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8800" windowHeight="13335"/>
  </bookViews>
  <sheets>
    <sheet name="Table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2" i="1" l="1"/>
  <c r="V52" i="1"/>
  <c r="U52" i="1"/>
  <c r="T52" i="1"/>
  <c r="S52" i="1"/>
  <c r="X51" i="1"/>
  <c r="T51" i="1"/>
  <c r="U51" i="1"/>
  <c r="V51" i="1"/>
  <c r="S51" i="1"/>
  <c r="X45" i="1"/>
  <c r="X44" i="1"/>
  <c r="X42" i="1"/>
  <c r="AA49" i="1"/>
  <c r="Z49" i="1"/>
  <c r="Y49" i="1"/>
  <c r="T43" i="1"/>
  <c r="T47" i="1" s="1"/>
  <c r="T49" i="1" s="1"/>
  <c r="U43" i="1"/>
  <c r="U47" i="1" s="1"/>
  <c r="U49" i="1" s="1"/>
  <c r="V43" i="1"/>
  <c r="V47" i="1" s="1"/>
  <c r="V49" i="1" s="1"/>
  <c r="S43" i="1"/>
  <c r="S47" i="1" s="1"/>
  <c r="S49" i="1" s="1"/>
  <c r="T32" i="1"/>
  <c r="U32" i="1"/>
  <c r="V32" i="1"/>
  <c r="S32" i="1"/>
  <c r="V30" i="1"/>
  <c r="U30" i="1"/>
  <c r="T30" i="1"/>
  <c r="V29" i="1"/>
  <c r="U29" i="1"/>
  <c r="T29" i="1"/>
  <c r="S30" i="1"/>
  <c r="X30" i="1" s="1"/>
  <c r="S29" i="1"/>
  <c r="X29" i="1" s="1"/>
  <c r="X43" i="1" l="1"/>
  <c r="X47" i="1" s="1"/>
  <c r="X49" i="1" s="1"/>
  <c r="S37" i="1"/>
  <c r="V37" i="1"/>
  <c r="X32" i="1"/>
  <c r="T37" i="1"/>
  <c r="U37" i="1"/>
  <c r="H135" i="1"/>
  <c r="H136" i="1"/>
  <c r="H134" i="1"/>
  <c r="H51" i="1"/>
  <c r="H50" i="1"/>
  <c r="H49" i="1"/>
  <c r="H47" i="1"/>
  <c r="H46" i="1"/>
  <c r="H45" i="1"/>
  <c r="H43" i="1"/>
  <c r="H38" i="1"/>
  <c r="H37" i="1"/>
  <c r="H36" i="1"/>
  <c r="H34" i="1"/>
  <c r="H33" i="1"/>
  <c r="H32" i="1"/>
  <c r="H30" i="1"/>
  <c r="H25" i="1"/>
  <c r="H24" i="1"/>
  <c r="H23" i="1"/>
  <c r="H21" i="1"/>
  <c r="H20" i="1"/>
  <c r="H19" i="1"/>
  <c r="H17" i="1"/>
  <c r="H6" i="1"/>
  <c r="H7" i="1"/>
  <c r="H8" i="1"/>
  <c r="H10" i="1"/>
  <c r="H11" i="1"/>
  <c r="H12" i="1"/>
  <c r="H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99" i="1"/>
  <c r="E99" i="1"/>
  <c r="D99" i="1"/>
  <c r="C99" i="1"/>
  <c r="F98" i="1"/>
  <c r="E98" i="1"/>
  <c r="D98" i="1"/>
  <c r="C98" i="1"/>
  <c r="F97" i="1"/>
  <c r="E97" i="1"/>
  <c r="I97" i="1" s="1"/>
  <c r="K97" i="1" s="1"/>
  <c r="F95" i="1"/>
  <c r="E95" i="1"/>
  <c r="D95" i="1"/>
  <c r="C95" i="1"/>
  <c r="X37" i="1" l="1"/>
  <c r="I99" i="1"/>
  <c r="M99" i="1" s="1"/>
  <c r="I103" i="1"/>
  <c r="L103" i="1" s="1"/>
  <c r="I95" i="1"/>
  <c r="M95" i="1" s="1"/>
  <c r="I98" i="1"/>
  <c r="N98" i="1" s="1"/>
  <c r="I101" i="1"/>
  <c r="N101" i="1" s="1"/>
  <c r="I102" i="1"/>
  <c r="K102" i="1" s="1"/>
  <c r="L102" i="1"/>
  <c r="M102" i="1"/>
  <c r="L95" i="1"/>
  <c r="M101" i="1"/>
  <c r="M103" i="1"/>
  <c r="K103" i="1"/>
  <c r="N103" i="1"/>
  <c r="L99" i="1"/>
  <c r="N97" i="1"/>
  <c r="L97" i="1"/>
  <c r="M97" i="1"/>
  <c r="I51" i="1"/>
  <c r="K51" i="1" s="1"/>
  <c r="I50" i="1"/>
  <c r="N50" i="1" s="1"/>
  <c r="I49" i="1"/>
  <c r="N49" i="1" s="1"/>
  <c r="F48" i="1"/>
  <c r="V33" i="1" s="1"/>
  <c r="E48" i="1"/>
  <c r="U33" i="1" s="1"/>
  <c r="D48" i="1"/>
  <c r="T33" i="1" s="1"/>
  <c r="C48" i="1"/>
  <c r="S33" i="1" s="1"/>
  <c r="S35" i="1" s="1"/>
  <c r="I47" i="1"/>
  <c r="K47" i="1" s="1"/>
  <c r="I46" i="1"/>
  <c r="K46" i="1" s="1"/>
  <c r="I45" i="1"/>
  <c r="N45" i="1" s="1"/>
  <c r="F44" i="1"/>
  <c r="E44" i="1"/>
  <c r="D44" i="1"/>
  <c r="C44" i="1"/>
  <c r="I43" i="1"/>
  <c r="K43" i="1" s="1"/>
  <c r="U38" i="1" l="1"/>
  <c r="U35" i="1"/>
  <c r="V38" i="1"/>
  <c r="V35" i="1"/>
  <c r="N99" i="1"/>
  <c r="K101" i="1"/>
  <c r="K99" i="1"/>
  <c r="K98" i="1"/>
  <c r="H44" i="1"/>
  <c r="T38" i="1"/>
  <c r="T35" i="1"/>
  <c r="L101" i="1"/>
  <c r="N95" i="1"/>
  <c r="L98" i="1"/>
  <c r="K95" i="1"/>
  <c r="M98" i="1"/>
  <c r="X33" i="1"/>
  <c r="S38" i="1"/>
  <c r="N102" i="1"/>
  <c r="H48" i="1"/>
  <c r="E53" i="1"/>
  <c r="I44" i="1"/>
  <c r="K44" i="1" s="1"/>
  <c r="C53" i="1"/>
  <c r="L43" i="1"/>
  <c r="I48" i="1"/>
  <c r="N48" i="1" s="1"/>
  <c r="N43" i="1"/>
  <c r="M43" i="1"/>
  <c r="K50" i="1"/>
  <c r="F53" i="1"/>
  <c r="L51" i="1"/>
  <c r="M51" i="1"/>
  <c r="N51" i="1"/>
  <c r="L47" i="1"/>
  <c r="M47" i="1"/>
  <c r="N47" i="1"/>
  <c r="K45" i="1"/>
  <c r="K49" i="1"/>
  <c r="L49" i="1"/>
  <c r="L45" i="1"/>
  <c r="M45" i="1"/>
  <c r="M49" i="1"/>
  <c r="D53" i="1"/>
  <c r="L46" i="1"/>
  <c r="L50" i="1"/>
  <c r="M46" i="1"/>
  <c r="M50" i="1"/>
  <c r="N46" i="1"/>
  <c r="F115" i="1"/>
  <c r="F116" i="1"/>
  <c r="E116" i="1"/>
  <c r="D116" i="1"/>
  <c r="C116" i="1"/>
  <c r="E115" i="1"/>
  <c r="D115" i="1"/>
  <c r="C115" i="1"/>
  <c r="F114" i="1"/>
  <c r="E114" i="1"/>
  <c r="D114" i="1"/>
  <c r="C114" i="1"/>
  <c r="F112" i="1"/>
  <c r="E112" i="1"/>
  <c r="D112" i="1"/>
  <c r="C112" i="1"/>
  <c r="F111" i="1"/>
  <c r="E111" i="1"/>
  <c r="D111" i="1"/>
  <c r="C111" i="1"/>
  <c r="F110" i="1"/>
  <c r="E110" i="1"/>
  <c r="E108" i="1"/>
  <c r="D108" i="1"/>
  <c r="C108" i="1"/>
  <c r="F108" i="1"/>
  <c r="I129" i="1"/>
  <c r="I128" i="1"/>
  <c r="I127" i="1"/>
  <c r="I125" i="1"/>
  <c r="I124" i="1"/>
  <c r="I123" i="1"/>
  <c r="I121" i="1"/>
  <c r="F90" i="1"/>
  <c r="F89" i="1"/>
  <c r="F88" i="1"/>
  <c r="F86" i="1"/>
  <c r="F85" i="1"/>
  <c r="F84" i="1"/>
  <c r="F82" i="1"/>
  <c r="F77" i="1"/>
  <c r="F76" i="1"/>
  <c r="F75" i="1"/>
  <c r="F73" i="1"/>
  <c r="F72" i="1"/>
  <c r="F71" i="1"/>
  <c r="F69" i="1"/>
  <c r="I136" i="1"/>
  <c r="N136" i="1" s="1"/>
  <c r="I135" i="1"/>
  <c r="N135" i="1" s="1"/>
  <c r="I134" i="1"/>
  <c r="N134" i="1" s="1"/>
  <c r="I64" i="1"/>
  <c r="M64" i="1" s="1"/>
  <c r="I63" i="1"/>
  <c r="N63" i="1" s="1"/>
  <c r="I62" i="1"/>
  <c r="K62" i="1" s="1"/>
  <c r="I60" i="1"/>
  <c r="N60" i="1" s="1"/>
  <c r="I59" i="1"/>
  <c r="M59" i="1" s="1"/>
  <c r="I58" i="1"/>
  <c r="N58" i="1" s="1"/>
  <c r="I56" i="1"/>
  <c r="L56" i="1" s="1"/>
  <c r="I38" i="1"/>
  <c r="K38" i="1" s="1"/>
  <c r="I37" i="1"/>
  <c r="L37" i="1" s="1"/>
  <c r="I36" i="1"/>
  <c r="K36" i="1" s="1"/>
  <c r="I34" i="1"/>
  <c r="M34" i="1" s="1"/>
  <c r="I33" i="1"/>
  <c r="M33" i="1" s="1"/>
  <c r="I32" i="1"/>
  <c r="M32" i="1" s="1"/>
  <c r="I30" i="1"/>
  <c r="N30" i="1" s="1"/>
  <c r="I25" i="1"/>
  <c r="K25" i="1" s="1"/>
  <c r="I24" i="1"/>
  <c r="L24" i="1" s="1"/>
  <c r="I23" i="1"/>
  <c r="K23" i="1" s="1"/>
  <c r="I21" i="1"/>
  <c r="K21" i="1" s="1"/>
  <c r="I20" i="1"/>
  <c r="M20" i="1" s="1"/>
  <c r="I19" i="1"/>
  <c r="M19" i="1" s="1"/>
  <c r="I17" i="1"/>
  <c r="K17" i="1" s="1"/>
  <c r="I6" i="1"/>
  <c r="M6" i="1" s="1"/>
  <c r="I7" i="1"/>
  <c r="M7" i="1" s="1"/>
  <c r="I8" i="1"/>
  <c r="M8" i="1" s="1"/>
  <c r="I10" i="1"/>
  <c r="M10" i="1" s="1"/>
  <c r="I11" i="1"/>
  <c r="M11" i="1" s="1"/>
  <c r="I12" i="1"/>
  <c r="M12" i="1" s="1"/>
  <c r="I4" i="1"/>
  <c r="K4" i="1" s="1"/>
  <c r="F138" i="1"/>
  <c r="F35" i="1"/>
  <c r="F31" i="1"/>
  <c r="F22" i="1"/>
  <c r="F18" i="1"/>
  <c r="F9" i="1"/>
  <c r="F126" i="1" s="1"/>
  <c r="F5" i="1"/>
  <c r="F96" i="1" s="1"/>
  <c r="X38" i="1" l="1"/>
  <c r="X35" i="1"/>
  <c r="K48" i="1"/>
  <c r="N44" i="1"/>
  <c r="I110" i="1"/>
  <c r="L135" i="1"/>
  <c r="I114" i="1"/>
  <c r="M114" i="1" s="1"/>
  <c r="I116" i="1"/>
  <c r="M116" i="1" s="1"/>
  <c r="H53" i="1"/>
  <c r="F100" i="1"/>
  <c r="L44" i="1"/>
  <c r="M44" i="1"/>
  <c r="L48" i="1"/>
  <c r="M48" i="1"/>
  <c r="I111" i="1"/>
  <c r="M111" i="1" s="1"/>
  <c r="I112" i="1"/>
  <c r="N112" i="1" s="1"/>
  <c r="I115" i="1"/>
  <c r="L115" i="1" s="1"/>
  <c r="I53" i="1"/>
  <c r="N53" i="1" s="1"/>
  <c r="M24" i="1"/>
  <c r="K33" i="1"/>
  <c r="N33" i="1"/>
  <c r="F83" i="1"/>
  <c r="N34" i="1"/>
  <c r="M37" i="1"/>
  <c r="L17" i="1"/>
  <c r="K30" i="1"/>
  <c r="M17" i="1"/>
  <c r="K135" i="1"/>
  <c r="N17" i="1"/>
  <c r="F122" i="1"/>
  <c r="N19" i="1"/>
  <c r="M135" i="1"/>
  <c r="M21" i="1"/>
  <c r="L21" i="1"/>
  <c r="N21" i="1"/>
  <c r="I108" i="1"/>
  <c r="M108" i="1" s="1"/>
  <c r="K115" i="1"/>
  <c r="N116" i="1"/>
  <c r="M110" i="1"/>
  <c r="L110" i="1"/>
  <c r="K110" i="1"/>
  <c r="N110" i="1"/>
  <c r="K136" i="1"/>
  <c r="L136" i="1"/>
  <c r="M136" i="1"/>
  <c r="K134" i="1"/>
  <c r="L134" i="1"/>
  <c r="M134" i="1"/>
  <c r="K121" i="1"/>
  <c r="N121" i="1"/>
  <c r="M121" i="1"/>
  <c r="L121" i="1"/>
  <c r="K123" i="1"/>
  <c r="N123" i="1"/>
  <c r="M123" i="1"/>
  <c r="L123" i="1"/>
  <c r="K124" i="1"/>
  <c r="N124" i="1"/>
  <c r="M124" i="1"/>
  <c r="L124" i="1"/>
  <c r="K125" i="1"/>
  <c r="M125" i="1"/>
  <c r="L125" i="1"/>
  <c r="N125" i="1"/>
  <c r="M127" i="1"/>
  <c r="L127" i="1"/>
  <c r="K127" i="1"/>
  <c r="N127" i="1"/>
  <c r="K128" i="1"/>
  <c r="N128" i="1"/>
  <c r="M128" i="1"/>
  <c r="L128" i="1"/>
  <c r="N129" i="1"/>
  <c r="M129" i="1"/>
  <c r="L129" i="1"/>
  <c r="K129" i="1"/>
  <c r="N64" i="1"/>
  <c r="K64" i="1"/>
  <c r="L64" i="1"/>
  <c r="L38" i="1"/>
  <c r="M38" i="1"/>
  <c r="N38" i="1"/>
  <c r="L25" i="1"/>
  <c r="M25" i="1"/>
  <c r="N25" i="1"/>
  <c r="N32" i="1"/>
  <c r="K32" i="1"/>
  <c r="L32" i="1"/>
  <c r="L33" i="1"/>
  <c r="N59" i="1"/>
  <c r="K59" i="1"/>
  <c r="L59" i="1"/>
  <c r="N20" i="1"/>
  <c r="K20" i="1"/>
  <c r="L20" i="1"/>
  <c r="M58" i="1"/>
  <c r="K58" i="1"/>
  <c r="L58" i="1"/>
  <c r="K19" i="1"/>
  <c r="L19" i="1"/>
  <c r="F14" i="1"/>
  <c r="F105" i="1" s="1"/>
  <c r="F87" i="1"/>
  <c r="K37" i="1"/>
  <c r="N37" i="1"/>
  <c r="K63" i="1"/>
  <c r="L63" i="1"/>
  <c r="M63" i="1"/>
  <c r="N24" i="1"/>
  <c r="K24" i="1"/>
  <c r="K34" i="1"/>
  <c r="L34" i="1"/>
  <c r="L36" i="1"/>
  <c r="M36" i="1"/>
  <c r="N36" i="1"/>
  <c r="K60" i="1"/>
  <c r="L60" i="1"/>
  <c r="M60" i="1"/>
  <c r="F27" i="1"/>
  <c r="F70" i="1"/>
  <c r="F74" i="1"/>
  <c r="L30" i="1"/>
  <c r="M30" i="1"/>
  <c r="L62" i="1"/>
  <c r="M62" i="1"/>
  <c r="N62" i="1"/>
  <c r="L23" i="1"/>
  <c r="M23" i="1"/>
  <c r="N23" i="1"/>
  <c r="M56" i="1"/>
  <c r="N56" i="1"/>
  <c r="K56" i="1"/>
  <c r="L4" i="1"/>
  <c r="M4" i="1"/>
  <c r="N4" i="1"/>
  <c r="F61" i="1"/>
  <c r="F113" i="1" s="1"/>
  <c r="F40" i="1"/>
  <c r="N6" i="1"/>
  <c r="N7" i="1"/>
  <c r="N8" i="1"/>
  <c r="N10" i="1"/>
  <c r="N11" i="1"/>
  <c r="N12" i="1"/>
  <c r="F57" i="1"/>
  <c r="F109" i="1" s="1"/>
  <c r="K6" i="1"/>
  <c r="K7" i="1"/>
  <c r="K8" i="1"/>
  <c r="K10" i="1"/>
  <c r="K11" i="1"/>
  <c r="K12" i="1"/>
  <c r="L6" i="1"/>
  <c r="L7" i="1"/>
  <c r="L8" i="1"/>
  <c r="L10" i="1"/>
  <c r="L11" i="1"/>
  <c r="L12" i="1"/>
  <c r="K116" i="1" l="1"/>
  <c r="L114" i="1"/>
  <c r="N114" i="1"/>
  <c r="L112" i="1"/>
  <c r="K114" i="1"/>
  <c r="K112" i="1"/>
  <c r="L116" i="1"/>
  <c r="M115" i="1"/>
  <c r="M112" i="1"/>
  <c r="N115" i="1"/>
  <c r="N111" i="1"/>
  <c r="K111" i="1"/>
  <c r="L111" i="1"/>
  <c r="K53" i="1"/>
  <c r="L53" i="1"/>
  <c r="M53" i="1"/>
  <c r="F131" i="1"/>
  <c r="K108" i="1"/>
  <c r="L108" i="1"/>
  <c r="N108" i="1"/>
  <c r="F79" i="1"/>
  <c r="F92" i="1"/>
  <c r="F66" i="1"/>
  <c r="F118" i="1" s="1"/>
  <c r="E138" i="1"/>
  <c r="D138" i="1"/>
  <c r="C138" i="1"/>
  <c r="I138" i="1" l="1"/>
  <c r="K138" i="1" s="1"/>
  <c r="H138" i="1"/>
  <c r="E90" i="1"/>
  <c r="D90" i="1"/>
  <c r="C90" i="1"/>
  <c r="E89" i="1"/>
  <c r="D89" i="1"/>
  <c r="C89" i="1"/>
  <c r="E88" i="1"/>
  <c r="D88" i="1"/>
  <c r="C88" i="1"/>
  <c r="E86" i="1"/>
  <c r="D86" i="1"/>
  <c r="C86" i="1"/>
  <c r="E85" i="1"/>
  <c r="D85" i="1"/>
  <c r="C85" i="1"/>
  <c r="E84" i="1"/>
  <c r="I84" i="1" s="1"/>
  <c r="E77" i="1"/>
  <c r="D77" i="1"/>
  <c r="C77" i="1"/>
  <c r="E76" i="1"/>
  <c r="D76" i="1"/>
  <c r="C76" i="1"/>
  <c r="E75" i="1"/>
  <c r="D75" i="1"/>
  <c r="C75" i="1"/>
  <c r="E73" i="1"/>
  <c r="D73" i="1"/>
  <c r="C73" i="1"/>
  <c r="E72" i="1"/>
  <c r="D72" i="1"/>
  <c r="C72" i="1"/>
  <c r="E71" i="1"/>
  <c r="I71" i="1" s="1"/>
  <c r="E35" i="1"/>
  <c r="D35" i="1"/>
  <c r="C35" i="1"/>
  <c r="H35" i="1" s="1"/>
  <c r="E31" i="1"/>
  <c r="D31" i="1"/>
  <c r="C31" i="1"/>
  <c r="E82" i="1"/>
  <c r="D82" i="1"/>
  <c r="C82" i="1"/>
  <c r="E22" i="1"/>
  <c r="E61" i="1" s="1"/>
  <c r="D22" i="1"/>
  <c r="C22" i="1"/>
  <c r="E18" i="1"/>
  <c r="E57" i="1" s="1"/>
  <c r="D18" i="1"/>
  <c r="D57" i="1" s="1"/>
  <c r="C18" i="1"/>
  <c r="H18" i="1" s="1"/>
  <c r="E9" i="1"/>
  <c r="D9" i="1"/>
  <c r="C9" i="1"/>
  <c r="E5" i="1"/>
  <c r="D5" i="1"/>
  <c r="C5" i="1"/>
  <c r="E113" i="1" l="1"/>
  <c r="L138" i="1"/>
  <c r="C100" i="1"/>
  <c r="H9" i="1"/>
  <c r="H31" i="1"/>
  <c r="M138" i="1"/>
  <c r="C96" i="1"/>
  <c r="H5" i="1"/>
  <c r="N138" i="1"/>
  <c r="H22" i="1"/>
  <c r="D122" i="1"/>
  <c r="D96" i="1"/>
  <c r="E122" i="1"/>
  <c r="E96" i="1"/>
  <c r="E126" i="1"/>
  <c r="E100" i="1"/>
  <c r="D126" i="1"/>
  <c r="D100" i="1"/>
  <c r="E109" i="1"/>
  <c r="I72" i="1"/>
  <c r="K72" i="1" s="1"/>
  <c r="I9" i="1"/>
  <c r="M9" i="1" s="1"/>
  <c r="C126" i="1"/>
  <c r="I5" i="1"/>
  <c r="M5" i="1" s="1"/>
  <c r="C122" i="1"/>
  <c r="I35" i="1"/>
  <c r="M35" i="1" s="1"/>
  <c r="D109" i="1"/>
  <c r="I73" i="1"/>
  <c r="L73" i="1" s="1"/>
  <c r="I86" i="1"/>
  <c r="L86" i="1" s="1"/>
  <c r="I90" i="1"/>
  <c r="K90" i="1" s="1"/>
  <c r="I77" i="1"/>
  <c r="M77" i="1" s="1"/>
  <c r="I85" i="1"/>
  <c r="M85" i="1" s="1"/>
  <c r="I89" i="1"/>
  <c r="N89" i="1" s="1"/>
  <c r="M84" i="1"/>
  <c r="L84" i="1"/>
  <c r="K84" i="1"/>
  <c r="N84" i="1"/>
  <c r="M72" i="1"/>
  <c r="N72" i="1"/>
  <c r="L71" i="1"/>
  <c r="K71" i="1"/>
  <c r="N71" i="1"/>
  <c r="M71" i="1"/>
  <c r="C57" i="1"/>
  <c r="I18" i="1"/>
  <c r="I31" i="1"/>
  <c r="I76" i="1"/>
  <c r="I82" i="1"/>
  <c r="I75" i="1"/>
  <c r="C61" i="1"/>
  <c r="C113" i="1" s="1"/>
  <c r="I22" i="1"/>
  <c r="N5" i="1"/>
  <c r="I88" i="1"/>
  <c r="D70" i="1"/>
  <c r="E83" i="1"/>
  <c r="D87" i="1"/>
  <c r="C83" i="1"/>
  <c r="D83" i="1"/>
  <c r="C87" i="1"/>
  <c r="E87" i="1"/>
  <c r="E69" i="1"/>
  <c r="C40" i="1"/>
  <c r="D40" i="1"/>
  <c r="E40" i="1"/>
  <c r="D14" i="1"/>
  <c r="E70" i="1"/>
  <c r="C70" i="1"/>
  <c r="E14" i="1"/>
  <c r="D69" i="1"/>
  <c r="C14" i="1"/>
  <c r="C69" i="1"/>
  <c r="D74" i="1"/>
  <c r="D61" i="1"/>
  <c r="D113" i="1" s="1"/>
  <c r="E74" i="1"/>
  <c r="C74" i="1"/>
  <c r="C27" i="1"/>
  <c r="D27" i="1"/>
  <c r="E27" i="1"/>
  <c r="H27" i="1" l="1"/>
  <c r="H40" i="1"/>
  <c r="L72" i="1"/>
  <c r="I126" i="1"/>
  <c r="I100" i="1"/>
  <c r="K100" i="1" s="1"/>
  <c r="I96" i="1"/>
  <c r="M96" i="1" s="1"/>
  <c r="C105" i="1"/>
  <c r="H14" i="1"/>
  <c r="M100" i="1"/>
  <c r="N100" i="1"/>
  <c r="L100" i="1"/>
  <c r="D131" i="1"/>
  <c r="D105" i="1"/>
  <c r="I122" i="1"/>
  <c r="N122" i="1" s="1"/>
  <c r="E131" i="1"/>
  <c r="E105" i="1"/>
  <c r="K35" i="1"/>
  <c r="L90" i="1"/>
  <c r="N86" i="1"/>
  <c r="K86" i="1"/>
  <c r="M86" i="1"/>
  <c r="K5" i="1"/>
  <c r="I83" i="1"/>
  <c r="L83" i="1" s="1"/>
  <c r="L77" i="1"/>
  <c r="N35" i="1"/>
  <c r="I70" i="1"/>
  <c r="K70" i="1" s="1"/>
  <c r="M73" i="1"/>
  <c r="N73" i="1"/>
  <c r="K77" i="1"/>
  <c r="N77" i="1"/>
  <c r="N9" i="1"/>
  <c r="K9" i="1"/>
  <c r="L35" i="1"/>
  <c r="M90" i="1"/>
  <c r="I69" i="1"/>
  <c r="M69" i="1" s="1"/>
  <c r="K89" i="1"/>
  <c r="L89" i="1"/>
  <c r="I57" i="1"/>
  <c r="L57" i="1" s="1"/>
  <c r="C109" i="1"/>
  <c r="I109" i="1" s="1"/>
  <c r="M89" i="1"/>
  <c r="M126" i="1"/>
  <c r="L126" i="1"/>
  <c r="K126" i="1"/>
  <c r="N126" i="1"/>
  <c r="N85" i="1"/>
  <c r="K85" i="1"/>
  <c r="L5" i="1"/>
  <c r="L9" i="1"/>
  <c r="L85" i="1"/>
  <c r="K73" i="1"/>
  <c r="N90" i="1"/>
  <c r="I113" i="1"/>
  <c r="I14" i="1"/>
  <c r="N14" i="1" s="1"/>
  <c r="C131" i="1"/>
  <c r="I74" i="1"/>
  <c r="K74" i="1" s="1"/>
  <c r="M31" i="1"/>
  <c r="L31" i="1"/>
  <c r="N31" i="1"/>
  <c r="K31" i="1"/>
  <c r="K18" i="1"/>
  <c r="N18" i="1"/>
  <c r="M18" i="1"/>
  <c r="L18" i="1"/>
  <c r="M88" i="1"/>
  <c r="L88" i="1"/>
  <c r="K88" i="1"/>
  <c r="N88" i="1"/>
  <c r="N70" i="1"/>
  <c r="L75" i="1"/>
  <c r="N75" i="1"/>
  <c r="M75" i="1"/>
  <c r="K75" i="1"/>
  <c r="L76" i="1"/>
  <c r="K76" i="1"/>
  <c r="N76" i="1"/>
  <c r="M76" i="1"/>
  <c r="K22" i="1"/>
  <c r="N22" i="1"/>
  <c r="M22" i="1"/>
  <c r="L22" i="1"/>
  <c r="N82" i="1"/>
  <c r="M82" i="1"/>
  <c r="L82" i="1"/>
  <c r="K82" i="1"/>
  <c r="N69" i="1"/>
  <c r="I61" i="1"/>
  <c r="I87" i="1"/>
  <c r="I40" i="1"/>
  <c r="I27" i="1"/>
  <c r="E92" i="1"/>
  <c r="D92" i="1"/>
  <c r="C92" i="1"/>
  <c r="C79" i="1"/>
  <c r="E79" i="1"/>
  <c r="D79" i="1"/>
  <c r="E66" i="1"/>
  <c r="E118" i="1" s="1"/>
  <c r="D66" i="1"/>
  <c r="D118" i="1" s="1"/>
  <c r="C66" i="1"/>
  <c r="C118" i="1" s="1"/>
  <c r="N83" i="1" l="1"/>
  <c r="K69" i="1"/>
  <c r="M83" i="1"/>
  <c r="I105" i="1"/>
  <c r="M105" i="1" s="1"/>
  <c r="K96" i="1"/>
  <c r="K83" i="1"/>
  <c r="I131" i="1"/>
  <c r="L131" i="1" s="1"/>
  <c r="L96" i="1"/>
  <c r="L69" i="1"/>
  <c r="N74" i="1"/>
  <c r="L122" i="1"/>
  <c r="N96" i="1"/>
  <c r="K122" i="1"/>
  <c r="N57" i="1"/>
  <c r="M122" i="1"/>
  <c r="N105" i="1"/>
  <c r="L70" i="1"/>
  <c r="M70" i="1"/>
  <c r="M57" i="1"/>
  <c r="L74" i="1"/>
  <c r="M74" i="1"/>
  <c r="N113" i="1"/>
  <c r="M113" i="1"/>
  <c r="L113" i="1"/>
  <c r="K113" i="1"/>
  <c r="I118" i="1"/>
  <c r="K14" i="1"/>
  <c r="N109" i="1"/>
  <c r="M109" i="1"/>
  <c r="L109" i="1"/>
  <c r="K109" i="1"/>
  <c r="K57" i="1"/>
  <c r="L14" i="1"/>
  <c r="M14" i="1"/>
  <c r="N131" i="1"/>
  <c r="M131" i="1"/>
  <c r="N40" i="1"/>
  <c r="M40" i="1"/>
  <c r="L40" i="1"/>
  <c r="K40" i="1"/>
  <c r="K61" i="1"/>
  <c r="N61" i="1"/>
  <c r="M61" i="1"/>
  <c r="L61" i="1"/>
  <c r="L87" i="1"/>
  <c r="K87" i="1"/>
  <c r="N87" i="1"/>
  <c r="M87" i="1"/>
  <c r="M27" i="1"/>
  <c r="L27" i="1"/>
  <c r="K27" i="1"/>
  <c r="N27" i="1"/>
  <c r="I79" i="1"/>
  <c r="I66" i="1"/>
  <c r="I92" i="1"/>
  <c r="K131" i="1" l="1"/>
  <c r="L105" i="1"/>
  <c r="K105" i="1"/>
  <c r="N118" i="1"/>
  <c r="M118" i="1"/>
  <c r="L118" i="1"/>
  <c r="K118" i="1"/>
  <c r="M66" i="1"/>
  <c r="L66" i="1"/>
  <c r="K66" i="1"/>
  <c r="N66" i="1"/>
  <c r="N79" i="1"/>
  <c r="M79" i="1"/>
  <c r="L79" i="1"/>
  <c r="K79" i="1"/>
  <c r="N92" i="1"/>
  <c r="M92" i="1"/>
  <c r="L92" i="1"/>
  <c r="K92" i="1"/>
</calcChain>
</file>

<file path=xl/comments1.xml><?xml version="1.0" encoding="utf-8"?>
<comments xmlns="http://schemas.openxmlformats.org/spreadsheetml/2006/main">
  <authors>
    <author>Randall Helms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Randall Helms:</t>
        </r>
        <r>
          <rPr>
            <sz val="9"/>
            <color indexed="81"/>
            <rFont val="Tahoma"/>
            <family val="2"/>
          </rPr>
          <t xml:space="preserve">
Switch to Localytics for Android, iOS, and Web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Randall Helms:</t>
        </r>
        <r>
          <rPr>
            <sz val="9"/>
            <color indexed="81"/>
            <rFont val="Tahoma"/>
            <charset val="1"/>
          </rPr>
          <t xml:space="preserve">
Roku &amp; CTV tracking switch to Localytics</t>
        </r>
      </text>
    </comment>
    <comment ref="S28" authorId="0">
      <text>
        <r>
          <rPr>
            <b/>
            <sz val="9"/>
            <color indexed="81"/>
            <rFont val="Tahoma"/>
            <family val="2"/>
          </rPr>
          <t>Randall Helms:</t>
        </r>
        <r>
          <rPr>
            <sz val="9"/>
            <color indexed="81"/>
            <rFont val="Tahoma"/>
            <family val="2"/>
          </rPr>
          <t xml:space="preserve">
Switch to Localytics for Android, iOS, and Web</t>
        </r>
      </text>
    </comment>
    <comment ref="U28" authorId="0">
      <text>
        <r>
          <rPr>
            <b/>
            <sz val="9"/>
            <color indexed="81"/>
            <rFont val="Tahoma"/>
            <charset val="1"/>
          </rPr>
          <t>Randall Helms:</t>
        </r>
        <r>
          <rPr>
            <sz val="9"/>
            <color indexed="81"/>
            <rFont val="Tahoma"/>
            <charset val="1"/>
          </rPr>
          <t xml:space="preserve">
Roku &amp; CTV tracking switch to Localytics</t>
        </r>
      </text>
    </comment>
  </commentList>
</comments>
</file>

<file path=xl/sharedStrings.xml><?xml version="1.0" encoding="utf-8"?>
<sst xmlns="http://schemas.openxmlformats.org/spreadsheetml/2006/main" count="147" uniqueCount="36">
  <si>
    <t>Users by Platform</t>
  </si>
  <si>
    <t>Connected Devices</t>
  </si>
  <si>
    <t>Xbox</t>
  </si>
  <si>
    <t>Roku</t>
  </si>
  <si>
    <t>Connected TV</t>
  </si>
  <si>
    <t>Mobile</t>
  </si>
  <si>
    <t>Android</t>
  </si>
  <si>
    <t>iOS</t>
  </si>
  <si>
    <t>iOS Horror App</t>
  </si>
  <si>
    <t>Total</t>
  </si>
  <si>
    <t>Sessions by Platform</t>
  </si>
  <si>
    <t>Video Views by Platform</t>
  </si>
  <si>
    <t>iOS Horror</t>
  </si>
  <si>
    <t>App Installs</t>
  </si>
  <si>
    <t>Average Session Duration</t>
  </si>
  <si>
    <t>Sessions per User</t>
  </si>
  <si>
    <t>Total (Viewster Brands Only)</t>
  </si>
  <si>
    <t>Web</t>
  </si>
  <si>
    <t>Views per User</t>
  </si>
  <si>
    <t>2016 Average</t>
  </si>
  <si>
    <t>10% growth</t>
  </si>
  <si>
    <t>20% growth</t>
  </si>
  <si>
    <t>50% growth</t>
  </si>
  <si>
    <t>100% growth</t>
  </si>
  <si>
    <t>Retention</t>
  </si>
  <si>
    <t>Time per User</t>
  </si>
  <si>
    <t>Ad Views by Platform</t>
  </si>
  <si>
    <t>Ad Views per User</t>
  </si>
  <si>
    <t>2016 Total</t>
  </si>
  <si>
    <t>Month</t>
  </si>
  <si>
    <t>Product</t>
  </si>
  <si>
    <t>Impressions</t>
  </si>
  <si>
    <t>viewster desktop</t>
  </si>
  <si>
    <t>viewster mobile web</t>
  </si>
  <si>
    <t>viewster apps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</si>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</sst>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#,##0.0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/>
      <right/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/>
      <bottom style="medium">
        <color rgb="FF8EA9DB"/>
      </bottom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10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5" fillId="3" borderId="0" xfId="0" applyFont="1" applyFill="1"/>
    <xf numFmtId="0" fontId="8" fillId="0" borderId="0" xfId="0" applyFont="1"/>
    <xf numFmtId="0" fontId="5" fillId="0" borderId="0" xfId="0" applyFont="1"/>
    <xf numFmtId="0" fontId="5" fillId="4" borderId="0" xfId="0" applyFont="1" applyFill="1"/>
    <xf numFmtId="0" fontId="7" fillId="4" borderId="0" xfId="0" applyFont="1" applyFill="1"/>
    <xf numFmtId="0" fontId="0" fillId="4" borderId="0" xfId="0" applyFill="1"/>
    <xf numFmtId="0" fontId="4" fillId="5" borderId="0" xfId="0" applyFont="1" applyFill="1"/>
    <xf numFmtId="0" fontId="0" fillId="5" borderId="0" xfId="0" applyFill="1"/>
    <xf numFmtId="17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3" fontId="4" fillId="6" borderId="1" xfId="0" applyNumberFormat="1" applyFont="1" applyFill="1" applyBorder="1" applyAlignment="1">
      <alignment horizontal="center"/>
    </xf>
    <xf numFmtId="0" fontId="0" fillId="7" borderId="0" xfId="0" applyFill="1"/>
    <xf numFmtId="0" fontId="0" fillId="3" borderId="0" xfId="0" applyFill="1"/>
    <xf numFmtId="164" fontId="4" fillId="6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3" fontId="4" fillId="6" borderId="0" xfId="0" applyNumberFormat="1" applyFont="1" applyFill="1" applyBorder="1" applyAlignment="1">
      <alignment horizontal="center"/>
    </xf>
    <xf numFmtId="164" fontId="4" fillId="6" borderId="0" xfId="0" applyNumberFormat="1" applyFont="1" applyFill="1" applyBorder="1" applyAlignment="1">
      <alignment horizontal="center"/>
    </xf>
    <xf numFmtId="165" fontId="4" fillId="6" borderId="0" xfId="0" applyNumberFormat="1" applyFont="1" applyFill="1" applyBorder="1" applyAlignment="1">
      <alignment horizontal="center"/>
    </xf>
    <xf numFmtId="0" fontId="2" fillId="0" borderId="0" xfId="0" applyFont="1" applyBorder="1"/>
    <xf numFmtId="0" fontId="1" fillId="2" borderId="0" xfId="0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4" borderId="0" xfId="0" applyNumberFormat="1" applyFont="1" applyFill="1" applyBorder="1" applyAlignment="1">
      <alignment horizontal="center"/>
    </xf>
    <xf numFmtId="3" fontId="6" fillId="4" borderId="0" xfId="0" applyNumberFormat="1" applyFont="1" applyFill="1" applyBorder="1" applyAlignment="1">
      <alignment horizontal="center"/>
    </xf>
    <xf numFmtId="3" fontId="4" fillId="5" borderId="0" xfId="0" applyNumberFormat="1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164" fontId="4" fillId="3" borderId="0" xfId="0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165" fontId="4" fillId="3" borderId="0" xfId="0" applyNumberFormat="1" applyFont="1" applyFill="1" applyBorder="1" applyAlignment="1">
      <alignment horizontal="center"/>
    </xf>
    <xf numFmtId="165" fontId="4" fillId="4" borderId="0" xfId="0" applyNumberFormat="1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  <xf numFmtId="165" fontId="4" fillId="5" borderId="0" xfId="0" applyNumberFormat="1" applyFont="1" applyFill="1" applyBorder="1" applyAlignment="1">
      <alignment horizontal="center"/>
    </xf>
    <xf numFmtId="165" fontId="6" fillId="5" borderId="0" xfId="0" applyNumberFormat="1" applyFont="1" applyFill="1" applyBorder="1" applyAlignment="1">
      <alignment horizontal="center"/>
    </xf>
    <xf numFmtId="165" fontId="0" fillId="0" borderId="0" xfId="0" applyNumberFormat="1" applyBorder="1"/>
    <xf numFmtId="3" fontId="0" fillId="7" borderId="0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3" fontId="4" fillId="4" borderId="3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6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6" borderId="4" xfId="0" applyNumberFormat="1" applyFont="1" applyFill="1" applyBorder="1" applyAlignment="1">
      <alignment horizontal="center"/>
    </xf>
    <xf numFmtId="3" fontId="4" fillId="6" borderId="5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/>
    </xf>
    <xf numFmtId="164" fontId="4" fillId="5" borderId="2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4" fillId="6" borderId="4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165" fontId="4" fillId="5" borderId="3" xfId="0" applyNumberFormat="1" applyFont="1" applyFill="1" applyBorder="1" applyAlignment="1">
      <alignment horizontal="center"/>
    </xf>
    <xf numFmtId="165" fontId="6" fillId="5" borderId="2" xfId="0" applyNumberFormat="1" applyFont="1" applyFill="1" applyBorder="1" applyAlignment="1">
      <alignment horizontal="center"/>
    </xf>
    <xf numFmtId="165" fontId="6" fillId="5" borderId="3" xfId="0" applyNumberFormat="1" applyFont="1" applyFill="1" applyBorder="1" applyAlignment="1">
      <alignment horizontal="center"/>
    </xf>
    <xf numFmtId="165" fontId="0" fillId="0" borderId="2" xfId="0" applyNumberFormat="1" applyBorder="1"/>
    <xf numFmtId="165" fontId="0" fillId="0" borderId="3" xfId="0" applyNumberFormat="1" applyBorder="1"/>
    <xf numFmtId="165" fontId="4" fillId="6" borderId="4" xfId="0" applyNumberFormat="1" applyFont="1" applyFill="1" applyBorder="1" applyAlignment="1">
      <alignment horizontal="center"/>
    </xf>
    <xf numFmtId="165" fontId="4" fillId="6" borderId="5" xfId="0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0" xfId="0" applyNumberFormat="1" applyFont="1" applyFill="1" applyBorder="1" applyAlignment="1">
      <alignment horizontal="center"/>
    </xf>
    <xf numFmtId="3" fontId="6" fillId="7" borderId="3" xfId="0" applyNumberFormat="1" applyFont="1" applyFill="1" applyBorder="1" applyAlignment="1">
      <alignment horizontal="center"/>
    </xf>
    <xf numFmtId="3" fontId="6" fillId="3" borderId="2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0" fontId="6" fillId="0" borderId="2" xfId="0" applyFont="1" applyBorder="1"/>
    <xf numFmtId="0" fontId="6" fillId="0" borderId="0" xfId="0" applyFont="1" applyBorder="1"/>
    <xf numFmtId="0" fontId="6" fillId="0" borderId="3" xfId="0" applyFont="1" applyBorder="1"/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164" fontId="0" fillId="0" borderId="0" xfId="0" applyNumberFormat="1" applyFont="1"/>
    <xf numFmtId="164" fontId="2" fillId="6" borderId="1" xfId="0" applyNumberFormat="1" applyFont="1" applyFill="1" applyBorder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3" fontId="0" fillId="5" borderId="0" xfId="0" applyNumberFormat="1" applyFont="1" applyFill="1" applyAlignment="1">
      <alignment horizontal="center"/>
    </xf>
    <xf numFmtId="0" fontId="0" fillId="0" borderId="0" xfId="0" applyFont="1"/>
    <xf numFmtId="3" fontId="2" fillId="6" borderId="1" xfId="0" applyNumberFormat="1" applyFont="1" applyFill="1" applyBorder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horizontal="center"/>
    </xf>
    <xf numFmtId="165" fontId="2" fillId="5" borderId="0" xfId="0" applyNumberFormat="1" applyFont="1" applyFill="1" applyAlignment="1">
      <alignment horizontal="center"/>
    </xf>
    <xf numFmtId="165" fontId="0" fillId="5" borderId="0" xfId="0" applyNumberFormat="1" applyFont="1" applyFill="1" applyAlignment="1">
      <alignment horizontal="center"/>
    </xf>
    <xf numFmtId="165" fontId="0" fillId="0" borderId="0" xfId="0" applyNumberFormat="1" applyFont="1"/>
    <xf numFmtId="165" fontId="2" fillId="6" borderId="1" xfId="0" applyNumberFormat="1" applyFont="1" applyFill="1" applyBorder="1" applyAlignment="1">
      <alignment horizontal="center"/>
    </xf>
    <xf numFmtId="3" fontId="0" fillId="7" borderId="0" xfId="0" applyNumberFormat="1" applyFont="1" applyFill="1" applyAlignment="1">
      <alignment horizontal="center"/>
    </xf>
    <xf numFmtId="3" fontId="0" fillId="3" borderId="0" xfId="0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4" borderId="0" xfId="1" applyNumberFormat="1" applyFont="1" applyFill="1" applyAlignment="1">
      <alignment horizontal="center"/>
    </xf>
    <xf numFmtId="166" fontId="0" fillId="4" borderId="0" xfId="1" applyNumberFormat="1" applyFont="1" applyFill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0" fillId="5" borderId="0" xfId="1" applyNumberFormat="1" applyFont="1" applyFill="1" applyAlignment="1">
      <alignment horizontal="center"/>
    </xf>
    <xf numFmtId="166" fontId="2" fillId="6" borderId="1" xfId="1" applyNumberFormat="1" applyFont="1" applyFill="1" applyBorder="1" applyAlignment="1">
      <alignment horizontal="center"/>
    </xf>
    <xf numFmtId="166" fontId="4" fillId="3" borderId="0" xfId="1" applyNumberFormat="1" applyFont="1" applyFill="1" applyBorder="1" applyAlignment="1">
      <alignment horizontal="center"/>
    </xf>
    <xf numFmtId="166" fontId="4" fillId="3" borderId="2" xfId="1" applyNumberFormat="1" applyFont="1" applyFill="1" applyBorder="1" applyAlignment="1">
      <alignment horizontal="center"/>
    </xf>
    <xf numFmtId="166" fontId="4" fillId="3" borderId="3" xfId="1" applyNumberFormat="1" applyFont="1" applyFill="1" applyBorder="1" applyAlignment="1">
      <alignment horizontal="center"/>
    </xf>
    <xf numFmtId="166" fontId="4" fillId="4" borderId="0" xfId="1" applyNumberFormat="1" applyFont="1" applyFill="1" applyBorder="1" applyAlignment="1">
      <alignment horizontal="center"/>
    </xf>
    <xf numFmtId="166" fontId="4" fillId="4" borderId="2" xfId="1" applyNumberFormat="1" applyFont="1" applyFill="1" applyBorder="1" applyAlignment="1">
      <alignment horizontal="center"/>
    </xf>
    <xf numFmtId="166" fontId="4" fillId="4" borderId="3" xfId="1" applyNumberFormat="1" applyFont="1" applyFill="1" applyBorder="1" applyAlignment="1">
      <alignment horizontal="center"/>
    </xf>
    <xf numFmtId="166" fontId="6" fillId="4" borderId="0" xfId="1" applyNumberFormat="1" applyFont="1" applyFill="1" applyBorder="1" applyAlignment="1">
      <alignment horizontal="center"/>
    </xf>
    <xf numFmtId="166" fontId="6" fillId="4" borderId="2" xfId="1" applyNumberFormat="1" applyFont="1" applyFill="1" applyBorder="1" applyAlignment="1">
      <alignment horizontal="center"/>
    </xf>
    <xf numFmtId="166" fontId="6" fillId="4" borderId="3" xfId="1" applyNumberFormat="1" applyFont="1" applyFill="1" applyBorder="1" applyAlignment="1">
      <alignment horizontal="center"/>
    </xf>
    <xf numFmtId="166" fontId="4" fillId="5" borderId="0" xfId="1" applyNumberFormat="1" applyFont="1" applyFill="1" applyBorder="1" applyAlignment="1">
      <alignment horizontal="center"/>
    </xf>
    <xf numFmtId="166" fontId="4" fillId="5" borderId="2" xfId="1" applyNumberFormat="1" applyFont="1" applyFill="1" applyBorder="1" applyAlignment="1">
      <alignment horizontal="center"/>
    </xf>
    <xf numFmtId="166" fontId="4" fillId="5" borderId="3" xfId="1" applyNumberFormat="1" applyFont="1" applyFill="1" applyBorder="1" applyAlignment="1">
      <alignment horizontal="center"/>
    </xf>
    <xf numFmtId="166" fontId="6" fillId="5" borderId="0" xfId="1" applyNumberFormat="1" applyFont="1" applyFill="1" applyBorder="1" applyAlignment="1">
      <alignment horizontal="center"/>
    </xf>
    <xf numFmtId="166" fontId="6" fillId="5" borderId="2" xfId="1" applyNumberFormat="1" applyFont="1" applyFill="1" applyBorder="1" applyAlignment="1">
      <alignment horizontal="center"/>
    </xf>
    <xf numFmtId="166" fontId="6" fillId="5" borderId="3" xfId="1" applyNumberFormat="1" applyFont="1" applyFill="1" applyBorder="1" applyAlignment="1">
      <alignment horizontal="center"/>
    </xf>
    <xf numFmtId="166" fontId="0" fillId="0" borderId="0" xfId="1" applyNumberFormat="1" applyFont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4" fillId="6" borderId="0" xfId="1" applyNumberFormat="1" applyFont="1" applyFill="1" applyBorder="1" applyAlignment="1">
      <alignment horizontal="center"/>
    </xf>
    <xf numFmtId="166" fontId="4" fillId="6" borderId="4" xfId="1" applyNumberFormat="1" applyFont="1" applyFill="1" applyBorder="1" applyAlignment="1">
      <alignment horizontal="center"/>
    </xf>
    <xf numFmtId="166" fontId="4" fillId="6" borderId="1" xfId="1" applyNumberFormat="1" applyFont="1" applyFill="1" applyBorder="1" applyAlignment="1">
      <alignment horizontal="center"/>
    </xf>
    <xf numFmtId="166" fontId="4" fillId="6" borderId="5" xfId="1" applyNumberFormat="1" applyFont="1" applyFill="1" applyBorder="1" applyAlignment="1">
      <alignment horizontal="center"/>
    </xf>
    <xf numFmtId="0" fontId="4" fillId="0" borderId="6" xfId="0" applyFont="1" applyBorder="1"/>
    <xf numFmtId="0" fontId="14" fillId="2" borderId="6" xfId="0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4" fillId="4" borderId="6" xfId="0" applyNumberFormat="1" applyFont="1" applyFill="1" applyBorder="1" applyAlignment="1">
      <alignment horizontal="center"/>
    </xf>
    <xf numFmtId="3" fontId="6" fillId="4" borderId="6" xfId="0" applyNumberFormat="1" applyFont="1" applyFill="1" applyBorder="1" applyAlignment="1">
      <alignment horizontal="center"/>
    </xf>
    <xf numFmtId="3" fontId="4" fillId="5" borderId="6" xfId="0" applyNumberFormat="1" applyFont="1" applyFill="1" applyBorder="1" applyAlignment="1">
      <alignment horizontal="center"/>
    </xf>
    <xf numFmtId="3" fontId="6" fillId="5" borderId="6" xfId="0" applyNumberFormat="1" applyFont="1" applyFill="1" applyBorder="1" applyAlignment="1">
      <alignment horizontal="center"/>
    </xf>
    <xf numFmtId="0" fontId="6" fillId="0" borderId="6" xfId="0" applyFont="1" applyBorder="1"/>
    <xf numFmtId="3" fontId="4" fillId="6" borderId="7" xfId="0" applyNumberFormat="1" applyFont="1" applyFill="1" applyBorder="1" applyAlignment="1">
      <alignment horizontal="center"/>
    </xf>
    <xf numFmtId="3" fontId="6" fillId="0" borderId="6" xfId="0" applyNumberFormat="1" applyFont="1" applyBorder="1"/>
    <xf numFmtId="164" fontId="4" fillId="3" borderId="6" xfId="0" applyNumberFormat="1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164" fontId="6" fillId="4" borderId="6" xfId="0" applyNumberFormat="1" applyFont="1" applyFill="1" applyBorder="1" applyAlignment="1">
      <alignment horizontal="center"/>
    </xf>
    <xf numFmtId="164" fontId="4" fillId="5" borderId="6" xfId="0" applyNumberFormat="1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center"/>
    </xf>
    <xf numFmtId="164" fontId="6" fillId="0" borderId="6" xfId="0" applyNumberFormat="1" applyFont="1" applyBorder="1"/>
    <xf numFmtId="164" fontId="4" fillId="6" borderId="7" xfId="0" applyNumberFormat="1" applyFont="1" applyFill="1" applyBorder="1" applyAlignment="1">
      <alignment horizontal="center"/>
    </xf>
    <xf numFmtId="165" fontId="4" fillId="3" borderId="6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165" fontId="6" fillId="4" borderId="6" xfId="0" applyNumberFormat="1" applyFont="1" applyFill="1" applyBorder="1" applyAlignment="1">
      <alignment horizontal="center"/>
    </xf>
    <xf numFmtId="165" fontId="4" fillId="5" borderId="6" xfId="0" applyNumberFormat="1" applyFon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center"/>
    </xf>
    <xf numFmtId="165" fontId="6" fillId="0" borderId="6" xfId="0" applyNumberFormat="1" applyFont="1" applyBorder="1"/>
    <xf numFmtId="165" fontId="4" fillId="6" borderId="7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164" fontId="2" fillId="5" borderId="6" xfId="0" applyNumberFormat="1" applyFont="1" applyFill="1" applyBorder="1" applyAlignment="1">
      <alignment horizontal="center"/>
    </xf>
    <xf numFmtId="164" fontId="0" fillId="5" borderId="6" xfId="0" applyNumberFormat="1" applyFont="1" applyFill="1" applyBorder="1" applyAlignment="1">
      <alignment horizontal="center"/>
    </xf>
    <xf numFmtId="164" fontId="0" fillId="0" borderId="6" xfId="0" applyNumberFormat="1" applyFont="1" applyBorder="1"/>
    <xf numFmtId="164" fontId="2" fillId="6" borderId="7" xfId="0" applyNumberFormat="1" applyFont="1" applyFill="1" applyBorder="1" applyAlignment="1">
      <alignment horizontal="center"/>
    </xf>
    <xf numFmtId="166" fontId="4" fillId="3" borderId="6" xfId="1" applyNumberFormat="1" applyFont="1" applyFill="1" applyBorder="1" applyAlignment="1">
      <alignment horizontal="center"/>
    </xf>
    <xf numFmtId="166" fontId="4" fillId="4" borderId="6" xfId="1" applyNumberFormat="1" applyFont="1" applyFill="1" applyBorder="1" applyAlignment="1">
      <alignment horizontal="center"/>
    </xf>
    <xf numFmtId="166" fontId="6" fillId="4" borderId="6" xfId="1" applyNumberFormat="1" applyFont="1" applyFill="1" applyBorder="1" applyAlignment="1">
      <alignment horizontal="center"/>
    </xf>
    <xf numFmtId="166" fontId="4" fillId="5" borderId="6" xfId="1" applyNumberFormat="1" applyFont="1" applyFill="1" applyBorder="1" applyAlignment="1">
      <alignment horizontal="center"/>
    </xf>
    <xf numFmtId="166" fontId="6" fillId="5" borderId="6" xfId="1" applyNumberFormat="1" applyFont="1" applyFill="1" applyBorder="1" applyAlignment="1">
      <alignment horizontal="center"/>
    </xf>
    <xf numFmtId="166" fontId="6" fillId="0" borderId="6" xfId="1" applyNumberFormat="1" applyFont="1" applyBorder="1"/>
    <xf numFmtId="166" fontId="4" fillId="6" borderId="7" xfId="1" applyNumberFormat="1" applyFont="1" applyFill="1" applyBorder="1" applyAlignment="1">
      <alignment horizontal="center"/>
    </xf>
    <xf numFmtId="3" fontId="6" fillId="7" borderId="6" xfId="0" applyNumberFormat="1" applyFont="1" applyFill="1" applyBorder="1" applyAlignment="1">
      <alignment horizontal="center"/>
    </xf>
    <xf numFmtId="3" fontId="6" fillId="3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6" xfId="0" applyFont="1" applyBorder="1"/>
    <xf numFmtId="165" fontId="2" fillId="3" borderId="6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0" fillId="4" borderId="6" xfId="0" applyNumberFormat="1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165" fontId="0" fillId="5" borderId="6" xfId="0" applyNumberFormat="1" applyFont="1" applyFill="1" applyBorder="1" applyAlignment="1">
      <alignment horizontal="center"/>
    </xf>
    <xf numFmtId="165" fontId="0" fillId="0" borderId="6" xfId="0" applyNumberFormat="1" applyFont="1" applyBorder="1"/>
    <xf numFmtId="165" fontId="2" fillId="6" borderId="7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17" fontId="0" fillId="0" borderId="0" xfId="0" applyNumberFormat="1"/>
    <xf numFmtId="17" fontId="16" fillId="9" borderId="10" xfId="0" applyNumberFormat="1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3" fontId="0" fillId="0" borderId="0" xfId="0" applyNumberFormat="1"/>
    <xf numFmtId="3" fontId="16" fillId="9" borderId="11" xfId="0" applyNumberFormat="1" applyFont="1" applyFill="1" applyBorder="1" applyAlignment="1">
      <alignment horizontal="center" vertical="center"/>
    </xf>
    <xf numFmtId="17" fontId="16" fillId="0" borderId="10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3" fontId="16" fillId="0" borderId="11" xfId="0" applyNumberFormat="1" applyFont="1" applyBorder="1" applyAlignment="1">
      <alignment horizontal="center" vertical="center"/>
    </xf>
    <xf numFmtId="9" fontId="0" fillId="0" borderId="0" xfId="1" applyFont="1"/>
    <xf numFmtId="3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138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S44" sqref="S44:V45"/>
    </sheetView>
  </sheetViews>
  <sheetFormatPr defaultRowHeight="15" x14ac:dyDescent="0.25"/>
  <cols>
    <col min="1" max="1" width="26.5703125" bestFit="1" customWidth="1"/>
    <col min="2" max="2" width="21.5703125" bestFit="1" customWidth="1"/>
    <col min="3" max="3" width="9.7109375" style="110" bestFit="1" customWidth="1"/>
    <col min="4" max="7" width="9.140625" style="110"/>
    <col min="8" max="8" width="10.5703125" style="190" bestFit="1" customWidth="1"/>
    <col min="9" max="9" width="12.7109375" style="156" bestFit="1" customWidth="1"/>
    <col min="10" max="10" width="9.140625" style="29"/>
    <col min="11" max="11" width="11.28515625" style="45" bestFit="1" customWidth="1"/>
    <col min="12" max="13" width="11.28515625" style="29" bestFit="1" customWidth="1"/>
    <col min="14" max="14" width="12.28515625" style="46" bestFit="1" customWidth="1"/>
    <col min="21" max="21" width="20" bestFit="1" customWidth="1"/>
    <col min="22" max="22" width="11.7109375" bestFit="1" customWidth="1"/>
  </cols>
  <sheetData>
    <row r="1" spans="1:22" x14ac:dyDescent="0.25">
      <c r="C1" s="12">
        <v>42370</v>
      </c>
      <c r="D1" s="12">
        <v>42401</v>
      </c>
      <c r="E1" s="12">
        <v>42430</v>
      </c>
      <c r="F1" s="12">
        <v>42461</v>
      </c>
      <c r="G1" s="12"/>
      <c r="H1" s="149" t="s">
        <v>28</v>
      </c>
      <c r="I1" s="149" t="s">
        <v>19</v>
      </c>
      <c r="J1" s="22"/>
      <c r="K1" s="45" t="s">
        <v>20</v>
      </c>
      <c r="L1" s="29" t="s">
        <v>21</v>
      </c>
      <c r="M1" s="29" t="s">
        <v>22</v>
      </c>
      <c r="N1" s="46" t="s">
        <v>23</v>
      </c>
    </row>
    <row r="2" spans="1:22" x14ac:dyDescent="0.25">
      <c r="H2" s="156"/>
    </row>
    <row r="3" spans="1:22" ht="15.75" x14ac:dyDescent="0.25">
      <c r="A3" s="1" t="s">
        <v>0</v>
      </c>
      <c r="B3" s="2"/>
      <c r="C3" s="13"/>
      <c r="D3" s="13"/>
      <c r="E3" s="13"/>
      <c r="F3" s="13"/>
      <c r="G3" s="13"/>
      <c r="H3" s="150"/>
      <c r="I3" s="150"/>
      <c r="J3" s="23"/>
      <c r="K3" s="47"/>
      <c r="L3" s="23"/>
      <c r="M3" s="23"/>
      <c r="N3" s="48"/>
    </row>
    <row r="4" spans="1:22" ht="15.75" x14ac:dyDescent="0.25">
      <c r="A4" s="3"/>
      <c r="B4" s="4" t="s">
        <v>17</v>
      </c>
      <c r="C4" s="105">
        <v>627730</v>
      </c>
      <c r="D4" s="105">
        <v>465425</v>
      </c>
      <c r="E4" s="105">
        <v>497004</v>
      </c>
      <c r="F4" s="105">
        <v>376044</v>
      </c>
      <c r="G4" s="105"/>
      <c r="H4" s="151">
        <f>SUM(C4:F4)</f>
        <v>1966203</v>
      </c>
      <c r="I4" s="151">
        <f t="shared" ref="I4:I12" si="0">AVERAGE(C4:F4)</f>
        <v>491550.75</v>
      </c>
      <c r="J4" s="24"/>
      <c r="K4" s="49">
        <f>I4*1.1</f>
        <v>540705.82500000007</v>
      </c>
      <c r="L4" s="24">
        <f>I4*1.2</f>
        <v>589860.9</v>
      </c>
      <c r="M4" s="24">
        <f>I4*1.5</f>
        <v>737326.125</v>
      </c>
      <c r="N4" s="50">
        <f>I4*2</f>
        <v>983101.5</v>
      </c>
    </row>
    <row r="5" spans="1:22" ht="15.75" x14ac:dyDescent="0.25">
      <c r="A5" s="6"/>
      <c r="B5" s="7" t="s">
        <v>1</v>
      </c>
      <c r="C5" s="106">
        <f t="shared" ref="C5:F5" si="1">SUM(C6:C8)</f>
        <v>227489</v>
      </c>
      <c r="D5" s="106">
        <f t="shared" si="1"/>
        <v>160883</v>
      </c>
      <c r="E5" s="106">
        <f t="shared" si="1"/>
        <v>270568</v>
      </c>
      <c r="F5" s="106">
        <f t="shared" si="1"/>
        <v>238293</v>
      </c>
      <c r="G5" s="106"/>
      <c r="H5" s="152">
        <f t="shared" ref="H5:H14" si="2">SUM(C5:F5)</f>
        <v>897233</v>
      </c>
      <c r="I5" s="152">
        <f t="shared" si="0"/>
        <v>224308.25</v>
      </c>
      <c r="J5" s="25"/>
      <c r="K5" s="51">
        <f t="shared" ref="K5:K12" si="3">I5*1.1</f>
        <v>246739.07500000001</v>
      </c>
      <c r="L5" s="25">
        <f t="shared" ref="L5:L12" si="4">I5*1.2</f>
        <v>269169.89999999997</v>
      </c>
      <c r="M5" s="25">
        <f t="shared" ref="M5:M12" si="5">I5*1.5</f>
        <v>336462.375</v>
      </c>
      <c r="N5" s="52">
        <f t="shared" ref="N5:N12" si="6">I5*2</f>
        <v>448616.5</v>
      </c>
    </row>
    <row r="6" spans="1:22" ht="15.75" x14ac:dyDescent="0.25">
      <c r="A6" s="5"/>
      <c r="B6" s="8" t="s">
        <v>2</v>
      </c>
      <c r="C6" s="107"/>
      <c r="D6" s="107"/>
      <c r="E6" s="107">
        <v>12086</v>
      </c>
      <c r="F6" s="107">
        <v>13163</v>
      </c>
      <c r="G6" s="107"/>
      <c r="H6" s="153">
        <f t="shared" si="2"/>
        <v>25249</v>
      </c>
      <c r="I6" s="153">
        <f t="shared" si="0"/>
        <v>12624.5</v>
      </c>
      <c r="J6" s="26"/>
      <c r="K6" s="53">
        <f t="shared" si="3"/>
        <v>13886.95</v>
      </c>
      <c r="L6" s="26">
        <f t="shared" si="4"/>
        <v>15149.4</v>
      </c>
      <c r="M6" s="26">
        <f t="shared" si="5"/>
        <v>18936.75</v>
      </c>
      <c r="N6" s="54">
        <f t="shared" si="6"/>
        <v>25249</v>
      </c>
    </row>
    <row r="7" spans="1:22" ht="15.75" x14ac:dyDescent="0.25">
      <c r="A7" s="5"/>
      <c r="B7" s="8" t="s">
        <v>3</v>
      </c>
      <c r="C7" s="107">
        <v>103358</v>
      </c>
      <c r="D7" s="107">
        <v>66254</v>
      </c>
      <c r="E7" s="107">
        <v>63285</v>
      </c>
      <c r="F7" s="107">
        <v>57065</v>
      </c>
      <c r="G7" s="107"/>
      <c r="H7" s="153">
        <f t="shared" si="2"/>
        <v>289962</v>
      </c>
      <c r="I7" s="153">
        <f t="shared" si="0"/>
        <v>72490.5</v>
      </c>
      <c r="J7" s="26"/>
      <c r="K7" s="53">
        <f t="shared" si="3"/>
        <v>79739.55</v>
      </c>
      <c r="L7" s="26">
        <f t="shared" si="4"/>
        <v>86988.599999999991</v>
      </c>
      <c r="M7" s="26">
        <f t="shared" si="5"/>
        <v>108735.75</v>
      </c>
      <c r="N7" s="54">
        <f t="shared" si="6"/>
        <v>144981</v>
      </c>
    </row>
    <row r="8" spans="1:22" x14ac:dyDescent="0.25">
      <c r="B8" s="9" t="s">
        <v>4</v>
      </c>
      <c r="C8" s="107">
        <v>124131</v>
      </c>
      <c r="D8" s="107">
        <v>94629</v>
      </c>
      <c r="E8" s="107">
        <v>195197</v>
      </c>
      <c r="F8" s="107">
        <v>168065</v>
      </c>
      <c r="G8" s="107"/>
      <c r="H8" s="153">
        <f t="shared" si="2"/>
        <v>582022</v>
      </c>
      <c r="I8" s="153">
        <f t="shared" si="0"/>
        <v>145505.5</v>
      </c>
      <c r="J8" s="26"/>
      <c r="K8" s="53">
        <f t="shared" si="3"/>
        <v>160056.05000000002</v>
      </c>
      <c r="L8" s="26">
        <f t="shared" si="4"/>
        <v>174606.6</v>
      </c>
      <c r="M8" s="26">
        <f t="shared" si="5"/>
        <v>218258.25</v>
      </c>
      <c r="N8" s="54">
        <f t="shared" si="6"/>
        <v>291011</v>
      </c>
    </row>
    <row r="9" spans="1:22" x14ac:dyDescent="0.25">
      <c r="A9" s="3"/>
      <c r="B9" s="10" t="s">
        <v>5</v>
      </c>
      <c r="C9" s="108">
        <f t="shared" ref="C9:F9" si="7">SUM(C10:C12)</f>
        <v>376564</v>
      </c>
      <c r="D9" s="108">
        <f t="shared" si="7"/>
        <v>307702</v>
      </c>
      <c r="E9" s="108">
        <f t="shared" si="7"/>
        <v>308447</v>
      </c>
      <c r="F9" s="108">
        <f t="shared" si="7"/>
        <v>281099</v>
      </c>
      <c r="G9" s="108"/>
      <c r="H9" s="154">
        <f t="shared" si="2"/>
        <v>1273812</v>
      </c>
      <c r="I9" s="154">
        <f t="shared" si="0"/>
        <v>318453</v>
      </c>
      <c r="J9" s="27"/>
      <c r="K9" s="55">
        <f t="shared" si="3"/>
        <v>350298.30000000005</v>
      </c>
      <c r="L9" s="27">
        <f t="shared" si="4"/>
        <v>382143.6</v>
      </c>
      <c r="M9" s="27">
        <f t="shared" si="5"/>
        <v>477679.5</v>
      </c>
      <c r="N9" s="56">
        <f t="shared" si="6"/>
        <v>636906</v>
      </c>
    </row>
    <row r="10" spans="1:22" x14ac:dyDescent="0.25">
      <c r="B10" s="11" t="s">
        <v>6</v>
      </c>
      <c r="C10" s="109">
        <v>282990</v>
      </c>
      <c r="D10" s="109">
        <v>226972</v>
      </c>
      <c r="E10" s="109">
        <v>223553</v>
      </c>
      <c r="F10" s="109">
        <v>207904</v>
      </c>
      <c r="G10" s="109"/>
      <c r="H10" s="155">
        <f t="shared" si="2"/>
        <v>941419</v>
      </c>
      <c r="I10" s="155">
        <f t="shared" si="0"/>
        <v>235354.75</v>
      </c>
      <c r="J10" s="28"/>
      <c r="K10" s="57">
        <f t="shared" si="3"/>
        <v>258890.22500000003</v>
      </c>
      <c r="L10" s="28">
        <f t="shared" si="4"/>
        <v>282425.7</v>
      </c>
      <c r="M10" s="28">
        <f t="shared" si="5"/>
        <v>353032.125</v>
      </c>
      <c r="N10" s="58">
        <f t="shared" si="6"/>
        <v>470709.5</v>
      </c>
    </row>
    <row r="11" spans="1:22" x14ac:dyDescent="0.25">
      <c r="B11" s="11" t="s">
        <v>7</v>
      </c>
      <c r="C11" s="109">
        <v>92734</v>
      </c>
      <c r="D11" s="109">
        <v>79999</v>
      </c>
      <c r="E11" s="109">
        <v>84133</v>
      </c>
      <c r="F11" s="109">
        <v>71860</v>
      </c>
      <c r="G11" s="109"/>
      <c r="H11" s="155">
        <f t="shared" si="2"/>
        <v>328726</v>
      </c>
      <c r="I11" s="155">
        <f t="shared" si="0"/>
        <v>82181.5</v>
      </c>
      <c r="J11" s="28"/>
      <c r="K11" s="57">
        <f t="shared" si="3"/>
        <v>90399.650000000009</v>
      </c>
      <c r="L11" s="28">
        <f t="shared" si="4"/>
        <v>98617.8</v>
      </c>
      <c r="M11" s="28">
        <f t="shared" si="5"/>
        <v>123272.25</v>
      </c>
      <c r="N11" s="58">
        <f t="shared" si="6"/>
        <v>164363</v>
      </c>
    </row>
    <row r="12" spans="1:22" ht="15.75" thickBot="1" x14ac:dyDescent="0.3">
      <c r="B12" s="11" t="s">
        <v>8</v>
      </c>
      <c r="C12" s="109">
        <v>840</v>
      </c>
      <c r="D12" s="109">
        <v>731</v>
      </c>
      <c r="E12" s="109">
        <v>761</v>
      </c>
      <c r="F12" s="109">
        <v>1335</v>
      </c>
      <c r="G12" s="109"/>
      <c r="H12" s="155">
        <f t="shared" si="2"/>
        <v>3667</v>
      </c>
      <c r="I12" s="155">
        <f t="shared" si="0"/>
        <v>916.75</v>
      </c>
      <c r="J12" s="28"/>
      <c r="K12" s="57">
        <f t="shared" si="3"/>
        <v>1008.4250000000001</v>
      </c>
      <c r="L12" s="28">
        <f t="shared" si="4"/>
        <v>1100.0999999999999</v>
      </c>
      <c r="M12" s="28">
        <f t="shared" si="5"/>
        <v>1375.125</v>
      </c>
      <c r="N12" s="58">
        <f t="shared" si="6"/>
        <v>1833.5</v>
      </c>
    </row>
    <row r="13" spans="1:22" ht="15.75" thickBot="1" x14ac:dyDescent="0.3">
      <c r="H13" s="156"/>
      <c r="T13" s="198" t="s">
        <v>29</v>
      </c>
      <c r="U13" s="199" t="s">
        <v>30</v>
      </c>
      <c r="V13" s="199" t="s">
        <v>31</v>
      </c>
    </row>
    <row r="14" spans="1:22" ht="15.75" thickBot="1" x14ac:dyDescent="0.3">
      <c r="A14" t="s">
        <v>16</v>
      </c>
      <c r="C14" s="111">
        <f t="shared" ref="C14:E14" si="8">SUM(C9,C5,C4)</f>
        <v>1231783</v>
      </c>
      <c r="D14" s="111">
        <f t="shared" si="8"/>
        <v>934010</v>
      </c>
      <c r="E14" s="111">
        <f t="shared" si="8"/>
        <v>1076019</v>
      </c>
      <c r="F14" s="111">
        <f>SUM(F9,F5,F4)</f>
        <v>895436</v>
      </c>
      <c r="G14" s="111"/>
      <c r="H14" s="157">
        <f t="shared" si="2"/>
        <v>4137248</v>
      </c>
      <c r="I14" s="157">
        <f>AVERAGE(C14:F14)</f>
        <v>1034312</v>
      </c>
      <c r="J14" s="14"/>
      <c r="K14" s="59">
        <f>I14*1.1</f>
        <v>1137743.2000000002</v>
      </c>
      <c r="L14" s="14">
        <f>I14*1.2</f>
        <v>1241174.3999999999</v>
      </c>
      <c r="M14" s="14">
        <f>I14*1.5</f>
        <v>1551468</v>
      </c>
      <c r="N14" s="60">
        <f>I14*2</f>
        <v>2068624</v>
      </c>
      <c r="T14" s="201">
        <v>42370</v>
      </c>
      <c r="U14" s="202" t="s">
        <v>32</v>
      </c>
      <c r="V14" s="204">
        <v>126575</v>
      </c>
    </row>
    <row r="15" spans="1:22" ht="15.75" thickBot="1" x14ac:dyDescent="0.3">
      <c r="T15" s="205">
        <v>42370</v>
      </c>
      <c r="U15" s="206" t="s">
        <v>33</v>
      </c>
      <c r="V15" s="207">
        <v>69620</v>
      </c>
    </row>
    <row r="16" spans="1:22" ht="16.5" thickBot="1" x14ac:dyDescent="0.3">
      <c r="A16" s="1" t="s">
        <v>10</v>
      </c>
      <c r="B16" s="2"/>
      <c r="C16" s="13"/>
      <c r="D16" s="13"/>
      <c r="E16" s="13"/>
      <c r="F16" s="13"/>
      <c r="G16" s="13"/>
      <c r="H16" s="189"/>
      <c r="I16" s="150"/>
      <c r="J16" s="23"/>
      <c r="K16" s="47"/>
      <c r="L16" s="23"/>
      <c r="M16" s="23"/>
      <c r="N16" s="48"/>
      <c r="T16" s="201">
        <v>42370</v>
      </c>
      <c r="U16" s="202" t="s">
        <v>34</v>
      </c>
      <c r="V16" s="204">
        <v>244617</v>
      </c>
    </row>
    <row r="17" spans="1:24" ht="16.5" thickBot="1" x14ac:dyDescent="0.3">
      <c r="A17" s="3"/>
      <c r="B17" s="4" t="s">
        <v>17</v>
      </c>
      <c r="C17" s="105">
        <v>785247</v>
      </c>
      <c r="D17" s="105">
        <v>595966</v>
      </c>
      <c r="E17" s="105">
        <v>641720</v>
      </c>
      <c r="F17" s="105">
        <v>478730</v>
      </c>
      <c r="G17" s="105"/>
      <c r="H17" s="151">
        <f>SUM(C17:F17)</f>
        <v>2501663</v>
      </c>
      <c r="I17" s="151">
        <f t="shared" ref="I17:I25" si="9">AVERAGE(C17:F17)</f>
        <v>625415.75</v>
      </c>
      <c r="J17" s="24"/>
      <c r="K17" s="49">
        <f>I17*1.1</f>
        <v>687957.32500000007</v>
      </c>
      <c r="L17" s="24">
        <f>I17*1.2</f>
        <v>750498.9</v>
      </c>
      <c r="M17" s="24">
        <f>I17*1.5</f>
        <v>938123.625</v>
      </c>
      <c r="N17" s="50">
        <f>I17*2</f>
        <v>1250831.5</v>
      </c>
      <c r="T17" s="205">
        <v>42401</v>
      </c>
      <c r="U17" s="206" t="s">
        <v>32</v>
      </c>
      <c r="V17" s="207">
        <v>77610</v>
      </c>
    </row>
    <row r="18" spans="1:24" ht="16.5" thickBot="1" x14ac:dyDescent="0.3">
      <c r="A18" s="6"/>
      <c r="B18" s="7" t="s">
        <v>1</v>
      </c>
      <c r="C18" s="106">
        <f t="shared" ref="C18:F18" si="10">SUM(C19:C21)</f>
        <v>375781</v>
      </c>
      <c r="D18" s="106">
        <f t="shared" si="10"/>
        <v>254294</v>
      </c>
      <c r="E18" s="106">
        <f t="shared" si="10"/>
        <v>379976</v>
      </c>
      <c r="F18" s="106">
        <f t="shared" si="10"/>
        <v>353381</v>
      </c>
      <c r="G18" s="106"/>
      <c r="H18" s="152">
        <f t="shared" ref="H18:H27" si="11">SUM(C18:F18)</f>
        <v>1363432</v>
      </c>
      <c r="I18" s="152">
        <f t="shared" si="9"/>
        <v>340858</v>
      </c>
      <c r="J18" s="25"/>
      <c r="K18" s="51">
        <f t="shared" ref="K18:K25" si="12">I18*1.1</f>
        <v>374943.80000000005</v>
      </c>
      <c r="L18" s="25">
        <f t="shared" ref="L18:L25" si="13">I18*1.2</f>
        <v>409029.6</v>
      </c>
      <c r="M18" s="25">
        <f t="shared" ref="M18:M25" si="14">I18*1.5</f>
        <v>511287</v>
      </c>
      <c r="N18" s="52">
        <f t="shared" ref="N18:N25" si="15">I18*2</f>
        <v>681716</v>
      </c>
      <c r="T18" s="201">
        <v>42401</v>
      </c>
      <c r="U18" s="202" t="s">
        <v>33</v>
      </c>
      <c r="V18" s="204">
        <v>47001</v>
      </c>
    </row>
    <row r="19" spans="1:24" ht="16.5" thickBot="1" x14ac:dyDescent="0.3">
      <c r="A19" s="5"/>
      <c r="B19" s="8" t="s">
        <v>2</v>
      </c>
      <c r="C19" s="107"/>
      <c r="D19" s="107"/>
      <c r="E19" s="107">
        <v>14451</v>
      </c>
      <c r="F19" s="107">
        <v>16248</v>
      </c>
      <c r="G19" s="107"/>
      <c r="H19" s="153">
        <f t="shared" si="11"/>
        <v>30699</v>
      </c>
      <c r="I19" s="153">
        <f t="shared" si="9"/>
        <v>15349.5</v>
      </c>
      <c r="J19" s="26"/>
      <c r="K19" s="53">
        <f t="shared" si="12"/>
        <v>16884.45</v>
      </c>
      <c r="L19" s="26">
        <f t="shared" si="13"/>
        <v>18419.399999999998</v>
      </c>
      <c r="M19" s="26">
        <f t="shared" si="14"/>
        <v>23024.25</v>
      </c>
      <c r="N19" s="54">
        <f t="shared" si="15"/>
        <v>30699</v>
      </c>
      <c r="T19" s="205">
        <v>42401</v>
      </c>
      <c r="U19" s="206" t="s">
        <v>34</v>
      </c>
      <c r="V19" s="207">
        <v>229261</v>
      </c>
    </row>
    <row r="20" spans="1:24" ht="16.5" thickBot="1" x14ac:dyDescent="0.3">
      <c r="A20" s="5"/>
      <c r="B20" s="8" t="s">
        <v>3</v>
      </c>
      <c r="C20" s="107">
        <v>191459</v>
      </c>
      <c r="D20" s="107">
        <v>115756</v>
      </c>
      <c r="E20" s="107">
        <v>109828</v>
      </c>
      <c r="F20" s="107">
        <v>96710</v>
      </c>
      <c r="G20" s="107"/>
      <c r="H20" s="153">
        <f t="shared" si="11"/>
        <v>513753</v>
      </c>
      <c r="I20" s="153">
        <f t="shared" si="9"/>
        <v>128438.25</v>
      </c>
      <c r="J20" s="26"/>
      <c r="K20" s="53">
        <f t="shared" si="12"/>
        <v>141282.07500000001</v>
      </c>
      <c r="L20" s="26">
        <f t="shared" si="13"/>
        <v>154125.9</v>
      </c>
      <c r="M20" s="26">
        <f t="shared" si="14"/>
        <v>192657.375</v>
      </c>
      <c r="N20" s="54">
        <f t="shared" si="15"/>
        <v>256876.5</v>
      </c>
      <c r="T20" s="201">
        <v>42430</v>
      </c>
      <c r="U20" s="202" t="s">
        <v>32</v>
      </c>
      <c r="V20" s="204">
        <v>52067</v>
      </c>
    </row>
    <row r="21" spans="1:24" ht="15.75" thickBot="1" x14ac:dyDescent="0.3">
      <c r="B21" s="9" t="s">
        <v>4</v>
      </c>
      <c r="C21" s="107">
        <v>184322</v>
      </c>
      <c r="D21" s="107">
        <v>138538</v>
      </c>
      <c r="E21" s="107">
        <v>255697</v>
      </c>
      <c r="F21" s="107">
        <v>240423</v>
      </c>
      <c r="G21" s="107"/>
      <c r="H21" s="153">
        <f t="shared" si="11"/>
        <v>818980</v>
      </c>
      <c r="I21" s="153">
        <f t="shared" si="9"/>
        <v>204745</v>
      </c>
      <c r="J21" s="26"/>
      <c r="K21" s="53">
        <f t="shared" si="12"/>
        <v>225219.50000000003</v>
      </c>
      <c r="L21" s="26">
        <f t="shared" si="13"/>
        <v>245694</v>
      </c>
      <c r="M21" s="26">
        <f t="shared" si="14"/>
        <v>307117.5</v>
      </c>
      <c r="N21" s="54">
        <f t="shared" si="15"/>
        <v>409490</v>
      </c>
      <c r="T21" s="205">
        <v>42430</v>
      </c>
      <c r="U21" s="206" t="s">
        <v>33</v>
      </c>
      <c r="V21" s="207">
        <v>70264</v>
      </c>
    </row>
    <row r="22" spans="1:24" ht="15.75" thickBot="1" x14ac:dyDescent="0.3">
      <c r="A22" s="3"/>
      <c r="B22" s="10" t="s">
        <v>5</v>
      </c>
      <c r="C22" s="108">
        <f t="shared" ref="C22:F22" si="16">SUM(C23:C25)</f>
        <v>768014</v>
      </c>
      <c r="D22" s="108">
        <f t="shared" si="16"/>
        <v>613003</v>
      </c>
      <c r="E22" s="108">
        <f t="shared" si="16"/>
        <v>612280</v>
      </c>
      <c r="F22" s="108">
        <f t="shared" si="16"/>
        <v>576015</v>
      </c>
      <c r="G22" s="108"/>
      <c r="H22" s="154">
        <f t="shared" si="11"/>
        <v>2569312</v>
      </c>
      <c r="I22" s="154">
        <f t="shared" si="9"/>
        <v>642328</v>
      </c>
      <c r="J22" s="27"/>
      <c r="K22" s="55">
        <f t="shared" si="12"/>
        <v>706560.8</v>
      </c>
      <c r="L22" s="27">
        <f t="shared" si="13"/>
        <v>770793.6</v>
      </c>
      <c r="M22" s="27">
        <f t="shared" si="14"/>
        <v>963492</v>
      </c>
      <c r="N22" s="56">
        <f t="shared" si="15"/>
        <v>1284656</v>
      </c>
      <c r="T22" s="201">
        <v>42430</v>
      </c>
      <c r="U22" s="202" t="s">
        <v>34</v>
      </c>
      <c r="V22" s="204">
        <v>290044</v>
      </c>
    </row>
    <row r="23" spans="1:24" ht="15.75" thickBot="1" x14ac:dyDescent="0.3">
      <c r="B23" s="11" t="s">
        <v>6</v>
      </c>
      <c r="C23" s="109">
        <v>515224</v>
      </c>
      <c r="D23" s="109">
        <v>413514</v>
      </c>
      <c r="E23" s="109">
        <v>406407</v>
      </c>
      <c r="F23" s="109">
        <v>375665</v>
      </c>
      <c r="G23" s="109"/>
      <c r="H23" s="155">
        <f t="shared" si="11"/>
        <v>1710810</v>
      </c>
      <c r="I23" s="155">
        <f t="shared" si="9"/>
        <v>427702.5</v>
      </c>
      <c r="J23" s="28"/>
      <c r="K23" s="57">
        <f t="shared" si="12"/>
        <v>470472.75000000006</v>
      </c>
      <c r="L23" s="28">
        <f t="shared" si="13"/>
        <v>513243</v>
      </c>
      <c r="M23" s="28">
        <f t="shared" si="14"/>
        <v>641553.75</v>
      </c>
      <c r="N23" s="58">
        <f t="shared" si="15"/>
        <v>855405</v>
      </c>
      <c r="T23" s="205">
        <v>42461</v>
      </c>
      <c r="U23" s="206" t="s">
        <v>32</v>
      </c>
      <c r="V23" s="207">
        <v>39452</v>
      </c>
    </row>
    <row r="24" spans="1:24" ht="15.75" thickBot="1" x14ac:dyDescent="0.3">
      <c r="B24" s="11" t="s">
        <v>7</v>
      </c>
      <c r="C24" s="109">
        <v>251125</v>
      </c>
      <c r="D24" s="109">
        <v>198058</v>
      </c>
      <c r="E24" s="109">
        <v>204401</v>
      </c>
      <c r="F24" s="109">
        <v>198360</v>
      </c>
      <c r="G24" s="109"/>
      <c r="H24" s="155">
        <f t="shared" si="11"/>
        <v>851944</v>
      </c>
      <c r="I24" s="155">
        <f t="shared" si="9"/>
        <v>212986</v>
      </c>
      <c r="J24" s="28"/>
      <c r="K24" s="57">
        <f t="shared" si="12"/>
        <v>234284.6</v>
      </c>
      <c r="L24" s="28">
        <f t="shared" si="13"/>
        <v>255583.19999999998</v>
      </c>
      <c r="M24" s="28">
        <f t="shared" si="14"/>
        <v>319479</v>
      </c>
      <c r="N24" s="58">
        <f t="shared" si="15"/>
        <v>425972</v>
      </c>
      <c r="T24" s="201">
        <v>42461</v>
      </c>
      <c r="U24" s="202" t="s">
        <v>33</v>
      </c>
      <c r="V24" s="204">
        <v>60116</v>
      </c>
    </row>
    <row r="25" spans="1:24" ht="15.75" thickBot="1" x14ac:dyDescent="0.3">
      <c r="B25" s="11" t="s">
        <v>8</v>
      </c>
      <c r="C25" s="109">
        <v>1665</v>
      </c>
      <c r="D25" s="109">
        <v>1431</v>
      </c>
      <c r="E25" s="109">
        <v>1472</v>
      </c>
      <c r="F25" s="109">
        <v>1990</v>
      </c>
      <c r="G25" s="109"/>
      <c r="H25" s="155">
        <f t="shared" si="11"/>
        <v>6558</v>
      </c>
      <c r="I25" s="155">
        <f t="shared" si="9"/>
        <v>1639.5</v>
      </c>
      <c r="J25" s="28"/>
      <c r="K25" s="57">
        <f t="shared" si="12"/>
        <v>1803.45</v>
      </c>
      <c r="L25" s="28">
        <f t="shared" si="13"/>
        <v>1967.3999999999999</v>
      </c>
      <c r="M25" s="28">
        <f t="shared" si="14"/>
        <v>2459.25</v>
      </c>
      <c r="N25" s="58">
        <f t="shared" si="15"/>
        <v>3279</v>
      </c>
      <c r="T25" s="205">
        <v>42461</v>
      </c>
      <c r="U25" s="206" t="s">
        <v>34</v>
      </c>
      <c r="V25" s="207">
        <v>189489</v>
      </c>
    </row>
    <row r="26" spans="1:24" ht="15.75" thickBot="1" x14ac:dyDescent="0.3">
      <c r="H26" s="156"/>
    </row>
    <row r="27" spans="1:24" ht="15.75" thickBot="1" x14ac:dyDescent="0.3">
      <c r="A27" t="s">
        <v>9</v>
      </c>
      <c r="C27" s="111">
        <f t="shared" ref="C27:F27" si="17">SUM(C22,C18,C17)</f>
        <v>1929042</v>
      </c>
      <c r="D27" s="111">
        <f t="shared" si="17"/>
        <v>1463263</v>
      </c>
      <c r="E27" s="111">
        <f t="shared" si="17"/>
        <v>1633976</v>
      </c>
      <c r="F27" s="111">
        <f t="shared" si="17"/>
        <v>1408126</v>
      </c>
      <c r="G27" s="111"/>
      <c r="H27" s="157">
        <f t="shared" si="11"/>
        <v>6434407</v>
      </c>
      <c r="I27" s="157">
        <f>AVERAGE(C27:F27)</f>
        <v>1608601.75</v>
      </c>
      <c r="J27" s="19"/>
      <c r="K27" s="59">
        <f>I27*1.1</f>
        <v>1769461.925</v>
      </c>
      <c r="L27" s="14">
        <f>I27*1.2</f>
        <v>1930322.0999999999</v>
      </c>
      <c r="M27" s="14">
        <f>I27*1.5</f>
        <v>2412902.625</v>
      </c>
      <c r="N27" s="60">
        <f>I27*2</f>
        <v>3217203.5</v>
      </c>
    </row>
    <row r="28" spans="1:24" x14ac:dyDescent="0.25">
      <c r="S28" s="12">
        <v>42370</v>
      </c>
      <c r="T28" s="12">
        <v>42401</v>
      </c>
      <c r="U28" s="12">
        <v>42430</v>
      </c>
      <c r="V28" s="12">
        <v>42461</v>
      </c>
    </row>
    <row r="29" spans="1:24" ht="15.75" x14ac:dyDescent="0.25">
      <c r="A29" s="1" t="s">
        <v>11</v>
      </c>
      <c r="B29" s="2"/>
      <c r="C29" s="13"/>
      <c r="D29" s="13"/>
      <c r="E29" s="13"/>
      <c r="F29" s="13"/>
      <c r="G29" s="13"/>
      <c r="H29" s="189"/>
      <c r="I29" s="150"/>
      <c r="J29" s="23"/>
      <c r="K29" s="47"/>
      <c r="L29" s="23"/>
      <c r="M29" s="23"/>
      <c r="N29" s="48"/>
      <c r="R29" t="s">
        <v>17</v>
      </c>
      <c r="S29" s="203">
        <f>SUM(V14:V15)</f>
        <v>196195</v>
      </c>
      <c r="T29" s="203">
        <f>SUM(V17:V18)</f>
        <v>124611</v>
      </c>
      <c r="U29" s="203">
        <f>SUM(V20:V21)</f>
        <v>122331</v>
      </c>
      <c r="V29" s="203">
        <f>SUM(V23:V24)</f>
        <v>99568</v>
      </c>
      <c r="X29" s="203">
        <f>SUM(S29:V29)</f>
        <v>542705</v>
      </c>
    </row>
    <row r="30" spans="1:24" ht="15.75" x14ac:dyDescent="0.25">
      <c r="A30" s="3"/>
      <c r="B30" s="4" t="s">
        <v>17</v>
      </c>
      <c r="C30" s="105">
        <v>330452</v>
      </c>
      <c r="D30" s="105">
        <v>215230</v>
      </c>
      <c r="E30" s="105">
        <v>209760</v>
      </c>
      <c r="F30" s="105">
        <v>179430</v>
      </c>
      <c r="G30" s="105"/>
      <c r="H30" s="151">
        <f>SUM(C30:F30)</f>
        <v>934872</v>
      </c>
      <c r="I30" s="151">
        <f t="shared" ref="I30:I38" si="18">AVERAGE(C30:F30)</f>
        <v>233718</v>
      </c>
      <c r="J30" s="24"/>
      <c r="K30" s="49">
        <f>I30*1.1</f>
        <v>257089.80000000002</v>
      </c>
      <c r="L30" s="24">
        <f>I30*1.2</f>
        <v>280461.59999999998</v>
      </c>
      <c r="M30" s="24">
        <f>I30*1.5</f>
        <v>350577</v>
      </c>
      <c r="N30" s="50">
        <f>I30*2</f>
        <v>467436</v>
      </c>
      <c r="R30" t="s">
        <v>5</v>
      </c>
      <c r="S30" s="203">
        <f>V16</f>
        <v>244617</v>
      </c>
      <c r="T30" s="203">
        <f>V19</f>
        <v>229261</v>
      </c>
      <c r="U30" s="203">
        <f>V22</f>
        <v>290044</v>
      </c>
      <c r="V30" s="203">
        <f>V25</f>
        <v>189489</v>
      </c>
      <c r="X30" s="203">
        <f>SUM(S30:V30)</f>
        <v>953411</v>
      </c>
    </row>
    <row r="31" spans="1:24" ht="15.75" x14ac:dyDescent="0.25">
      <c r="A31" s="6"/>
      <c r="B31" s="7" t="s">
        <v>1</v>
      </c>
      <c r="C31" s="106">
        <f t="shared" ref="C31:F31" si="19">SUM(C32:C34)</f>
        <v>538829</v>
      </c>
      <c r="D31" s="106">
        <f t="shared" si="19"/>
        <v>385071</v>
      </c>
      <c r="E31" s="106">
        <f t="shared" si="19"/>
        <v>436180</v>
      </c>
      <c r="F31" s="106">
        <f t="shared" si="19"/>
        <v>401825</v>
      </c>
      <c r="G31" s="106"/>
      <c r="H31" s="152">
        <f t="shared" ref="H31:H40" si="20">SUM(C31:F31)</f>
        <v>1761905</v>
      </c>
      <c r="I31" s="152">
        <f t="shared" si="18"/>
        <v>440476.25</v>
      </c>
      <c r="J31" s="25"/>
      <c r="K31" s="51">
        <f t="shared" ref="K31:K38" si="21">I31*1.1</f>
        <v>484523.87500000006</v>
      </c>
      <c r="L31" s="25">
        <f t="shared" ref="L31:L38" si="22">I31*1.2</f>
        <v>528571.5</v>
      </c>
      <c r="M31" s="25">
        <f t="shared" ref="M31:M38" si="23">I31*1.5</f>
        <v>660714.375</v>
      </c>
      <c r="N31" s="52">
        <f t="shared" ref="N31:N38" si="24">I31*2</f>
        <v>880952.5</v>
      </c>
    </row>
    <row r="32" spans="1:24" ht="15.75" x14ac:dyDescent="0.25">
      <c r="A32" s="5"/>
      <c r="B32" s="8" t="s">
        <v>2</v>
      </c>
      <c r="C32" s="107"/>
      <c r="D32" s="107"/>
      <c r="E32" s="107">
        <v>8054</v>
      </c>
      <c r="F32" s="107">
        <v>9366</v>
      </c>
      <c r="G32" s="107"/>
      <c r="H32" s="153">
        <f t="shared" si="20"/>
        <v>17420</v>
      </c>
      <c r="I32" s="153">
        <f t="shared" si="18"/>
        <v>8710</v>
      </c>
      <c r="J32" s="26"/>
      <c r="K32" s="53">
        <f t="shared" si="21"/>
        <v>9581</v>
      </c>
      <c r="L32" s="26">
        <f t="shared" si="22"/>
        <v>10452</v>
      </c>
      <c r="M32" s="26">
        <f t="shared" si="23"/>
        <v>13065</v>
      </c>
      <c r="N32" s="54">
        <f t="shared" si="24"/>
        <v>17420</v>
      </c>
      <c r="R32" t="s">
        <v>17</v>
      </c>
      <c r="S32" s="203">
        <f>C43</f>
        <v>194917</v>
      </c>
      <c r="T32" s="203">
        <f t="shared" ref="T32:V32" si="25">D43</f>
        <v>116095</v>
      </c>
      <c r="U32" s="203">
        <f t="shared" si="25"/>
        <v>131044</v>
      </c>
      <c r="V32" s="203">
        <f t="shared" si="25"/>
        <v>108087</v>
      </c>
      <c r="X32" s="203">
        <f t="shared" ref="X32:X33" si="26">SUM(S32:V32)</f>
        <v>550143</v>
      </c>
    </row>
    <row r="33" spans="1:24" ht="15.75" x14ac:dyDescent="0.25">
      <c r="A33" s="5"/>
      <c r="B33" s="8" t="s">
        <v>3</v>
      </c>
      <c r="C33" s="107">
        <v>176248</v>
      </c>
      <c r="D33" s="107">
        <v>104276</v>
      </c>
      <c r="E33" s="107">
        <v>95946</v>
      </c>
      <c r="F33" s="107">
        <v>82748</v>
      </c>
      <c r="G33" s="107"/>
      <c r="H33" s="153">
        <f t="shared" si="20"/>
        <v>459218</v>
      </c>
      <c r="I33" s="153">
        <f t="shared" si="18"/>
        <v>114804.5</v>
      </c>
      <c r="J33" s="26"/>
      <c r="K33" s="53">
        <f t="shared" si="21"/>
        <v>126284.95000000001</v>
      </c>
      <c r="L33" s="26">
        <f t="shared" si="22"/>
        <v>137765.4</v>
      </c>
      <c r="M33" s="26">
        <f t="shared" si="23"/>
        <v>172206.75</v>
      </c>
      <c r="N33" s="54">
        <f t="shared" si="24"/>
        <v>229609</v>
      </c>
      <c r="R33" t="s">
        <v>5</v>
      </c>
      <c r="S33" s="203">
        <f>C48</f>
        <v>212843</v>
      </c>
      <c r="T33" s="203">
        <f t="shared" ref="T33:V33" si="27">D48</f>
        <v>205919</v>
      </c>
      <c r="U33" s="203">
        <f t="shared" si="27"/>
        <v>263204</v>
      </c>
      <c r="V33" s="203">
        <f t="shared" si="27"/>
        <v>181011</v>
      </c>
      <c r="X33" s="203">
        <f t="shared" si="26"/>
        <v>862977</v>
      </c>
    </row>
    <row r="34" spans="1:24" x14ac:dyDescent="0.25">
      <c r="B34" s="9" t="s">
        <v>4</v>
      </c>
      <c r="C34" s="107">
        <v>362581</v>
      </c>
      <c r="D34" s="107">
        <v>280795</v>
      </c>
      <c r="E34" s="107">
        <v>332180</v>
      </c>
      <c r="F34" s="107">
        <v>309711</v>
      </c>
      <c r="G34" s="107"/>
      <c r="H34" s="153">
        <f t="shared" si="20"/>
        <v>1285267</v>
      </c>
      <c r="I34" s="153">
        <f t="shared" si="18"/>
        <v>321316.75</v>
      </c>
      <c r="J34" s="26"/>
      <c r="K34" s="53">
        <f t="shared" si="21"/>
        <v>353448.42500000005</v>
      </c>
      <c r="L34" s="26">
        <f t="shared" si="22"/>
        <v>385580.1</v>
      </c>
      <c r="M34" s="26">
        <f t="shared" si="23"/>
        <v>481975.125</v>
      </c>
      <c r="N34" s="54">
        <f t="shared" si="24"/>
        <v>642633.5</v>
      </c>
    </row>
    <row r="35" spans="1:24" x14ac:dyDescent="0.25">
      <c r="A35" s="3"/>
      <c r="B35" s="10" t="s">
        <v>5</v>
      </c>
      <c r="C35" s="108">
        <f t="shared" ref="C35:F35" si="28">SUM(C36:C38)</f>
        <v>685537</v>
      </c>
      <c r="D35" s="108">
        <f t="shared" si="28"/>
        <v>566656</v>
      </c>
      <c r="E35" s="108">
        <f t="shared" si="28"/>
        <v>581922</v>
      </c>
      <c r="F35" s="108">
        <f t="shared" si="28"/>
        <v>475841</v>
      </c>
      <c r="G35" s="108"/>
      <c r="H35" s="154">
        <f t="shared" si="20"/>
        <v>2309956</v>
      </c>
      <c r="I35" s="154">
        <f t="shared" si="18"/>
        <v>577489</v>
      </c>
      <c r="J35" s="27"/>
      <c r="K35" s="55">
        <f t="shared" si="21"/>
        <v>635237.9</v>
      </c>
      <c r="L35" s="27">
        <f t="shared" si="22"/>
        <v>692986.79999999993</v>
      </c>
      <c r="M35" s="27">
        <f t="shared" si="23"/>
        <v>866233.5</v>
      </c>
      <c r="N35" s="56">
        <f t="shared" si="24"/>
        <v>1154978</v>
      </c>
      <c r="R35" t="s">
        <v>9</v>
      </c>
      <c r="S35" s="203">
        <f>SUM(S32:S33)</f>
        <v>407760</v>
      </c>
      <c r="T35" s="203">
        <f t="shared" ref="T35:X35" si="29">SUM(T32:T33)</f>
        <v>322014</v>
      </c>
      <c r="U35" s="203">
        <f t="shared" si="29"/>
        <v>394248</v>
      </c>
      <c r="V35" s="203">
        <f t="shared" si="29"/>
        <v>289098</v>
      </c>
      <c r="X35" s="203">
        <f t="shared" si="29"/>
        <v>1413120</v>
      </c>
    </row>
    <row r="36" spans="1:24" x14ac:dyDescent="0.25">
      <c r="B36" s="11" t="s">
        <v>6</v>
      </c>
      <c r="C36" s="109">
        <v>543787</v>
      </c>
      <c r="D36" s="109">
        <v>421114</v>
      </c>
      <c r="E36" s="109">
        <v>417000</v>
      </c>
      <c r="F36" s="109">
        <v>346391</v>
      </c>
      <c r="G36" s="109"/>
      <c r="H36" s="155">
        <f t="shared" si="20"/>
        <v>1728292</v>
      </c>
      <c r="I36" s="155">
        <f t="shared" si="18"/>
        <v>432073</v>
      </c>
      <c r="J36" s="28"/>
      <c r="K36" s="57">
        <f t="shared" si="21"/>
        <v>475280.30000000005</v>
      </c>
      <c r="L36" s="28">
        <f t="shared" si="22"/>
        <v>518487.6</v>
      </c>
      <c r="M36" s="28">
        <f t="shared" si="23"/>
        <v>648109.5</v>
      </c>
      <c r="N36" s="58">
        <f t="shared" si="24"/>
        <v>864146</v>
      </c>
    </row>
    <row r="37" spans="1:24" x14ac:dyDescent="0.25">
      <c r="B37" s="11" t="s">
        <v>7</v>
      </c>
      <c r="C37" s="109">
        <v>137788</v>
      </c>
      <c r="D37" s="109">
        <v>141975</v>
      </c>
      <c r="E37" s="109">
        <v>161883</v>
      </c>
      <c r="F37" s="109">
        <v>128916</v>
      </c>
      <c r="G37" s="109"/>
      <c r="H37" s="155">
        <f t="shared" si="20"/>
        <v>570562</v>
      </c>
      <c r="I37" s="155">
        <f t="shared" si="18"/>
        <v>142640.5</v>
      </c>
      <c r="J37" s="28"/>
      <c r="K37" s="57">
        <f t="shared" si="21"/>
        <v>156904.55000000002</v>
      </c>
      <c r="L37" s="28">
        <f t="shared" si="22"/>
        <v>171168.6</v>
      </c>
      <c r="M37" s="28">
        <f t="shared" si="23"/>
        <v>213960.75</v>
      </c>
      <c r="N37" s="58">
        <f t="shared" si="24"/>
        <v>285281</v>
      </c>
      <c r="S37" s="208">
        <f>S32/S29</f>
        <v>0.99348607252988097</v>
      </c>
      <c r="T37" s="208">
        <f>T32/T29</f>
        <v>0.93165932381571448</v>
      </c>
      <c r="U37" s="208">
        <f>U32/U29</f>
        <v>1.0712247917535211</v>
      </c>
      <c r="V37" s="208">
        <f>V32/V29</f>
        <v>1.0855596175478066</v>
      </c>
      <c r="X37" s="208">
        <f>X32/X29</f>
        <v>1.013705420071678</v>
      </c>
    </row>
    <row r="38" spans="1:24" x14ac:dyDescent="0.25">
      <c r="B38" s="11" t="s">
        <v>8</v>
      </c>
      <c r="C38" s="109">
        <v>3962</v>
      </c>
      <c r="D38" s="109">
        <v>3567</v>
      </c>
      <c r="E38" s="109">
        <v>3039</v>
      </c>
      <c r="F38" s="109">
        <v>534</v>
      </c>
      <c r="G38" s="109"/>
      <c r="H38" s="155">
        <f t="shared" si="20"/>
        <v>11102</v>
      </c>
      <c r="I38" s="155">
        <f t="shared" si="18"/>
        <v>2775.5</v>
      </c>
      <c r="J38" s="28"/>
      <c r="K38" s="57">
        <f t="shared" si="21"/>
        <v>3053.05</v>
      </c>
      <c r="L38" s="28">
        <f t="shared" si="22"/>
        <v>3330.6</v>
      </c>
      <c r="M38" s="28">
        <f t="shared" si="23"/>
        <v>4163.25</v>
      </c>
      <c r="N38" s="58">
        <f t="shared" si="24"/>
        <v>5551</v>
      </c>
      <c r="S38" s="208">
        <f>S33/S30</f>
        <v>0.87010714709116699</v>
      </c>
      <c r="T38" s="208">
        <f>T33/T30</f>
        <v>0.89818591038161744</v>
      </c>
      <c r="U38" s="208">
        <f>U33/U30</f>
        <v>0.90746231606239058</v>
      </c>
      <c r="V38" s="208">
        <f>V33/V30</f>
        <v>0.95525861659515854</v>
      </c>
      <c r="X38" s="208">
        <f>X33/X30</f>
        <v>0.9051468883828695</v>
      </c>
    </row>
    <row r="39" spans="1:24" ht="15.75" thickBot="1" x14ac:dyDescent="0.3">
      <c r="H39" s="156"/>
    </row>
    <row r="40" spans="1:24" ht="15.75" thickBot="1" x14ac:dyDescent="0.3">
      <c r="A40" t="s">
        <v>9</v>
      </c>
      <c r="C40" s="111">
        <f t="shared" ref="C40:F40" si="30">SUM(C35,C31,C30)</f>
        <v>1554818</v>
      </c>
      <c r="D40" s="111">
        <f t="shared" si="30"/>
        <v>1166957</v>
      </c>
      <c r="E40" s="111">
        <f t="shared" si="30"/>
        <v>1227862</v>
      </c>
      <c r="F40" s="111">
        <f t="shared" si="30"/>
        <v>1057096</v>
      </c>
      <c r="G40" s="111"/>
      <c r="H40" s="157">
        <f t="shared" si="20"/>
        <v>5006733</v>
      </c>
      <c r="I40" s="157">
        <f>AVERAGE(C40:F40)</f>
        <v>1251683.25</v>
      </c>
      <c r="J40" s="19"/>
      <c r="K40" s="59">
        <f>I40*1.1</f>
        <v>1376851.5750000002</v>
      </c>
      <c r="L40" s="14">
        <f>I40*1.2</f>
        <v>1502019.9</v>
      </c>
      <c r="M40" s="14">
        <f>I40*1.5</f>
        <v>1877524.875</v>
      </c>
      <c r="N40" s="60">
        <f>I40*2</f>
        <v>2503366.5</v>
      </c>
      <c r="X40" s="208"/>
    </row>
    <row r="41" spans="1:24" x14ac:dyDescent="0.25">
      <c r="I41" s="158"/>
      <c r="J41" s="30"/>
      <c r="S41" s="200">
        <v>42005</v>
      </c>
      <c r="T41" s="200">
        <v>42036</v>
      </c>
      <c r="U41" s="200">
        <v>42064</v>
      </c>
      <c r="V41" s="200">
        <v>42095</v>
      </c>
    </row>
    <row r="42" spans="1:24" ht="15.75" x14ac:dyDescent="0.25">
      <c r="A42" s="1" t="s">
        <v>26</v>
      </c>
      <c r="B42" s="2"/>
      <c r="C42" s="13"/>
      <c r="D42" s="13"/>
      <c r="E42" s="13"/>
      <c r="F42" s="13"/>
      <c r="G42" s="13"/>
      <c r="H42" s="189"/>
      <c r="I42" s="150"/>
      <c r="J42" s="23"/>
      <c r="K42" s="47"/>
      <c r="L42" s="23"/>
      <c r="M42" s="23"/>
      <c r="N42" s="48"/>
      <c r="R42" t="s">
        <v>17</v>
      </c>
      <c r="S42" s="209">
        <v>230484</v>
      </c>
      <c r="T42" s="209">
        <v>155809</v>
      </c>
      <c r="U42" s="209">
        <v>192552</v>
      </c>
      <c r="V42" s="209">
        <v>423799</v>
      </c>
      <c r="W42" s="209"/>
      <c r="X42" s="209">
        <f t="shared" ref="X42:X45" si="31">SUM(S42:V42)</f>
        <v>1002644</v>
      </c>
    </row>
    <row r="43" spans="1:24" ht="15.75" x14ac:dyDescent="0.25">
      <c r="A43" s="3"/>
      <c r="B43" s="4" t="s">
        <v>17</v>
      </c>
      <c r="C43" s="105">
        <v>194917</v>
      </c>
      <c r="D43" s="105">
        <v>116095</v>
      </c>
      <c r="E43" s="105">
        <v>131044</v>
      </c>
      <c r="F43" s="105">
        <v>108087</v>
      </c>
      <c r="G43" s="105"/>
      <c r="H43" s="151">
        <f>SUM(C43:F43)</f>
        <v>550143</v>
      </c>
      <c r="I43" s="151">
        <f t="shared" ref="I43:I51" si="32">AVERAGE(C43:F43)</f>
        <v>137535.75</v>
      </c>
      <c r="J43" s="24"/>
      <c r="K43" s="49">
        <f>I43*1.1</f>
        <v>151289.32500000001</v>
      </c>
      <c r="L43" s="24">
        <f>I43*1.2</f>
        <v>165042.9</v>
      </c>
      <c r="M43" s="24">
        <f>I43*1.5</f>
        <v>206303.625</v>
      </c>
      <c r="N43" s="50">
        <f>I43*2</f>
        <v>275071.5</v>
      </c>
      <c r="R43" t="s">
        <v>5</v>
      </c>
      <c r="S43" s="209">
        <f>SUM(S44:S45)</f>
        <v>1388537</v>
      </c>
      <c r="T43" s="209">
        <f t="shared" ref="T43:V43" si="33">SUM(T44:T45)</f>
        <v>1331717</v>
      </c>
      <c r="U43" s="209">
        <f t="shared" si="33"/>
        <v>1777241</v>
      </c>
      <c r="V43" s="209">
        <f t="shared" si="33"/>
        <v>1247385</v>
      </c>
      <c r="W43" s="209"/>
      <c r="X43" s="209">
        <f t="shared" si="31"/>
        <v>5744880</v>
      </c>
    </row>
    <row r="44" spans="1:24" ht="15.75" x14ac:dyDescent="0.25">
      <c r="A44" s="6"/>
      <c r="B44" s="7" t="s">
        <v>1</v>
      </c>
      <c r="C44" s="106">
        <f t="shared" ref="C44:F44" si="34">SUM(C45:C47)</f>
        <v>544391</v>
      </c>
      <c r="D44" s="106">
        <f t="shared" si="34"/>
        <v>330840</v>
      </c>
      <c r="E44" s="106">
        <f t="shared" si="34"/>
        <v>632575</v>
      </c>
      <c r="F44" s="106">
        <f t="shared" si="34"/>
        <v>586844</v>
      </c>
      <c r="G44" s="106"/>
      <c r="H44" s="152">
        <f t="shared" ref="H44:H51" si="35">SUM(C44:F44)</f>
        <v>2094650</v>
      </c>
      <c r="I44" s="152">
        <f t="shared" si="32"/>
        <v>523662.5</v>
      </c>
      <c r="J44" s="25"/>
      <c r="K44" s="51">
        <f t="shared" ref="K44:K51" si="36">I44*1.1</f>
        <v>576028.75</v>
      </c>
      <c r="L44" s="25">
        <f t="shared" ref="L44:L51" si="37">I44*1.2</f>
        <v>628395</v>
      </c>
      <c r="M44" s="25">
        <f t="shared" ref="M44:M51" si="38">I44*1.5</f>
        <v>785493.75</v>
      </c>
      <c r="N44" s="52">
        <f t="shared" ref="N44:N51" si="39">I44*2</f>
        <v>1047325</v>
      </c>
      <c r="R44" t="s">
        <v>6</v>
      </c>
      <c r="S44" s="203">
        <v>914197</v>
      </c>
      <c r="T44" s="203">
        <v>863603</v>
      </c>
      <c r="U44" s="203">
        <v>1103666</v>
      </c>
      <c r="V44" s="203">
        <v>886678</v>
      </c>
      <c r="W44" s="203"/>
      <c r="X44" s="209">
        <f t="shared" si="31"/>
        <v>3768144</v>
      </c>
    </row>
    <row r="45" spans="1:24" ht="15.75" x14ac:dyDescent="0.25">
      <c r="A45" s="5"/>
      <c r="B45" s="8" t="s">
        <v>2</v>
      </c>
      <c r="C45" s="107"/>
      <c r="D45" s="107"/>
      <c r="E45" s="107">
        <v>5548</v>
      </c>
      <c r="F45" s="107">
        <v>6651</v>
      </c>
      <c r="G45" s="107"/>
      <c r="H45" s="153">
        <f t="shared" si="35"/>
        <v>12199</v>
      </c>
      <c r="I45" s="153">
        <f t="shared" si="32"/>
        <v>6099.5</v>
      </c>
      <c r="J45" s="26"/>
      <c r="K45" s="53">
        <f t="shared" si="36"/>
        <v>6709.4500000000007</v>
      </c>
      <c r="L45" s="26">
        <f t="shared" si="37"/>
        <v>7319.4</v>
      </c>
      <c r="M45" s="26">
        <f t="shared" si="38"/>
        <v>9149.25</v>
      </c>
      <c r="N45" s="54">
        <f t="shared" si="39"/>
        <v>12199</v>
      </c>
      <c r="R45" t="s">
        <v>7</v>
      </c>
      <c r="S45" s="203">
        <v>474340</v>
      </c>
      <c r="T45" s="203">
        <v>468114</v>
      </c>
      <c r="U45" s="203">
        <v>673575</v>
      </c>
      <c r="V45" s="203">
        <v>360707</v>
      </c>
      <c r="W45" s="203"/>
      <c r="X45" s="209">
        <f t="shared" si="31"/>
        <v>1976736</v>
      </c>
    </row>
    <row r="46" spans="1:24" ht="15.75" x14ac:dyDescent="0.25">
      <c r="A46" s="5"/>
      <c r="B46" s="8" t="s">
        <v>3</v>
      </c>
      <c r="C46" s="107">
        <v>459296</v>
      </c>
      <c r="D46" s="107">
        <v>266472</v>
      </c>
      <c r="E46" s="107">
        <v>269185</v>
      </c>
      <c r="F46" s="107">
        <v>250827</v>
      </c>
      <c r="G46" s="107"/>
      <c r="H46" s="153">
        <f t="shared" si="35"/>
        <v>1245780</v>
      </c>
      <c r="I46" s="153">
        <f t="shared" si="32"/>
        <v>311445</v>
      </c>
      <c r="J46" s="26"/>
      <c r="K46" s="53">
        <f t="shared" si="36"/>
        <v>342589.5</v>
      </c>
      <c r="L46" s="26">
        <f t="shared" si="37"/>
        <v>373734</v>
      </c>
      <c r="M46" s="26">
        <f t="shared" si="38"/>
        <v>467167.5</v>
      </c>
      <c r="N46" s="54">
        <f t="shared" si="39"/>
        <v>622890</v>
      </c>
      <c r="S46" s="203"/>
      <c r="T46" s="203"/>
      <c r="U46" s="203"/>
      <c r="V46" s="203"/>
      <c r="W46" s="203"/>
      <c r="X46" s="203"/>
    </row>
    <row r="47" spans="1:24" x14ac:dyDescent="0.25">
      <c r="B47" s="9" t="s">
        <v>4</v>
      </c>
      <c r="C47" s="107">
        <v>85095</v>
      </c>
      <c r="D47" s="107">
        <v>64368</v>
      </c>
      <c r="E47" s="107">
        <v>357842</v>
      </c>
      <c r="F47" s="107">
        <v>329366</v>
      </c>
      <c r="G47" s="107"/>
      <c r="H47" s="153">
        <f t="shared" si="35"/>
        <v>836671</v>
      </c>
      <c r="I47" s="153">
        <f t="shared" si="32"/>
        <v>209167.75</v>
      </c>
      <c r="J47" s="26"/>
      <c r="K47" s="53">
        <f t="shared" si="36"/>
        <v>230084.52500000002</v>
      </c>
      <c r="L47" s="26">
        <f t="shared" si="37"/>
        <v>251001.3</v>
      </c>
      <c r="M47" s="26">
        <f t="shared" si="38"/>
        <v>313751.625</v>
      </c>
      <c r="N47" s="54">
        <f t="shared" si="39"/>
        <v>418335.5</v>
      </c>
      <c r="R47" t="s">
        <v>9</v>
      </c>
      <c r="S47" s="203">
        <f>SUM(S42:S43)</f>
        <v>1619021</v>
      </c>
      <c r="T47" s="203">
        <f t="shared" ref="T47:X47" si="40">SUM(T42:T43)</f>
        <v>1487526</v>
      </c>
      <c r="U47" s="203">
        <f t="shared" si="40"/>
        <v>1969793</v>
      </c>
      <c r="V47" s="203">
        <f t="shared" si="40"/>
        <v>1671184</v>
      </c>
      <c r="W47" s="203"/>
      <c r="X47" s="203">
        <f t="shared" si="40"/>
        <v>6747524</v>
      </c>
    </row>
    <row r="48" spans="1:24" x14ac:dyDescent="0.25">
      <c r="A48" s="3"/>
      <c r="B48" s="10" t="s">
        <v>5</v>
      </c>
      <c r="C48" s="108">
        <f t="shared" ref="C48:F48" si="41">SUM(C49:C51)</f>
        <v>212843</v>
      </c>
      <c r="D48" s="108">
        <f t="shared" si="41"/>
        <v>205919</v>
      </c>
      <c r="E48" s="108">
        <f t="shared" si="41"/>
        <v>263204</v>
      </c>
      <c r="F48" s="108">
        <f t="shared" si="41"/>
        <v>181011</v>
      </c>
      <c r="G48" s="108"/>
      <c r="H48" s="154">
        <f t="shared" si="35"/>
        <v>862977</v>
      </c>
      <c r="I48" s="154">
        <f t="shared" si="32"/>
        <v>215744.25</v>
      </c>
      <c r="J48" s="27"/>
      <c r="K48" s="55">
        <f t="shared" si="36"/>
        <v>237318.67500000002</v>
      </c>
      <c r="L48" s="27">
        <f t="shared" si="37"/>
        <v>258893.09999999998</v>
      </c>
      <c r="M48" s="27">
        <f t="shared" si="38"/>
        <v>323616.375</v>
      </c>
      <c r="N48" s="56">
        <f t="shared" si="39"/>
        <v>431488.5</v>
      </c>
    </row>
    <row r="49" spans="1:27" x14ac:dyDescent="0.25">
      <c r="B49" s="11" t="s">
        <v>6</v>
      </c>
      <c r="C49" s="109">
        <v>111819</v>
      </c>
      <c r="D49" s="109">
        <v>99889</v>
      </c>
      <c r="E49" s="109">
        <v>117330</v>
      </c>
      <c r="F49" s="109">
        <v>91090</v>
      </c>
      <c r="G49" s="109"/>
      <c r="H49" s="155">
        <f t="shared" si="35"/>
        <v>420128</v>
      </c>
      <c r="I49" s="155">
        <f t="shared" si="32"/>
        <v>105032</v>
      </c>
      <c r="J49" s="28"/>
      <c r="K49" s="57">
        <f t="shared" si="36"/>
        <v>115535.20000000001</v>
      </c>
      <c r="L49" s="28">
        <f t="shared" si="37"/>
        <v>126038.39999999999</v>
      </c>
      <c r="M49" s="28">
        <f t="shared" si="38"/>
        <v>157548</v>
      </c>
      <c r="N49" s="58">
        <f t="shared" si="39"/>
        <v>210064</v>
      </c>
      <c r="R49" t="s">
        <v>35</v>
      </c>
      <c r="S49" s="208">
        <f>(S35-S47)/S47</f>
        <v>-0.74814409448672992</v>
      </c>
      <c r="T49" s="208">
        <f t="shared" ref="T49:V49" si="42">(T35-T47)/T47</f>
        <v>-0.7835237837859641</v>
      </c>
      <c r="U49" s="208">
        <f t="shared" si="42"/>
        <v>-0.79985308100901975</v>
      </c>
      <c r="V49" s="208">
        <f t="shared" si="42"/>
        <v>-0.82701007190111919</v>
      </c>
      <c r="W49" s="208"/>
      <c r="X49" s="208">
        <f>(X35-X47)/X47</f>
        <v>-0.79057206762065613</v>
      </c>
      <c r="Y49" t="e">
        <f t="shared" ref="Y49:AA49" si="43">(Y35-Y47)/Y47</f>
        <v>#DIV/0!</v>
      </c>
      <c r="Z49" t="e">
        <f t="shared" si="43"/>
        <v>#DIV/0!</v>
      </c>
      <c r="AA49" t="e">
        <f t="shared" si="43"/>
        <v>#DIV/0!</v>
      </c>
    </row>
    <row r="50" spans="1:27" x14ac:dyDescent="0.25">
      <c r="B50" s="11" t="s">
        <v>7</v>
      </c>
      <c r="C50" s="109">
        <v>100312</v>
      </c>
      <c r="D50" s="109">
        <v>105211</v>
      </c>
      <c r="E50" s="109">
        <v>144850</v>
      </c>
      <c r="F50" s="109">
        <v>89889</v>
      </c>
      <c r="G50" s="109"/>
      <c r="H50" s="155">
        <f t="shared" si="35"/>
        <v>440262</v>
      </c>
      <c r="I50" s="155">
        <f t="shared" si="32"/>
        <v>110065.5</v>
      </c>
      <c r="J50" s="28"/>
      <c r="K50" s="57">
        <f t="shared" si="36"/>
        <v>121072.05</v>
      </c>
      <c r="L50" s="28">
        <f t="shared" si="37"/>
        <v>132078.6</v>
      </c>
      <c r="M50" s="28">
        <f t="shared" si="38"/>
        <v>165098.25</v>
      </c>
      <c r="N50" s="58">
        <f t="shared" si="39"/>
        <v>220131</v>
      </c>
    </row>
    <row r="51" spans="1:27" x14ac:dyDescent="0.25">
      <c r="B51" s="11" t="s">
        <v>8</v>
      </c>
      <c r="C51" s="109">
        <v>712</v>
      </c>
      <c r="D51" s="109">
        <v>819</v>
      </c>
      <c r="E51" s="109">
        <v>1024</v>
      </c>
      <c r="F51" s="109">
        <v>32</v>
      </c>
      <c r="G51" s="109"/>
      <c r="H51" s="155">
        <f t="shared" si="35"/>
        <v>2587</v>
      </c>
      <c r="I51" s="155">
        <f t="shared" si="32"/>
        <v>646.75</v>
      </c>
      <c r="J51" s="28"/>
      <c r="K51" s="57">
        <f t="shared" si="36"/>
        <v>711.42500000000007</v>
      </c>
      <c r="L51" s="28">
        <f t="shared" si="37"/>
        <v>776.1</v>
      </c>
      <c r="M51" s="28">
        <f t="shared" si="38"/>
        <v>970.125</v>
      </c>
      <c r="N51" s="58">
        <f t="shared" si="39"/>
        <v>1293.5</v>
      </c>
      <c r="S51" s="208">
        <f>(S29-S42)/S42</f>
        <v>-0.14876954582530674</v>
      </c>
      <c r="T51" s="208">
        <f t="shared" ref="T51:X52" si="44">(T29-T42)/T42</f>
        <v>-0.20023233574440502</v>
      </c>
      <c r="U51" s="208">
        <f t="shared" si="44"/>
        <v>-0.36468590302879222</v>
      </c>
      <c r="V51" s="208">
        <f t="shared" si="44"/>
        <v>-0.7650584357207072</v>
      </c>
      <c r="X51" s="208">
        <f t="shared" si="44"/>
        <v>-0.45872612811725799</v>
      </c>
    </row>
    <row r="52" spans="1:27" ht="15.75" thickBot="1" x14ac:dyDescent="0.3">
      <c r="H52" s="156"/>
      <c r="S52" s="208">
        <f>(S30-S43)/S43</f>
        <v>-0.82383112585404639</v>
      </c>
      <c r="T52" s="208">
        <f t="shared" si="44"/>
        <v>-0.8278455557749882</v>
      </c>
      <c r="U52" s="208">
        <f t="shared" si="44"/>
        <v>-0.83680097409411558</v>
      </c>
      <c r="V52" s="208">
        <f t="shared" si="44"/>
        <v>-0.84809100638535817</v>
      </c>
      <c r="X52" s="208">
        <f t="shared" si="44"/>
        <v>-0.83404161618693518</v>
      </c>
    </row>
    <row r="53" spans="1:27" ht="15.75" thickBot="1" x14ac:dyDescent="0.3">
      <c r="A53" t="s">
        <v>9</v>
      </c>
      <c r="C53" s="111">
        <f t="shared" ref="C53:F53" si="45">SUM(C48,C44,C43)</f>
        <v>952151</v>
      </c>
      <c r="D53" s="111">
        <f t="shared" si="45"/>
        <v>652854</v>
      </c>
      <c r="E53" s="111">
        <f t="shared" si="45"/>
        <v>1026823</v>
      </c>
      <c r="F53" s="111">
        <f t="shared" si="45"/>
        <v>875942</v>
      </c>
      <c r="G53" s="111"/>
      <c r="H53" s="157">
        <f>SUM(C53:F53)</f>
        <v>3507770</v>
      </c>
      <c r="I53" s="157">
        <f>AVERAGE(C53:F53)</f>
        <v>876942.5</v>
      </c>
      <c r="J53" s="19"/>
      <c r="K53" s="59">
        <f>I53*1.1</f>
        <v>964636.75000000012</v>
      </c>
      <c r="L53" s="14">
        <f>I53*1.2</f>
        <v>1052331</v>
      </c>
      <c r="M53" s="14">
        <f>I53*1.5</f>
        <v>1315413.75</v>
      </c>
      <c r="N53" s="60">
        <f>I53*2</f>
        <v>1753885</v>
      </c>
    </row>
    <row r="54" spans="1:27" x14ac:dyDescent="0.25">
      <c r="I54" s="158"/>
      <c r="J54" s="30"/>
    </row>
    <row r="55" spans="1:27" ht="15.75" x14ac:dyDescent="0.25">
      <c r="A55" s="1" t="s">
        <v>14</v>
      </c>
      <c r="B55" s="2"/>
      <c r="C55" s="13"/>
      <c r="D55" s="13"/>
      <c r="E55" s="13"/>
      <c r="F55" s="13"/>
      <c r="G55" s="13"/>
      <c r="H55" s="189"/>
      <c r="I55" s="150"/>
      <c r="J55" s="13"/>
      <c r="K55" s="47"/>
      <c r="L55" s="23"/>
      <c r="M55" s="23"/>
      <c r="N55" s="48"/>
    </row>
    <row r="56" spans="1:27" ht="15.75" x14ac:dyDescent="0.25">
      <c r="A56" s="3"/>
      <c r="B56" s="4" t="s">
        <v>17</v>
      </c>
      <c r="C56" s="98">
        <v>1.2662037037037039E-2</v>
      </c>
      <c r="D56" s="98">
        <v>1.3611111111111114E-2</v>
      </c>
      <c r="E56" s="98">
        <v>1.4293981481481482E-2</v>
      </c>
      <c r="F56" s="98">
        <v>1.7812499999999998E-2</v>
      </c>
      <c r="G56" s="98"/>
      <c r="H56" s="173"/>
      <c r="I56" s="159">
        <f t="shared" ref="I56:I64" si="46">AVERAGE(C56:F56)</f>
        <v>1.4594907407407407E-2</v>
      </c>
      <c r="J56" s="31"/>
      <c r="K56" s="61">
        <f>I56*1.1</f>
        <v>1.6054398148148148E-2</v>
      </c>
      <c r="L56" s="31">
        <f>I56*1.2</f>
        <v>1.7513888888888888E-2</v>
      </c>
      <c r="M56" s="31">
        <f>I56*1.5</f>
        <v>2.1892361111111112E-2</v>
      </c>
      <c r="N56" s="62">
        <f>I56*2</f>
        <v>2.9189814814814814E-2</v>
      </c>
    </row>
    <row r="57" spans="1:27" ht="15.75" x14ac:dyDescent="0.25">
      <c r="A57" s="6"/>
      <c r="B57" s="7" t="s">
        <v>1</v>
      </c>
      <c r="C57" s="99">
        <f t="shared" ref="C57:F57" si="47">((C58*C19)+(C59*C20)+(C60*C21))/C18</f>
        <v>1.2360508508107609E-2</v>
      </c>
      <c r="D57" s="99">
        <f t="shared" si="47"/>
        <v>1.1889121340740333E-2</v>
      </c>
      <c r="E57" s="99">
        <f t="shared" si="47"/>
        <v>2.2579607123334889E-2</v>
      </c>
      <c r="F57" s="99">
        <f t="shared" si="47"/>
        <v>2.2104867738230703E-2</v>
      </c>
      <c r="G57" s="99"/>
      <c r="H57" s="174"/>
      <c r="I57" s="160">
        <f t="shared" si="46"/>
        <v>1.7233526177603382E-2</v>
      </c>
      <c r="J57" s="32"/>
      <c r="K57" s="63">
        <f t="shared" ref="K57:K64" si="48">I57*1.1</f>
        <v>1.8956878795363723E-2</v>
      </c>
      <c r="L57" s="32">
        <f t="shared" ref="L57:L64" si="49">I57*1.2</f>
        <v>2.068023141312406E-2</v>
      </c>
      <c r="M57" s="32">
        <f t="shared" ref="M57:M64" si="50">I57*1.5</f>
        <v>2.5850289266405074E-2</v>
      </c>
      <c r="N57" s="64">
        <f t="shared" ref="N57:N64" si="51">I57*2</f>
        <v>3.4467052355206765E-2</v>
      </c>
    </row>
    <row r="58" spans="1:27" ht="15.75" x14ac:dyDescent="0.25">
      <c r="A58" s="5"/>
      <c r="B58" s="8" t="s">
        <v>2</v>
      </c>
      <c r="C58" s="100"/>
      <c r="D58" s="100"/>
      <c r="E58" s="100">
        <v>6.4930555555555549E-3</v>
      </c>
      <c r="F58" s="100">
        <v>6.6550925925925935E-3</v>
      </c>
      <c r="G58" s="100"/>
      <c r="H58" s="175"/>
      <c r="I58" s="161">
        <f t="shared" si="46"/>
        <v>6.5740740740740742E-3</v>
      </c>
      <c r="J58" s="33"/>
      <c r="K58" s="65">
        <f t="shared" si="48"/>
        <v>7.231481481481482E-3</v>
      </c>
      <c r="L58" s="33">
        <f t="shared" si="49"/>
        <v>7.888888888888888E-3</v>
      </c>
      <c r="M58" s="33">
        <f t="shared" si="50"/>
        <v>9.8611111111111122E-3</v>
      </c>
      <c r="N58" s="66">
        <f t="shared" si="51"/>
        <v>1.3148148148148148E-2</v>
      </c>
    </row>
    <row r="59" spans="1:27" ht="15.75" x14ac:dyDescent="0.25">
      <c r="A59" s="5"/>
      <c r="B59" s="8" t="s">
        <v>3</v>
      </c>
      <c r="C59" s="100">
        <v>1.621527777777778E-2</v>
      </c>
      <c r="D59" s="100">
        <v>1.5729166666666666E-2</v>
      </c>
      <c r="E59" s="100">
        <v>2.1944444444444447E-2</v>
      </c>
      <c r="F59" s="100">
        <v>2.1157407407407406E-2</v>
      </c>
      <c r="G59" s="100"/>
      <c r="H59" s="175"/>
      <c r="I59" s="161">
        <f t="shared" si="46"/>
        <v>1.8761574074074073E-2</v>
      </c>
      <c r="J59" s="33"/>
      <c r="K59" s="65">
        <f t="shared" si="48"/>
        <v>2.0637731481481483E-2</v>
      </c>
      <c r="L59" s="33">
        <f t="shared" si="49"/>
        <v>2.2513888888888885E-2</v>
      </c>
      <c r="M59" s="33">
        <f t="shared" si="50"/>
        <v>2.8142361111111111E-2</v>
      </c>
      <c r="N59" s="66">
        <f t="shared" si="51"/>
        <v>3.7523148148148146E-2</v>
      </c>
    </row>
    <row r="60" spans="1:27" x14ac:dyDescent="0.25">
      <c r="B60" s="9" t="s">
        <v>4</v>
      </c>
      <c r="C60" s="100">
        <v>8.3564814814814804E-3</v>
      </c>
      <c r="D60" s="100">
        <v>8.6805555555555559E-3</v>
      </c>
      <c r="E60" s="100">
        <v>2.3761574074074074E-2</v>
      </c>
      <c r="F60" s="100">
        <v>2.3530092592592592E-2</v>
      </c>
      <c r="G60" s="100"/>
      <c r="H60" s="175"/>
      <c r="I60" s="161">
        <f t="shared" si="46"/>
        <v>1.6082175925925927E-2</v>
      </c>
      <c r="J60" s="33"/>
      <c r="K60" s="65">
        <f t="shared" si="48"/>
        <v>1.7690393518518522E-2</v>
      </c>
      <c r="L60" s="33">
        <f t="shared" si="49"/>
        <v>1.929861111111111E-2</v>
      </c>
      <c r="M60" s="33">
        <f t="shared" si="50"/>
        <v>2.4123263888888892E-2</v>
      </c>
      <c r="N60" s="66">
        <f t="shared" si="51"/>
        <v>3.2164351851851854E-2</v>
      </c>
    </row>
    <row r="61" spans="1:27" x14ac:dyDescent="0.25">
      <c r="A61" s="3"/>
      <c r="B61" s="10" t="s">
        <v>5</v>
      </c>
      <c r="C61" s="101">
        <f t="shared" ref="C61:F61" si="52">((C62*C23)+(C63*C24)+(C64*C25))/C22</f>
        <v>9.579199761284251E-3</v>
      </c>
      <c r="D61" s="101">
        <f t="shared" si="52"/>
        <v>9.5482427061712779E-3</v>
      </c>
      <c r="E61" s="101">
        <f t="shared" si="52"/>
        <v>9.6211509417441568E-3</v>
      </c>
      <c r="F61" s="101">
        <f t="shared" si="52"/>
        <v>9.5878554434185581E-3</v>
      </c>
      <c r="G61" s="101"/>
      <c r="H61" s="176"/>
      <c r="I61" s="162">
        <f t="shared" si="46"/>
        <v>9.5841122131545605E-3</v>
      </c>
      <c r="J61" s="34"/>
      <c r="K61" s="67">
        <f t="shared" si="48"/>
        <v>1.0542523434470017E-2</v>
      </c>
      <c r="L61" s="34">
        <f t="shared" si="49"/>
        <v>1.1500934655785472E-2</v>
      </c>
      <c r="M61" s="34">
        <f t="shared" si="50"/>
        <v>1.437616831973184E-2</v>
      </c>
      <c r="N61" s="68">
        <f t="shared" si="51"/>
        <v>1.9168224426309121E-2</v>
      </c>
    </row>
    <row r="62" spans="1:27" x14ac:dyDescent="0.25">
      <c r="B62" s="11" t="s">
        <v>6</v>
      </c>
      <c r="C62" s="102">
        <v>1.0266203703703703E-2</v>
      </c>
      <c r="D62" s="102">
        <v>1.0104166666666668E-2</v>
      </c>
      <c r="E62" s="102">
        <v>1.0104166666666668E-2</v>
      </c>
      <c r="F62" s="102">
        <v>1.0243055555555556E-2</v>
      </c>
      <c r="G62" s="102"/>
      <c r="H62" s="177"/>
      <c r="I62" s="163">
        <f t="shared" si="46"/>
        <v>1.0179398148148149E-2</v>
      </c>
      <c r="J62" s="35"/>
      <c r="K62" s="69">
        <f t="shared" si="48"/>
        <v>1.1197337962962964E-2</v>
      </c>
      <c r="L62" s="35">
        <f t="shared" si="49"/>
        <v>1.2215277777777778E-2</v>
      </c>
      <c r="M62" s="35">
        <f t="shared" si="50"/>
        <v>1.5269097222222224E-2</v>
      </c>
      <c r="N62" s="70">
        <f t="shared" si="51"/>
        <v>2.0358796296296298E-2</v>
      </c>
    </row>
    <row r="63" spans="1:27" x14ac:dyDescent="0.25">
      <c r="B63" s="11" t="s">
        <v>7</v>
      </c>
      <c r="C63" s="102">
        <v>8.1828703703703699E-3</v>
      </c>
      <c r="D63" s="102">
        <v>8.4027777777777781E-3</v>
      </c>
      <c r="E63" s="102">
        <v>8.6805555555555559E-3</v>
      </c>
      <c r="F63" s="102">
        <v>8.4375000000000006E-3</v>
      </c>
      <c r="G63" s="102"/>
      <c r="H63" s="177"/>
      <c r="I63" s="163">
        <f t="shared" si="46"/>
        <v>8.425925925925927E-3</v>
      </c>
      <c r="J63" s="35"/>
      <c r="K63" s="69">
        <f t="shared" si="48"/>
        <v>9.2685185185185197E-3</v>
      </c>
      <c r="L63" s="35">
        <f t="shared" si="49"/>
        <v>1.0111111111111112E-2</v>
      </c>
      <c r="M63" s="35">
        <f t="shared" si="50"/>
        <v>1.263888888888889E-2</v>
      </c>
      <c r="N63" s="70">
        <f t="shared" si="51"/>
        <v>1.6851851851851854E-2</v>
      </c>
    </row>
    <row r="64" spans="1:27" x14ac:dyDescent="0.25">
      <c r="B64" s="11" t="s">
        <v>8</v>
      </c>
      <c r="C64" s="102">
        <v>7.5925925925925926E-3</v>
      </c>
      <c r="D64" s="102">
        <v>7.4421296296296293E-3</v>
      </c>
      <c r="E64" s="102">
        <v>6.875E-3</v>
      </c>
      <c r="F64" s="102">
        <v>5.6712962962962956E-4</v>
      </c>
      <c r="G64" s="102"/>
      <c r="H64" s="177"/>
      <c r="I64" s="163">
        <f t="shared" si="46"/>
        <v>5.619212962962963E-3</v>
      </c>
      <c r="J64" s="35"/>
      <c r="K64" s="69">
        <f t="shared" si="48"/>
        <v>6.1811342592592595E-3</v>
      </c>
      <c r="L64" s="35">
        <f t="shared" si="49"/>
        <v>6.7430555555555551E-3</v>
      </c>
      <c r="M64" s="35">
        <f t="shared" si="50"/>
        <v>8.4288194444444436E-3</v>
      </c>
      <c r="N64" s="70">
        <f t="shared" si="51"/>
        <v>1.1238425925925926E-2</v>
      </c>
    </row>
    <row r="65" spans="1:14" ht="15.75" thickBot="1" x14ac:dyDescent="0.3">
      <c r="C65" s="103"/>
      <c r="D65" s="103"/>
      <c r="E65" s="103"/>
      <c r="F65" s="103"/>
      <c r="G65" s="103"/>
      <c r="H65" s="178"/>
      <c r="I65" s="164"/>
      <c r="J65" s="36"/>
      <c r="K65" s="71"/>
      <c r="L65" s="36"/>
      <c r="M65" s="36"/>
      <c r="N65" s="72"/>
    </row>
    <row r="66" spans="1:14" ht="15.75" thickBot="1" x14ac:dyDescent="0.3">
      <c r="A66" t="s">
        <v>9</v>
      </c>
      <c r="C66" s="104">
        <f t="shared" ref="C66:F66" si="53">((C56*C17)+(C18*C57)+(C22*C61))/C27</f>
        <v>1.13759215042339E-2</v>
      </c>
      <c r="D66" s="104">
        <f t="shared" si="53"/>
        <v>1.1609801580630262E-2</v>
      </c>
      <c r="E66" s="104">
        <f t="shared" si="53"/>
        <v>1.4469784679336604E-2</v>
      </c>
      <c r="F66" s="104">
        <f t="shared" si="53"/>
        <v>1.5525291731311291E-2</v>
      </c>
      <c r="G66" s="104"/>
      <c r="H66" s="179"/>
      <c r="I66" s="165">
        <f>AVERAGE(C66:F66)</f>
        <v>1.3245199873878016E-2</v>
      </c>
      <c r="J66" s="20"/>
      <c r="K66" s="73">
        <f>I66*1.1</f>
        <v>1.4569719861265819E-2</v>
      </c>
      <c r="L66" s="17">
        <f>I66*1.2</f>
        <v>1.5894239848653617E-2</v>
      </c>
      <c r="M66" s="17">
        <f>I66*1.5</f>
        <v>1.9867799810817023E-2</v>
      </c>
      <c r="N66" s="74">
        <f>I66*2</f>
        <v>2.6490399747756032E-2</v>
      </c>
    </row>
    <row r="68" spans="1:14" ht="15.75" x14ac:dyDescent="0.25">
      <c r="A68" s="1" t="s">
        <v>15</v>
      </c>
      <c r="B68" s="2"/>
      <c r="C68" s="13"/>
      <c r="D68" s="13"/>
      <c r="E68" s="13"/>
      <c r="F68" s="13"/>
      <c r="G68" s="13"/>
      <c r="H68" s="189"/>
      <c r="I68" s="150"/>
      <c r="J68" s="13"/>
      <c r="K68" s="47"/>
      <c r="L68" s="23"/>
      <c r="M68" s="23"/>
      <c r="N68" s="48"/>
    </row>
    <row r="69" spans="1:14" ht="15.75" x14ac:dyDescent="0.25">
      <c r="A69" s="3"/>
      <c r="B69" s="4" t="s">
        <v>17</v>
      </c>
      <c r="C69" s="112">
        <f t="shared" ref="C69:E69" si="54">C17/C4</f>
        <v>1.2509311328118777</v>
      </c>
      <c r="D69" s="112">
        <f t="shared" si="54"/>
        <v>1.2804769834022667</v>
      </c>
      <c r="E69" s="112">
        <f t="shared" si="54"/>
        <v>1.2911767309719842</v>
      </c>
      <c r="F69" s="112">
        <f t="shared" ref="F69" si="55">F17/F4</f>
        <v>1.2730691089340609</v>
      </c>
      <c r="G69" s="112"/>
      <c r="H69" s="191"/>
      <c r="I69" s="166">
        <f t="shared" ref="I69:I77" si="56">AVERAGE(C69:F69)</f>
        <v>1.2739134890300474</v>
      </c>
      <c r="J69" s="37"/>
      <c r="K69" s="75">
        <f>I69*1.1</f>
        <v>1.4013048379330524</v>
      </c>
      <c r="L69" s="37">
        <f>I69*1.2</f>
        <v>1.5286961868360569</v>
      </c>
      <c r="M69" s="37">
        <f>I69*1.5</f>
        <v>1.9108702335450711</v>
      </c>
      <c r="N69" s="76">
        <f>I69*2</f>
        <v>2.5478269780600948</v>
      </c>
    </row>
    <row r="70" spans="1:14" ht="15.75" x14ac:dyDescent="0.25">
      <c r="A70" s="6"/>
      <c r="B70" s="7" t="s">
        <v>1</v>
      </c>
      <c r="C70" s="113">
        <f t="shared" ref="C70:E70" si="57">C18/C5</f>
        <v>1.6518644857553553</v>
      </c>
      <c r="D70" s="113">
        <f t="shared" si="57"/>
        <v>1.5806144838174325</v>
      </c>
      <c r="E70" s="113">
        <f t="shared" si="57"/>
        <v>1.4043641524496615</v>
      </c>
      <c r="F70" s="113">
        <f t="shared" ref="F70" si="58">F18/F5</f>
        <v>1.4829684464084132</v>
      </c>
      <c r="G70" s="113"/>
      <c r="H70" s="192"/>
      <c r="I70" s="167">
        <f t="shared" si="56"/>
        <v>1.5299528921077157</v>
      </c>
      <c r="J70" s="38"/>
      <c r="K70" s="77">
        <f t="shared" ref="K70:K77" si="59">I70*1.1</f>
        <v>1.6829481813184874</v>
      </c>
      <c r="L70" s="38">
        <f t="shared" ref="L70:L77" si="60">I70*1.2</f>
        <v>1.8359434705292588</v>
      </c>
      <c r="M70" s="38">
        <f t="shared" ref="M70:M77" si="61">I70*1.5</f>
        <v>2.2949293381615736</v>
      </c>
      <c r="N70" s="78">
        <f t="shared" ref="N70:N77" si="62">I70*2</f>
        <v>3.0599057842154314</v>
      </c>
    </row>
    <row r="71" spans="1:14" ht="15.75" x14ac:dyDescent="0.25">
      <c r="A71" s="5"/>
      <c r="B71" s="8" t="s">
        <v>2</v>
      </c>
      <c r="C71" s="114"/>
      <c r="D71" s="114"/>
      <c r="E71" s="114">
        <f t="shared" ref="E71:E77" si="63">E19/E6</f>
        <v>1.1956809531689558</v>
      </c>
      <c r="F71" s="114">
        <f t="shared" ref="F71" si="64">F19/F6</f>
        <v>1.2343690648028565</v>
      </c>
      <c r="G71" s="114"/>
      <c r="H71" s="193"/>
      <c r="I71" s="168">
        <f t="shared" si="56"/>
        <v>1.215025008985906</v>
      </c>
      <c r="J71" s="39"/>
      <c r="K71" s="79">
        <f t="shared" si="59"/>
        <v>1.3365275098844966</v>
      </c>
      <c r="L71" s="39">
        <f t="shared" si="60"/>
        <v>1.4580300107830872</v>
      </c>
      <c r="M71" s="39">
        <f t="shared" si="61"/>
        <v>1.8225375134788591</v>
      </c>
      <c r="N71" s="80">
        <f t="shared" si="62"/>
        <v>2.4300500179718121</v>
      </c>
    </row>
    <row r="72" spans="1:14" ht="15.75" x14ac:dyDescent="0.25">
      <c r="A72" s="5"/>
      <c r="B72" s="8" t="s">
        <v>3</v>
      </c>
      <c r="C72" s="114">
        <f t="shared" ref="C72:D72" si="65">C20/C7</f>
        <v>1.852386849590743</v>
      </c>
      <c r="D72" s="114">
        <f t="shared" si="65"/>
        <v>1.7471548887614332</v>
      </c>
      <c r="E72" s="114">
        <f t="shared" si="63"/>
        <v>1.735450738721656</v>
      </c>
      <c r="F72" s="114">
        <f t="shared" ref="F72" si="66">F20/F7</f>
        <v>1.6947340751774294</v>
      </c>
      <c r="G72" s="114"/>
      <c r="H72" s="193"/>
      <c r="I72" s="168">
        <f t="shared" si="56"/>
        <v>1.7574316380628154</v>
      </c>
      <c r="J72" s="39"/>
      <c r="K72" s="79">
        <f t="shared" si="59"/>
        <v>1.9331748018690971</v>
      </c>
      <c r="L72" s="39">
        <f t="shared" si="60"/>
        <v>2.1089179656753783</v>
      </c>
      <c r="M72" s="39">
        <f t="shared" si="61"/>
        <v>2.6361474570942232</v>
      </c>
      <c r="N72" s="80">
        <f t="shared" si="62"/>
        <v>3.5148632761256309</v>
      </c>
    </row>
    <row r="73" spans="1:14" x14ac:dyDescent="0.25">
      <c r="B73" s="9" t="s">
        <v>4</v>
      </c>
      <c r="C73" s="114">
        <f t="shared" ref="C73:D73" si="67">C21/C8</f>
        <v>1.484899017972948</v>
      </c>
      <c r="D73" s="114">
        <f t="shared" si="67"/>
        <v>1.4640120893172284</v>
      </c>
      <c r="E73" s="114">
        <f t="shared" si="63"/>
        <v>1.3099432880628288</v>
      </c>
      <c r="F73" s="114">
        <f t="shared" ref="F73" si="68">F21/F8</f>
        <v>1.430535804599411</v>
      </c>
      <c r="G73" s="114"/>
      <c r="H73" s="193"/>
      <c r="I73" s="168">
        <f t="shared" si="56"/>
        <v>1.422347549988104</v>
      </c>
      <c r="J73" s="39"/>
      <c r="K73" s="79">
        <f t="shared" si="59"/>
        <v>1.5645823049869145</v>
      </c>
      <c r="L73" s="39">
        <f t="shared" si="60"/>
        <v>1.7068170599857246</v>
      </c>
      <c r="M73" s="39">
        <f t="shared" si="61"/>
        <v>2.1335213249821559</v>
      </c>
      <c r="N73" s="80">
        <f t="shared" si="62"/>
        <v>2.844695099976208</v>
      </c>
    </row>
    <row r="74" spans="1:14" x14ac:dyDescent="0.25">
      <c r="A74" s="3"/>
      <c r="B74" s="10" t="s">
        <v>5</v>
      </c>
      <c r="C74" s="115">
        <f t="shared" ref="C74:D74" si="69">C22/C9</f>
        <v>2.0395311288386568</v>
      </c>
      <c r="D74" s="115">
        <f t="shared" si="69"/>
        <v>1.9921969957946324</v>
      </c>
      <c r="E74" s="115">
        <f t="shared" si="63"/>
        <v>1.9850411902206861</v>
      </c>
      <c r="F74" s="115">
        <f t="shared" ref="F74" si="70">F22/F9</f>
        <v>2.0491535010796906</v>
      </c>
      <c r="G74" s="115"/>
      <c r="H74" s="194"/>
      <c r="I74" s="169">
        <f t="shared" si="56"/>
        <v>2.0164807039834165</v>
      </c>
      <c r="J74" s="40"/>
      <c r="K74" s="81">
        <f t="shared" si="59"/>
        <v>2.2181287743817584</v>
      </c>
      <c r="L74" s="40">
        <f t="shared" si="60"/>
        <v>2.4197768447800998</v>
      </c>
      <c r="M74" s="40">
        <f t="shared" si="61"/>
        <v>3.0247210559751245</v>
      </c>
      <c r="N74" s="82">
        <f t="shared" si="62"/>
        <v>4.032961407966833</v>
      </c>
    </row>
    <row r="75" spans="1:14" x14ac:dyDescent="0.25">
      <c r="B75" s="11" t="s">
        <v>6</v>
      </c>
      <c r="C75" s="116">
        <f t="shared" ref="C75:D75" si="71">C23/C10</f>
        <v>1.8206438390049118</v>
      </c>
      <c r="D75" s="116">
        <f t="shared" si="71"/>
        <v>1.8218723014292513</v>
      </c>
      <c r="E75" s="116">
        <f t="shared" si="63"/>
        <v>1.8179447379368652</v>
      </c>
      <c r="F75" s="116">
        <f t="shared" ref="F75" si="72">F23/F10</f>
        <v>1.8069156918577804</v>
      </c>
      <c r="G75" s="116"/>
      <c r="H75" s="195"/>
      <c r="I75" s="170">
        <f t="shared" si="56"/>
        <v>1.8168441425572022</v>
      </c>
      <c r="J75" s="41"/>
      <c r="K75" s="83">
        <f t="shared" si="59"/>
        <v>1.9985285568129225</v>
      </c>
      <c r="L75" s="41">
        <f t="shared" si="60"/>
        <v>2.1802129710686424</v>
      </c>
      <c r="M75" s="41">
        <f t="shared" si="61"/>
        <v>2.7252662138358033</v>
      </c>
      <c r="N75" s="84">
        <f t="shared" si="62"/>
        <v>3.6336882851144043</v>
      </c>
    </row>
    <row r="76" spans="1:14" x14ac:dyDescent="0.25">
      <c r="B76" s="11" t="s">
        <v>7</v>
      </c>
      <c r="C76" s="116">
        <f t="shared" ref="C76:D76" si="73">C24/C11</f>
        <v>2.7080143205296872</v>
      </c>
      <c r="D76" s="116">
        <f t="shared" si="73"/>
        <v>2.4757559469493366</v>
      </c>
      <c r="E76" s="116">
        <f t="shared" si="63"/>
        <v>2.4294985320861016</v>
      </c>
      <c r="F76" s="116">
        <f t="shared" ref="F76" si="74">F24/F11</f>
        <v>2.7603673810186473</v>
      </c>
      <c r="G76" s="116"/>
      <c r="H76" s="195"/>
      <c r="I76" s="170">
        <f t="shared" si="56"/>
        <v>2.5934090451459433</v>
      </c>
      <c r="J76" s="41"/>
      <c r="K76" s="83">
        <f t="shared" si="59"/>
        <v>2.852749949660538</v>
      </c>
      <c r="L76" s="41">
        <f t="shared" si="60"/>
        <v>3.1120908541751318</v>
      </c>
      <c r="M76" s="41">
        <f t="shared" si="61"/>
        <v>3.8901135677189149</v>
      </c>
      <c r="N76" s="84">
        <f t="shared" si="62"/>
        <v>5.1868180902918866</v>
      </c>
    </row>
    <row r="77" spans="1:14" x14ac:dyDescent="0.25">
      <c r="B77" s="11" t="s">
        <v>8</v>
      </c>
      <c r="C77" s="116">
        <f t="shared" ref="C77:D77" si="75">C25/C12</f>
        <v>1.9821428571428572</v>
      </c>
      <c r="D77" s="116">
        <f t="shared" si="75"/>
        <v>1.957592339261286</v>
      </c>
      <c r="E77" s="116">
        <f t="shared" si="63"/>
        <v>1.9342969776609724</v>
      </c>
      <c r="F77" s="116">
        <f t="shared" ref="F77" si="76">F25/F12</f>
        <v>1.4906367041198503</v>
      </c>
      <c r="G77" s="116"/>
      <c r="H77" s="195"/>
      <c r="I77" s="170">
        <f t="shared" si="56"/>
        <v>1.8411672195462416</v>
      </c>
      <c r="J77" s="41"/>
      <c r="K77" s="83">
        <f t="shared" si="59"/>
        <v>2.0252839415008661</v>
      </c>
      <c r="L77" s="41">
        <f t="shared" si="60"/>
        <v>2.2094006634554897</v>
      </c>
      <c r="M77" s="41">
        <f t="shared" si="61"/>
        <v>2.7617508293193627</v>
      </c>
      <c r="N77" s="84">
        <f t="shared" si="62"/>
        <v>3.6823344390924833</v>
      </c>
    </row>
    <row r="78" spans="1:14" ht="15.75" thickBot="1" x14ac:dyDescent="0.3">
      <c r="C78" s="117"/>
      <c r="D78" s="117"/>
      <c r="E78" s="117"/>
      <c r="F78" s="117"/>
      <c r="G78" s="117"/>
      <c r="H78" s="196"/>
      <c r="I78" s="171"/>
      <c r="J78" s="42"/>
      <c r="K78" s="85"/>
      <c r="L78" s="42"/>
      <c r="M78" s="42"/>
      <c r="N78" s="86"/>
    </row>
    <row r="79" spans="1:14" ht="15.75" thickBot="1" x14ac:dyDescent="0.3">
      <c r="A79" t="s">
        <v>9</v>
      </c>
      <c r="C79" s="118">
        <f t="shared" ref="C79:F79" si="77">C27/C14</f>
        <v>1.5660566836853569</v>
      </c>
      <c r="D79" s="118">
        <f t="shared" si="77"/>
        <v>1.5666459673879294</v>
      </c>
      <c r="E79" s="118">
        <f t="shared" si="77"/>
        <v>1.518538241425105</v>
      </c>
      <c r="F79" s="118">
        <f t="shared" si="77"/>
        <v>1.5725590661979192</v>
      </c>
      <c r="G79" s="118"/>
      <c r="H79" s="197"/>
      <c r="I79" s="172">
        <f>AVERAGE(C79:F79)</f>
        <v>1.5559499896740776</v>
      </c>
      <c r="J79" s="21"/>
      <c r="K79" s="87">
        <f>I79*1.1</f>
        <v>1.7115449886414855</v>
      </c>
      <c r="L79" s="18">
        <f>I79*1.2</f>
        <v>1.867139987608893</v>
      </c>
      <c r="M79" s="18">
        <f>I79*1.5</f>
        <v>2.3339249845111163</v>
      </c>
      <c r="N79" s="88">
        <f>I79*2</f>
        <v>3.1118999793481552</v>
      </c>
    </row>
    <row r="81" spans="1:14" ht="15.75" x14ac:dyDescent="0.25">
      <c r="A81" s="1" t="s">
        <v>18</v>
      </c>
      <c r="B81" s="2"/>
      <c r="C81" s="13"/>
      <c r="D81" s="13"/>
      <c r="E81" s="13"/>
      <c r="F81" s="13"/>
      <c r="G81" s="13"/>
      <c r="H81" s="189"/>
      <c r="I81" s="150"/>
      <c r="J81" s="13"/>
      <c r="K81" s="47"/>
      <c r="L81" s="23"/>
      <c r="M81" s="23"/>
      <c r="N81" s="48"/>
    </row>
    <row r="82" spans="1:14" ht="15.75" x14ac:dyDescent="0.25">
      <c r="A82" s="3"/>
      <c r="B82" s="4" t="s">
        <v>17</v>
      </c>
      <c r="C82" s="112">
        <f t="shared" ref="C82:E82" si="78">C30/C4</f>
        <v>0.52642378092491993</v>
      </c>
      <c r="D82" s="112">
        <f t="shared" si="78"/>
        <v>0.46243755707149381</v>
      </c>
      <c r="E82" s="112">
        <f t="shared" si="78"/>
        <v>0.42204891711133108</v>
      </c>
      <c r="F82" s="112">
        <f t="shared" ref="F82" si="79">F30/F4</f>
        <v>0.47715160991798833</v>
      </c>
      <c r="G82" s="112"/>
      <c r="H82" s="191"/>
      <c r="I82" s="166">
        <f t="shared" ref="I82:I90" si="80">AVERAGE(C82:F82)</f>
        <v>0.47201546625643331</v>
      </c>
      <c r="J82" s="37"/>
      <c r="K82" s="75">
        <f>I82*1.1</f>
        <v>0.51921701288207667</v>
      </c>
      <c r="L82" s="37">
        <f>I82*1.2</f>
        <v>0.56641855950771991</v>
      </c>
      <c r="M82" s="37">
        <f>I82*1.5</f>
        <v>0.70802319938464997</v>
      </c>
      <c r="N82" s="76">
        <f>I82*2</f>
        <v>0.94403093251286663</v>
      </c>
    </row>
    <row r="83" spans="1:14" ht="15.75" x14ac:dyDescent="0.25">
      <c r="A83" s="6"/>
      <c r="B83" s="7" t="s">
        <v>1</v>
      </c>
      <c r="C83" s="113">
        <f t="shared" ref="C83:E83" si="81">C31/C5</f>
        <v>2.3685936462861941</v>
      </c>
      <c r="D83" s="113">
        <f t="shared" si="81"/>
        <v>2.3934847062772326</v>
      </c>
      <c r="E83" s="113">
        <f t="shared" si="81"/>
        <v>1.6120901215221313</v>
      </c>
      <c r="F83" s="113">
        <f t="shared" ref="F83" si="82">F31/F5</f>
        <v>1.6862643887986639</v>
      </c>
      <c r="G83" s="113"/>
      <c r="H83" s="192"/>
      <c r="I83" s="167">
        <f t="shared" si="80"/>
        <v>2.0151082157210554</v>
      </c>
      <c r="J83" s="38"/>
      <c r="K83" s="77">
        <f t="shared" ref="K83:K90" si="83">I83*1.1</f>
        <v>2.2166190372931611</v>
      </c>
      <c r="L83" s="38">
        <f t="shared" ref="L83:L90" si="84">I83*1.2</f>
        <v>2.4181298588652664</v>
      </c>
      <c r="M83" s="38">
        <f t="shared" ref="M83:M90" si="85">I83*1.5</f>
        <v>3.0226623235815833</v>
      </c>
      <c r="N83" s="78">
        <f t="shared" ref="N83:N90" si="86">I83*2</f>
        <v>4.0302164314421107</v>
      </c>
    </row>
    <row r="84" spans="1:14" ht="15.75" x14ac:dyDescent="0.25">
      <c r="A84" s="5"/>
      <c r="B84" s="8" t="s">
        <v>2</v>
      </c>
      <c r="C84" s="114"/>
      <c r="D84" s="114"/>
      <c r="E84" s="114">
        <f t="shared" ref="E84:E90" si="87">E32/E6</f>
        <v>0.66639086546417348</v>
      </c>
      <c r="F84" s="114">
        <f t="shared" ref="F84" si="88">F32/F6</f>
        <v>0.71153992251006615</v>
      </c>
      <c r="G84" s="114"/>
      <c r="H84" s="193"/>
      <c r="I84" s="168">
        <f t="shared" si="80"/>
        <v>0.68896539398711987</v>
      </c>
      <c r="J84" s="39"/>
      <c r="K84" s="79">
        <f t="shared" si="83"/>
        <v>0.75786193338583197</v>
      </c>
      <c r="L84" s="39">
        <f t="shared" si="84"/>
        <v>0.82675847278454384</v>
      </c>
      <c r="M84" s="39">
        <f t="shared" si="85"/>
        <v>1.0334480909806798</v>
      </c>
      <c r="N84" s="80">
        <f t="shared" si="86"/>
        <v>1.3779307879742397</v>
      </c>
    </row>
    <row r="85" spans="1:14" ht="15.75" x14ac:dyDescent="0.25">
      <c r="A85" s="5"/>
      <c r="B85" s="8" t="s">
        <v>3</v>
      </c>
      <c r="C85" s="114">
        <f t="shared" ref="C85:D85" si="89">C33/C7</f>
        <v>1.7052187542328605</v>
      </c>
      <c r="D85" s="114">
        <f t="shared" si="89"/>
        <v>1.573882331632807</v>
      </c>
      <c r="E85" s="114">
        <f t="shared" si="87"/>
        <v>1.5160938611045272</v>
      </c>
      <c r="F85" s="114">
        <f t="shared" ref="F85" si="90">F33/F7</f>
        <v>1.4500657145360554</v>
      </c>
      <c r="G85" s="114"/>
      <c r="H85" s="193"/>
      <c r="I85" s="168">
        <f t="shared" si="80"/>
        <v>1.5613151653765625</v>
      </c>
      <c r="J85" s="39"/>
      <c r="K85" s="79">
        <f t="shared" si="83"/>
        <v>1.7174466819142189</v>
      </c>
      <c r="L85" s="39">
        <f t="shared" si="84"/>
        <v>1.8735781984518749</v>
      </c>
      <c r="M85" s="39">
        <f t="shared" si="85"/>
        <v>2.3419727480648436</v>
      </c>
      <c r="N85" s="80">
        <f t="shared" si="86"/>
        <v>3.1226303307531249</v>
      </c>
    </row>
    <row r="86" spans="1:14" x14ac:dyDescent="0.25">
      <c r="B86" s="9" t="s">
        <v>4</v>
      </c>
      <c r="C86" s="114">
        <f t="shared" ref="C86:D86" si="91">C34/C8</f>
        <v>2.9209544755137715</v>
      </c>
      <c r="D86" s="114">
        <f t="shared" si="91"/>
        <v>2.9673250272115315</v>
      </c>
      <c r="E86" s="114">
        <f t="shared" si="87"/>
        <v>1.7017679574993467</v>
      </c>
      <c r="F86" s="114">
        <f t="shared" ref="F86" si="92">F34/F8</f>
        <v>1.8428048671644899</v>
      </c>
      <c r="G86" s="114"/>
      <c r="H86" s="193"/>
      <c r="I86" s="168">
        <f t="shared" si="80"/>
        <v>2.3582130818472851</v>
      </c>
      <c r="J86" s="39"/>
      <c r="K86" s="79">
        <f t="shared" si="83"/>
        <v>2.594034390032014</v>
      </c>
      <c r="L86" s="39">
        <f t="shared" si="84"/>
        <v>2.829855698216742</v>
      </c>
      <c r="M86" s="39">
        <f t="shared" si="85"/>
        <v>3.5373196227709274</v>
      </c>
      <c r="N86" s="80">
        <f t="shared" si="86"/>
        <v>4.7164261636945701</v>
      </c>
    </row>
    <row r="87" spans="1:14" x14ac:dyDescent="0.25">
      <c r="A87" s="3"/>
      <c r="B87" s="10" t="s">
        <v>5</v>
      </c>
      <c r="C87" s="115">
        <f t="shared" ref="C87:D87" si="93">C35/C9</f>
        <v>1.8205059432128403</v>
      </c>
      <c r="D87" s="115">
        <f t="shared" si="93"/>
        <v>1.8415739904193018</v>
      </c>
      <c r="E87" s="115">
        <f t="shared" si="87"/>
        <v>1.8866190950147026</v>
      </c>
      <c r="F87" s="115">
        <f t="shared" ref="F87" si="94">F35/F9</f>
        <v>1.6927879501527932</v>
      </c>
      <c r="G87" s="115"/>
      <c r="H87" s="194"/>
      <c r="I87" s="169">
        <f t="shared" si="80"/>
        <v>1.8103717446999095</v>
      </c>
      <c r="J87" s="40"/>
      <c r="K87" s="81">
        <f t="shared" si="83"/>
        <v>1.9914089191699005</v>
      </c>
      <c r="L87" s="40">
        <f t="shared" si="84"/>
        <v>2.1724460936398913</v>
      </c>
      <c r="M87" s="40">
        <f t="shared" si="85"/>
        <v>2.7155576170498641</v>
      </c>
      <c r="N87" s="82">
        <f t="shared" si="86"/>
        <v>3.6207434893998189</v>
      </c>
    </row>
    <row r="88" spans="1:14" x14ac:dyDescent="0.25">
      <c r="B88" s="11" t="s">
        <v>6</v>
      </c>
      <c r="C88" s="116">
        <f t="shared" ref="C88:D88" si="95">C36/C10</f>
        <v>1.9215767341602177</v>
      </c>
      <c r="D88" s="116">
        <f t="shared" si="95"/>
        <v>1.8553566078635251</v>
      </c>
      <c r="E88" s="116">
        <f t="shared" si="87"/>
        <v>1.8653294744423023</v>
      </c>
      <c r="F88" s="116">
        <f t="shared" ref="F88" si="96">F36/F10</f>
        <v>1.6661103201477605</v>
      </c>
      <c r="G88" s="116"/>
      <c r="H88" s="195"/>
      <c r="I88" s="170">
        <f t="shared" si="80"/>
        <v>1.8270932841534515</v>
      </c>
      <c r="J88" s="41"/>
      <c r="K88" s="83">
        <f t="shared" si="83"/>
        <v>2.0098026125687967</v>
      </c>
      <c r="L88" s="41">
        <f t="shared" si="84"/>
        <v>2.1925119409841418</v>
      </c>
      <c r="M88" s="41">
        <f t="shared" si="85"/>
        <v>2.7406399262301773</v>
      </c>
      <c r="N88" s="84">
        <f t="shared" si="86"/>
        <v>3.654186568306903</v>
      </c>
    </row>
    <row r="89" spans="1:14" x14ac:dyDescent="0.25">
      <c r="B89" s="11" t="s">
        <v>7</v>
      </c>
      <c r="C89" s="116">
        <f t="shared" ref="C89:D89" si="97">C37/C11</f>
        <v>1.485841223283801</v>
      </c>
      <c r="D89" s="116">
        <f t="shared" si="97"/>
        <v>1.7747096838710483</v>
      </c>
      <c r="E89" s="116">
        <f t="shared" si="87"/>
        <v>1.9241320290492434</v>
      </c>
      <c r="F89" s="116">
        <f t="shared" ref="F89" si="98">F37/F11</f>
        <v>1.793988310603952</v>
      </c>
      <c r="G89" s="116"/>
      <c r="H89" s="195"/>
      <c r="I89" s="170">
        <f t="shared" si="80"/>
        <v>1.7446678117020111</v>
      </c>
      <c r="J89" s="41"/>
      <c r="K89" s="83">
        <f t="shared" si="83"/>
        <v>1.9191345928722123</v>
      </c>
      <c r="L89" s="41">
        <f t="shared" si="84"/>
        <v>2.0936013740424131</v>
      </c>
      <c r="M89" s="41">
        <f t="shared" si="85"/>
        <v>2.6170017175530167</v>
      </c>
      <c r="N89" s="84">
        <f t="shared" si="86"/>
        <v>3.4893356234040223</v>
      </c>
    </row>
    <row r="90" spans="1:14" x14ac:dyDescent="0.25">
      <c r="B90" s="11" t="s">
        <v>8</v>
      </c>
      <c r="C90" s="116">
        <f t="shared" ref="C90:D90" si="99">C38/C12</f>
        <v>4.7166666666666668</v>
      </c>
      <c r="D90" s="116">
        <f t="shared" si="99"/>
        <v>4.8796169630642954</v>
      </c>
      <c r="E90" s="116">
        <f t="shared" si="87"/>
        <v>3.9934296977660972</v>
      </c>
      <c r="F90" s="116">
        <f t="shared" ref="F90" si="100">F38/F12</f>
        <v>0.4</v>
      </c>
      <c r="G90" s="116"/>
      <c r="H90" s="195"/>
      <c r="I90" s="170">
        <f t="shared" si="80"/>
        <v>3.4974283318742647</v>
      </c>
      <c r="J90" s="41"/>
      <c r="K90" s="83">
        <f t="shared" si="83"/>
        <v>3.8471711650616913</v>
      </c>
      <c r="L90" s="41">
        <f t="shared" si="84"/>
        <v>4.1969139982491175</v>
      </c>
      <c r="M90" s="41">
        <f t="shared" si="85"/>
        <v>5.2461424978113973</v>
      </c>
      <c r="N90" s="84">
        <f t="shared" si="86"/>
        <v>6.9948566637485294</v>
      </c>
    </row>
    <row r="91" spans="1:14" ht="15.75" thickBot="1" x14ac:dyDescent="0.3">
      <c r="C91" s="117"/>
      <c r="D91" s="117"/>
      <c r="E91" s="117"/>
      <c r="F91" s="117"/>
      <c r="G91" s="117"/>
      <c r="H91" s="196"/>
      <c r="I91" s="171"/>
      <c r="J91" s="42"/>
      <c r="K91" s="85"/>
      <c r="L91" s="42"/>
      <c r="M91" s="42"/>
      <c r="N91" s="86"/>
    </row>
    <row r="92" spans="1:14" ht="15.75" thickBot="1" x14ac:dyDescent="0.3">
      <c r="A92" t="s">
        <v>9</v>
      </c>
      <c r="C92" s="118">
        <f t="shared" ref="C92:F92" si="101">C40/C14</f>
        <v>1.2622499255144779</v>
      </c>
      <c r="D92" s="118">
        <f t="shared" si="101"/>
        <v>1.2494052526204216</v>
      </c>
      <c r="E92" s="118">
        <f t="shared" si="101"/>
        <v>1.1411155379226574</v>
      </c>
      <c r="F92" s="118">
        <f t="shared" si="101"/>
        <v>1.180537749208207</v>
      </c>
      <c r="G92" s="118"/>
      <c r="H92" s="197"/>
      <c r="I92" s="172">
        <f>AVERAGE(C92:F92)</f>
        <v>1.2083271163164409</v>
      </c>
      <c r="J92" s="21"/>
      <c r="K92" s="87">
        <f>I92*1.1</f>
        <v>1.329159827948085</v>
      </c>
      <c r="L92" s="18">
        <f>I92*1.2</f>
        <v>1.4499925395797291</v>
      </c>
      <c r="M92" s="18">
        <f>I92*1.5</f>
        <v>1.8124906744746614</v>
      </c>
      <c r="N92" s="88">
        <f>I92*2</f>
        <v>2.4166542326328817</v>
      </c>
    </row>
    <row r="94" spans="1:14" ht="15.75" x14ac:dyDescent="0.25">
      <c r="A94" s="1" t="s">
        <v>27</v>
      </c>
      <c r="B94" s="2"/>
      <c r="C94" s="13"/>
      <c r="D94" s="13"/>
      <c r="E94" s="13"/>
      <c r="F94" s="13"/>
      <c r="G94" s="13"/>
      <c r="H94" s="189"/>
      <c r="I94" s="150"/>
      <c r="J94" s="13"/>
      <c r="K94" s="47"/>
      <c r="L94" s="23"/>
      <c r="M94" s="23"/>
      <c r="N94" s="48"/>
    </row>
    <row r="95" spans="1:14" ht="15.75" x14ac:dyDescent="0.25">
      <c r="A95" s="3"/>
      <c r="B95" s="4" t="s">
        <v>17</v>
      </c>
      <c r="C95" s="112">
        <f>C43/C4</f>
        <v>0.31051088843929714</v>
      </c>
      <c r="D95" s="112">
        <f t="shared" ref="D95:F95" si="102">D43/D4</f>
        <v>0.24943868507278294</v>
      </c>
      <c r="E95" s="112">
        <f t="shared" si="102"/>
        <v>0.26366789804508617</v>
      </c>
      <c r="F95" s="112">
        <f t="shared" si="102"/>
        <v>0.28743178989692697</v>
      </c>
      <c r="G95" s="112"/>
      <c r="H95" s="191"/>
      <c r="I95" s="166">
        <f t="shared" ref="I95:I103" si="103">AVERAGE(C95:F95)</f>
        <v>0.2777623153635233</v>
      </c>
      <c r="J95" s="37"/>
      <c r="K95" s="75">
        <f>I95*1.1</f>
        <v>0.30553854689987564</v>
      </c>
      <c r="L95" s="37">
        <f>I95*1.2</f>
        <v>0.33331477843622798</v>
      </c>
      <c r="M95" s="37">
        <f>I95*1.5</f>
        <v>0.41664347304528493</v>
      </c>
      <c r="N95" s="76">
        <f>I95*2</f>
        <v>0.55552463072704661</v>
      </c>
    </row>
    <row r="96" spans="1:14" ht="15.75" x14ac:dyDescent="0.25">
      <c r="A96" s="6"/>
      <c r="B96" s="7" t="s">
        <v>1</v>
      </c>
      <c r="C96" s="113">
        <f t="shared" ref="C96:F96" si="104">C44/C5</f>
        <v>2.3930431801098075</v>
      </c>
      <c r="D96" s="113">
        <f t="shared" si="104"/>
        <v>2.0564012356805876</v>
      </c>
      <c r="E96" s="113">
        <f t="shared" si="104"/>
        <v>2.3379520120635107</v>
      </c>
      <c r="F96" s="113">
        <f t="shared" si="104"/>
        <v>2.4626992819763904</v>
      </c>
      <c r="G96" s="113"/>
      <c r="H96" s="192"/>
      <c r="I96" s="167">
        <f t="shared" si="103"/>
        <v>2.3125239274575744</v>
      </c>
      <c r="J96" s="38"/>
      <c r="K96" s="77">
        <f t="shared" ref="K96:K103" si="105">I96*1.1</f>
        <v>2.5437763202033321</v>
      </c>
      <c r="L96" s="38">
        <f t="shared" ref="L96:L103" si="106">I96*1.2</f>
        <v>2.7750287129490894</v>
      </c>
      <c r="M96" s="38">
        <f t="shared" ref="M96:M103" si="107">I96*1.5</f>
        <v>3.4687858911863616</v>
      </c>
      <c r="N96" s="78">
        <f t="shared" ref="N96:N103" si="108">I96*2</f>
        <v>4.6250478549151488</v>
      </c>
    </row>
    <row r="97" spans="1:14" ht="15.75" x14ac:dyDescent="0.25">
      <c r="A97" s="5"/>
      <c r="B97" s="8" t="s">
        <v>2</v>
      </c>
      <c r="C97" s="114"/>
      <c r="D97" s="114"/>
      <c r="E97" s="114">
        <f t="shared" ref="E97:F97" si="109">E45/E6</f>
        <v>0.45904352142975341</v>
      </c>
      <c r="F97" s="114">
        <f t="shared" si="109"/>
        <v>0.50527995137886506</v>
      </c>
      <c r="G97" s="114"/>
      <c r="H97" s="193"/>
      <c r="I97" s="168">
        <f t="shared" si="103"/>
        <v>0.48216173640430926</v>
      </c>
      <c r="J97" s="39"/>
      <c r="K97" s="79">
        <f t="shared" si="105"/>
        <v>0.53037791004474022</v>
      </c>
      <c r="L97" s="39">
        <f t="shared" si="106"/>
        <v>0.57859408368517107</v>
      </c>
      <c r="M97" s="39">
        <f t="shared" si="107"/>
        <v>0.72324260460646395</v>
      </c>
      <c r="N97" s="80">
        <f t="shared" si="108"/>
        <v>0.96432347280861852</v>
      </c>
    </row>
    <row r="98" spans="1:14" ht="15.75" x14ac:dyDescent="0.25">
      <c r="A98" s="5"/>
      <c r="B98" s="8" t="s">
        <v>3</v>
      </c>
      <c r="C98" s="114">
        <f t="shared" ref="C98:F98" si="110">C46/C7</f>
        <v>4.4437392364403339</v>
      </c>
      <c r="D98" s="114">
        <f t="shared" si="110"/>
        <v>4.021976031635826</v>
      </c>
      <c r="E98" s="114">
        <f t="shared" si="110"/>
        <v>4.2535355929525167</v>
      </c>
      <c r="F98" s="114">
        <f t="shared" si="110"/>
        <v>4.3954613160431091</v>
      </c>
      <c r="G98" s="114"/>
      <c r="H98" s="193"/>
      <c r="I98" s="168">
        <f t="shared" si="103"/>
        <v>4.2786780442679468</v>
      </c>
      <c r="J98" s="39"/>
      <c r="K98" s="79">
        <f t="shared" si="105"/>
        <v>4.7065458486947422</v>
      </c>
      <c r="L98" s="39">
        <f t="shared" si="106"/>
        <v>5.1344136531215359</v>
      </c>
      <c r="M98" s="39">
        <f t="shared" si="107"/>
        <v>6.4180170664019203</v>
      </c>
      <c r="N98" s="80">
        <f t="shared" si="108"/>
        <v>8.5573560885358937</v>
      </c>
    </row>
    <row r="99" spans="1:14" x14ac:dyDescent="0.25">
      <c r="B99" s="9" t="s">
        <v>4</v>
      </c>
      <c r="C99" s="114">
        <f t="shared" ref="C99:F99" si="111">C47/C8</f>
        <v>0.68552577518911473</v>
      </c>
      <c r="D99" s="114">
        <f t="shared" si="111"/>
        <v>0.68021431062359317</v>
      </c>
      <c r="E99" s="114">
        <f t="shared" si="111"/>
        <v>1.8332351419335338</v>
      </c>
      <c r="F99" s="114">
        <f t="shared" si="111"/>
        <v>1.9597536667360842</v>
      </c>
      <c r="G99" s="114"/>
      <c r="H99" s="193"/>
      <c r="I99" s="168">
        <f t="shared" si="103"/>
        <v>1.2896822236205814</v>
      </c>
      <c r="J99" s="39"/>
      <c r="K99" s="79">
        <f t="shared" si="105"/>
        <v>1.4186504459826397</v>
      </c>
      <c r="L99" s="39">
        <f t="shared" si="106"/>
        <v>1.5476186683446975</v>
      </c>
      <c r="M99" s="39">
        <f t="shared" si="107"/>
        <v>1.934523335430872</v>
      </c>
      <c r="N99" s="80">
        <f t="shared" si="108"/>
        <v>2.5793644472411628</v>
      </c>
    </row>
    <row r="100" spans="1:14" x14ac:dyDescent="0.25">
      <c r="A100" s="3"/>
      <c r="B100" s="10" t="s">
        <v>5</v>
      </c>
      <c r="C100" s="115">
        <f t="shared" ref="C100:F100" si="112">C48/C9</f>
        <v>0.56522397255181056</v>
      </c>
      <c r="D100" s="115">
        <f t="shared" si="112"/>
        <v>0.66921566970640423</v>
      </c>
      <c r="E100" s="115">
        <f t="shared" si="112"/>
        <v>0.85332001932260648</v>
      </c>
      <c r="F100" s="115">
        <f t="shared" si="112"/>
        <v>0.64394039110775914</v>
      </c>
      <c r="G100" s="115"/>
      <c r="H100" s="194"/>
      <c r="I100" s="169">
        <f t="shared" si="103"/>
        <v>0.68292501317214516</v>
      </c>
      <c r="J100" s="40"/>
      <c r="K100" s="81">
        <f t="shared" si="105"/>
        <v>0.75121751448935969</v>
      </c>
      <c r="L100" s="40">
        <f t="shared" si="106"/>
        <v>0.81951001580657412</v>
      </c>
      <c r="M100" s="40">
        <f t="shared" si="107"/>
        <v>1.0243875197582177</v>
      </c>
      <c r="N100" s="82">
        <f t="shared" si="108"/>
        <v>1.3658500263442903</v>
      </c>
    </row>
    <row r="101" spans="1:14" x14ac:dyDescent="0.25">
      <c r="B101" s="11" t="s">
        <v>6</v>
      </c>
      <c r="C101" s="116">
        <f t="shared" ref="C101:F101" si="113">C49/C10</f>
        <v>0.39513410367857521</v>
      </c>
      <c r="D101" s="116">
        <f t="shared" si="113"/>
        <v>0.44009393229120775</v>
      </c>
      <c r="E101" s="116">
        <f t="shared" si="113"/>
        <v>0.52484198378013269</v>
      </c>
      <c r="F101" s="116">
        <f t="shared" si="113"/>
        <v>0.43813490841927044</v>
      </c>
      <c r="G101" s="116"/>
      <c r="H101" s="195"/>
      <c r="I101" s="170">
        <f t="shared" si="103"/>
        <v>0.44955123204229658</v>
      </c>
      <c r="J101" s="41"/>
      <c r="K101" s="83">
        <f t="shared" si="105"/>
        <v>0.49450635524652625</v>
      </c>
      <c r="L101" s="41">
        <f t="shared" si="106"/>
        <v>0.53946147845075587</v>
      </c>
      <c r="M101" s="41">
        <f t="shared" si="107"/>
        <v>0.67432684806344489</v>
      </c>
      <c r="N101" s="84">
        <f t="shared" si="108"/>
        <v>0.89910246408459316</v>
      </c>
    </row>
    <row r="102" spans="1:14" x14ac:dyDescent="0.25">
      <c r="B102" s="11" t="s">
        <v>7</v>
      </c>
      <c r="C102" s="116">
        <f t="shared" ref="C102:F102" si="114">C50/C11</f>
        <v>1.0817176008799361</v>
      </c>
      <c r="D102" s="116">
        <f t="shared" si="114"/>
        <v>1.3151539394242429</v>
      </c>
      <c r="E102" s="116">
        <f t="shared" si="114"/>
        <v>1.7216787705181082</v>
      </c>
      <c r="F102" s="116">
        <f t="shared" si="114"/>
        <v>1.2508906206512664</v>
      </c>
      <c r="G102" s="116"/>
      <c r="H102" s="195"/>
      <c r="I102" s="170">
        <f t="shared" si="103"/>
        <v>1.3423602328683886</v>
      </c>
      <c r="J102" s="41"/>
      <c r="K102" s="83">
        <f t="shared" si="105"/>
        <v>1.4765962561552275</v>
      </c>
      <c r="L102" s="41">
        <f t="shared" si="106"/>
        <v>1.6108322794420662</v>
      </c>
      <c r="M102" s="41">
        <f t="shared" si="107"/>
        <v>2.0135403493025827</v>
      </c>
      <c r="N102" s="84">
        <f t="shared" si="108"/>
        <v>2.6847204657367771</v>
      </c>
    </row>
    <row r="103" spans="1:14" x14ac:dyDescent="0.25">
      <c r="B103" s="11" t="s">
        <v>8</v>
      </c>
      <c r="C103" s="116">
        <f t="shared" ref="C103:F103" si="115">C51/C12</f>
        <v>0.84761904761904761</v>
      </c>
      <c r="D103" s="116">
        <f t="shared" si="115"/>
        <v>1.1203830369357046</v>
      </c>
      <c r="E103" s="116">
        <f t="shared" si="115"/>
        <v>1.3455978975032852</v>
      </c>
      <c r="F103" s="116">
        <f t="shared" si="115"/>
        <v>2.3970037453183522E-2</v>
      </c>
      <c r="G103" s="116"/>
      <c r="H103" s="195"/>
      <c r="I103" s="170">
        <f t="shared" si="103"/>
        <v>0.83439250487780525</v>
      </c>
      <c r="J103" s="41"/>
      <c r="K103" s="83">
        <f t="shared" si="105"/>
        <v>0.91783175536558581</v>
      </c>
      <c r="L103" s="41">
        <f t="shared" si="106"/>
        <v>1.0012710058533663</v>
      </c>
      <c r="M103" s="41">
        <f t="shared" si="107"/>
        <v>1.2515887573167079</v>
      </c>
      <c r="N103" s="84">
        <f t="shared" si="108"/>
        <v>1.6687850097556105</v>
      </c>
    </row>
    <row r="104" spans="1:14" ht="15.75" thickBot="1" x14ac:dyDescent="0.3">
      <c r="C104" s="117"/>
      <c r="D104" s="117"/>
      <c r="E104" s="117"/>
      <c r="F104" s="117"/>
      <c r="G104" s="117"/>
      <c r="H104" s="196"/>
      <c r="I104" s="171"/>
      <c r="J104" s="42"/>
      <c r="K104" s="85"/>
      <c r="L104" s="42"/>
      <c r="M104" s="42"/>
      <c r="N104" s="86"/>
    </row>
    <row r="105" spans="1:14" ht="15.75" thickBot="1" x14ac:dyDescent="0.3">
      <c r="A105" t="s">
        <v>9</v>
      </c>
      <c r="C105" s="118">
        <f t="shared" ref="C105:F105" si="116">C53/C14</f>
        <v>0.7729859886035122</v>
      </c>
      <c r="D105" s="118">
        <f t="shared" si="116"/>
        <v>0.69897966831190239</v>
      </c>
      <c r="E105" s="118">
        <f t="shared" si="116"/>
        <v>0.95427961773909198</v>
      </c>
      <c r="F105" s="118">
        <f t="shared" si="116"/>
        <v>0.97822959988206859</v>
      </c>
      <c r="G105" s="118"/>
      <c r="H105" s="197"/>
      <c r="I105" s="172">
        <f>AVERAGE(C105:F105)</f>
        <v>0.85111871863414379</v>
      </c>
      <c r="J105" s="21"/>
      <c r="K105" s="87">
        <f>I105*1.1</f>
        <v>0.93623059049755819</v>
      </c>
      <c r="L105" s="18">
        <f>I105*1.2</f>
        <v>1.0213424623609726</v>
      </c>
      <c r="M105" s="18">
        <f>I105*1.5</f>
        <v>1.2766780779512157</v>
      </c>
      <c r="N105" s="88">
        <f>I105*2</f>
        <v>1.7022374372682876</v>
      </c>
    </row>
    <row r="107" spans="1:14" ht="15.75" x14ac:dyDescent="0.25">
      <c r="A107" s="1" t="s">
        <v>25</v>
      </c>
      <c r="B107" s="2"/>
      <c r="C107" s="13"/>
      <c r="D107" s="13"/>
      <c r="E107" s="13"/>
      <c r="F107" s="13"/>
      <c r="G107" s="13"/>
      <c r="H107" s="189"/>
      <c r="I107" s="150"/>
      <c r="J107" s="13"/>
      <c r="K107" s="47"/>
      <c r="L107" s="23"/>
      <c r="M107" s="23"/>
      <c r="N107" s="48"/>
    </row>
    <row r="108" spans="1:14" ht="15.75" x14ac:dyDescent="0.25">
      <c r="A108" s="3"/>
      <c r="B108" s="4" t="s">
        <v>17</v>
      </c>
      <c r="C108" s="98">
        <f t="shared" ref="C108:E108" si="117">(C56*C17)/C4</f>
        <v>1.5839336334446695E-2</v>
      </c>
      <c r="D108" s="98">
        <f t="shared" si="117"/>
        <v>1.7428714496308634E-2</v>
      </c>
      <c r="E108" s="98">
        <f t="shared" si="117"/>
        <v>1.845605628183334E-2</v>
      </c>
      <c r="F108" s="98">
        <f>(F56*F17)/F4</f>
        <v>2.2676543502887957E-2</v>
      </c>
      <c r="G108" s="112"/>
      <c r="H108" s="191"/>
      <c r="I108" s="173">
        <f t="shared" ref="I108:I116" si="118">AVERAGE(C108:F108)</f>
        <v>1.8600162653869157E-2</v>
      </c>
      <c r="J108" s="37"/>
      <c r="K108" s="61">
        <f>I108*1.1</f>
        <v>2.0460178919256073E-2</v>
      </c>
      <c r="L108" s="31">
        <f>I108*1.2</f>
        <v>2.2320195184642986E-2</v>
      </c>
      <c r="M108" s="31">
        <f>I108*1.5</f>
        <v>2.7900243980803735E-2</v>
      </c>
      <c r="N108" s="62">
        <f>I108*2</f>
        <v>3.7200325307738313E-2</v>
      </c>
    </row>
    <row r="109" spans="1:14" ht="15.75" x14ac:dyDescent="0.25">
      <c r="A109" s="6"/>
      <c r="B109" s="7" t="s">
        <v>1</v>
      </c>
      <c r="C109" s="99">
        <f t="shared" ref="C109:F109" si="119">(C57*C18)/C5</f>
        <v>2.0417885030419868E-2</v>
      </c>
      <c r="D109" s="99">
        <f t="shared" si="119"/>
        <v>1.8792117391037103E-2</v>
      </c>
      <c r="E109" s="99">
        <f t="shared" si="119"/>
        <v>3.170999082040854E-2</v>
      </c>
      <c r="F109" s="99">
        <f t="shared" si="119"/>
        <v>3.2780821367827437E-2</v>
      </c>
      <c r="G109" s="113"/>
      <c r="H109" s="192"/>
      <c r="I109" s="174">
        <f t="shared" si="118"/>
        <v>2.5925203652423238E-2</v>
      </c>
      <c r="J109" s="38"/>
      <c r="K109" s="63">
        <f t="shared" ref="K109:K116" si="120">I109*1.1</f>
        <v>2.8517724017665565E-2</v>
      </c>
      <c r="L109" s="32">
        <f t="shared" ref="L109:L116" si="121">I109*1.2</f>
        <v>3.1110244382907885E-2</v>
      </c>
      <c r="M109" s="32">
        <f t="shared" ref="M109:M116" si="122">I109*1.5</f>
        <v>3.8887805478634858E-2</v>
      </c>
      <c r="N109" s="64">
        <f t="shared" ref="N109:N116" si="123">I109*2</f>
        <v>5.1850407304846476E-2</v>
      </c>
    </row>
    <row r="110" spans="1:14" ht="15.75" x14ac:dyDescent="0.25">
      <c r="A110" s="5"/>
      <c r="B110" s="8" t="s">
        <v>2</v>
      </c>
      <c r="C110" s="100"/>
      <c r="D110" s="100"/>
      <c r="E110" s="100">
        <f t="shared" ref="E110:F110" si="124">(E58*E19)/E6</f>
        <v>7.7636228556456502E-3</v>
      </c>
      <c r="F110" s="100">
        <f t="shared" si="124"/>
        <v>8.2148404196949378E-3</v>
      </c>
      <c r="G110" s="114"/>
      <c r="H110" s="193"/>
      <c r="I110" s="175">
        <f t="shared" si="118"/>
        <v>7.9892316376702945E-3</v>
      </c>
      <c r="J110" s="39"/>
      <c r="K110" s="65">
        <f t="shared" si="120"/>
        <v>8.7881548014373239E-3</v>
      </c>
      <c r="L110" s="33">
        <f t="shared" si="121"/>
        <v>9.5870779652043533E-3</v>
      </c>
      <c r="M110" s="33">
        <f t="shared" si="122"/>
        <v>1.1983847456505442E-2</v>
      </c>
      <c r="N110" s="66">
        <f t="shared" si="123"/>
        <v>1.5978463275340589E-2</v>
      </c>
    </row>
    <row r="111" spans="1:14" ht="15.75" x14ac:dyDescent="0.25">
      <c r="A111" s="5"/>
      <c r="B111" s="8" t="s">
        <v>3</v>
      </c>
      <c r="C111" s="100">
        <f t="shared" ref="C111:F111" si="125">(C59*C20)/C7</f>
        <v>3.0036967318016566E-2</v>
      </c>
      <c r="D111" s="100">
        <f t="shared" si="125"/>
        <v>2.7481290437810044E-2</v>
      </c>
      <c r="E111" s="100">
        <f t="shared" si="125"/>
        <v>3.808350232194746E-2</v>
      </c>
      <c r="F111" s="100">
        <f t="shared" si="125"/>
        <v>3.5856179275744679E-2</v>
      </c>
      <c r="G111" s="114"/>
      <c r="H111" s="193"/>
      <c r="I111" s="175">
        <f t="shared" si="118"/>
        <v>3.2864484838379684E-2</v>
      </c>
      <c r="J111" s="39"/>
      <c r="K111" s="65">
        <f t="shared" si="120"/>
        <v>3.6150933322217658E-2</v>
      </c>
      <c r="L111" s="33">
        <f t="shared" si="121"/>
        <v>3.9437381806055619E-2</v>
      </c>
      <c r="M111" s="33">
        <f t="shared" si="122"/>
        <v>4.9296727257569527E-2</v>
      </c>
      <c r="N111" s="66">
        <f t="shared" si="123"/>
        <v>6.5728969676759369E-2</v>
      </c>
    </row>
    <row r="112" spans="1:14" x14ac:dyDescent="0.25">
      <c r="B112" s="9" t="s">
        <v>4</v>
      </c>
      <c r="C112" s="100">
        <f t="shared" ref="C112:F112" si="126">(C60*C21)/C8</f>
        <v>1.2408531145560975E-2</v>
      </c>
      <c r="D112" s="100">
        <f t="shared" si="126"/>
        <v>1.2708438275323164E-2</v>
      </c>
      <c r="E112" s="100">
        <f t="shared" si="126"/>
        <v>3.1126314472141061E-2</v>
      </c>
      <c r="F112" s="100">
        <f t="shared" si="126"/>
        <v>3.3660639939243085E-2</v>
      </c>
      <c r="G112" s="114"/>
      <c r="H112" s="193"/>
      <c r="I112" s="175">
        <f t="shared" si="118"/>
        <v>2.247598095806707E-2</v>
      </c>
      <c r="J112" s="39"/>
      <c r="K112" s="65">
        <f t="shared" si="120"/>
        <v>2.4723579053873779E-2</v>
      </c>
      <c r="L112" s="33">
        <f t="shared" si="121"/>
        <v>2.6971177149680482E-2</v>
      </c>
      <c r="M112" s="33">
        <f t="shared" si="122"/>
        <v>3.3713971437100601E-2</v>
      </c>
      <c r="N112" s="66">
        <f t="shared" si="123"/>
        <v>4.4951961916134139E-2</v>
      </c>
    </row>
    <row r="113" spans="1:14" x14ac:dyDescent="0.25">
      <c r="A113" s="3"/>
      <c r="B113" s="10" t="s">
        <v>5</v>
      </c>
      <c r="C113" s="101">
        <f t="shared" ref="C113:F113" si="127">(C61*C22)/C9</f>
        <v>1.9537076102503062E-2</v>
      </c>
      <c r="D113" s="101">
        <f t="shared" si="127"/>
        <v>1.9021980434352433E-2</v>
      </c>
      <c r="E113" s="101">
        <f t="shared" si="127"/>
        <v>1.9098380916692696E-2</v>
      </c>
      <c r="F113" s="101">
        <f t="shared" si="127"/>
        <v>1.9646987549727109E-2</v>
      </c>
      <c r="G113" s="115"/>
      <c r="H113" s="194"/>
      <c r="I113" s="176">
        <f t="shared" si="118"/>
        <v>1.9326106250818827E-2</v>
      </c>
      <c r="J113" s="40"/>
      <c r="K113" s="67">
        <f t="shared" si="120"/>
        <v>2.125871687590071E-2</v>
      </c>
      <c r="L113" s="34">
        <f t="shared" si="121"/>
        <v>2.319132750098259E-2</v>
      </c>
      <c r="M113" s="34">
        <f t="shared" si="122"/>
        <v>2.898915937622824E-2</v>
      </c>
      <c r="N113" s="68">
        <f t="shared" si="123"/>
        <v>3.8652212501637653E-2</v>
      </c>
    </row>
    <row r="114" spans="1:14" x14ac:dyDescent="0.25">
      <c r="B114" s="11" t="s">
        <v>6</v>
      </c>
      <c r="C114" s="102">
        <f t="shared" ref="C114:F114" si="128">(C62*C23)/C10</f>
        <v>1.8691100523117555E-2</v>
      </c>
      <c r="D114" s="102">
        <f t="shared" si="128"/>
        <v>1.8408501379024729E-2</v>
      </c>
      <c r="E114" s="102">
        <f t="shared" si="128"/>
        <v>1.8368816622903746E-2</v>
      </c>
      <c r="F114" s="102">
        <f t="shared" si="128"/>
        <v>1.8508337815904351E-2</v>
      </c>
      <c r="G114" s="116"/>
      <c r="H114" s="195"/>
      <c r="I114" s="177">
        <f t="shared" si="118"/>
        <v>1.8494189085237596E-2</v>
      </c>
      <c r="J114" s="41"/>
      <c r="K114" s="69">
        <f t="shared" si="120"/>
        <v>2.0343607993761358E-2</v>
      </c>
      <c r="L114" s="35">
        <f t="shared" si="121"/>
        <v>2.2193026902285116E-2</v>
      </c>
      <c r="M114" s="35">
        <f t="shared" si="122"/>
        <v>2.7741283627856394E-2</v>
      </c>
      <c r="N114" s="70">
        <f t="shared" si="123"/>
        <v>3.6988378170475192E-2</v>
      </c>
    </row>
    <row r="115" spans="1:14" x14ac:dyDescent="0.25">
      <c r="B115" s="11" t="s">
        <v>7</v>
      </c>
      <c r="C115" s="102">
        <f t="shared" ref="C115:E115" si="129">(C63*C24)/C11</f>
        <v>2.2159330146001025E-2</v>
      </c>
      <c r="D115" s="102">
        <f t="shared" si="129"/>
        <v>2.0803227054227068E-2</v>
      </c>
      <c r="E115" s="102">
        <f t="shared" si="129"/>
        <v>2.1089396979914077E-2</v>
      </c>
      <c r="F115" s="102">
        <f>(F63*F24)/F11</f>
        <v>2.329059977734484E-2</v>
      </c>
      <c r="G115" s="116"/>
      <c r="H115" s="195"/>
      <c r="I115" s="177">
        <f t="shared" si="118"/>
        <v>2.1835638489371752E-2</v>
      </c>
      <c r="J115" s="41"/>
      <c r="K115" s="69">
        <f t="shared" si="120"/>
        <v>2.4019202338308929E-2</v>
      </c>
      <c r="L115" s="35">
        <f t="shared" si="121"/>
        <v>2.6202766187246103E-2</v>
      </c>
      <c r="M115" s="35">
        <f t="shared" si="122"/>
        <v>3.2753457734057627E-2</v>
      </c>
      <c r="N115" s="70">
        <f t="shared" si="123"/>
        <v>4.3671276978743505E-2</v>
      </c>
    </row>
    <row r="116" spans="1:14" x14ac:dyDescent="0.25">
      <c r="B116" s="11" t="s">
        <v>8</v>
      </c>
      <c r="C116" s="102">
        <f t="shared" ref="C116:F116" si="130">(C64*C25)/C12</f>
        <v>1.5049603174603176E-2</v>
      </c>
      <c r="D116" s="102">
        <f t="shared" si="130"/>
        <v>1.4568655950752393E-2</v>
      </c>
      <c r="E116" s="102">
        <f t="shared" si="130"/>
        <v>1.3298291721419185E-2</v>
      </c>
      <c r="F116" s="102">
        <f t="shared" si="130"/>
        <v>8.4538424191982241E-4</v>
      </c>
      <c r="G116" s="116"/>
      <c r="H116" s="195"/>
      <c r="I116" s="177">
        <f t="shared" si="118"/>
        <v>1.0940483772173644E-2</v>
      </c>
      <c r="J116" s="41"/>
      <c r="K116" s="69">
        <f t="shared" si="120"/>
        <v>1.2034532149391009E-2</v>
      </c>
      <c r="L116" s="35">
        <f t="shared" si="121"/>
        <v>1.3128580526608372E-2</v>
      </c>
      <c r="M116" s="35">
        <f t="shared" si="122"/>
        <v>1.6410725658260465E-2</v>
      </c>
      <c r="N116" s="70">
        <f t="shared" si="123"/>
        <v>2.1880967544347287E-2</v>
      </c>
    </row>
    <row r="117" spans="1:14" ht="15.75" thickBot="1" x14ac:dyDescent="0.3">
      <c r="C117" s="103"/>
      <c r="D117" s="103"/>
      <c r="E117" s="103"/>
      <c r="F117" s="103"/>
      <c r="G117" s="117"/>
      <c r="H117" s="196"/>
      <c r="I117" s="178"/>
      <c r="J117" s="42"/>
      <c r="K117" s="71"/>
      <c r="L117" s="36"/>
      <c r="M117" s="36"/>
      <c r="N117" s="72"/>
    </row>
    <row r="118" spans="1:14" ht="15.75" thickBot="1" x14ac:dyDescent="0.3">
      <c r="A118" t="s">
        <v>9</v>
      </c>
      <c r="C118" s="104">
        <f t="shared" ref="C118:E118" si="131">(C66*C27)/C14</f>
        <v>1.781533790478548E-2</v>
      </c>
      <c r="D118" s="104">
        <f t="shared" si="131"/>
        <v>1.8188448828468408E-2</v>
      </c>
      <c r="E118" s="104">
        <f t="shared" si="131"/>
        <v>2.1972921380759732E-2</v>
      </c>
      <c r="F118" s="104">
        <f>(F66*F27)/F14</f>
        <v>2.441443826744116E-2</v>
      </c>
      <c r="G118" s="118"/>
      <c r="H118" s="197"/>
      <c r="I118" s="179">
        <f>AVERAGE(C118:F118)</f>
        <v>2.0597786595363696E-2</v>
      </c>
      <c r="J118" s="21"/>
      <c r="K118" s="73">
        <f>I118*1.1</f>
        <v>2.2657565254900067E-2</v>
      </c>
      <c r="L118" s="17">
        <f>I118*1.2</f>
        <v>2.4717343914436436E-2</v>
      </c>
      <c r="M118" s="17">
        <f>I118*1.5</f>
        <v>3.0896679893045544E-2</v>
      </c>
      <c r="N118" s="74">
        <f>I118*2</f>
        <v>4.1195573190727391E-2</v>
      </c>
    </row>
    <row r="120" spans="1:14" ht="15.75" x14ac:dyDescent="0.25">
      <c r="A120" s="1" t="s">
        <v>24</v>
      </c>
      <c r="B120" s="2"/>
      <c r="C120" s="13"/>
      <c r="D120" s="13"/>
      <c r="E120" s="13"/>
      <c r="F120" s="13"/>
      <c r="G120" s="13"/>
      <c r="H120" s="189"/>
      <c r="I120" s="150"/>
      <c r="J120" s="13"/>
      <c r="K120" s="47"/>
      <c r="L120" s="23"/>
      <c r="M120" s="23"/>
      <c r="N120" s="48"/>
    </row>
    <row r="121" spans="1:14" ht="15.75" x14ac:dyDescent="0.25">
      <c r="A121" s="3"/>
      <c r="B121" s="4" t="s">
        <v>17</v>
      </c>
      <c r="C121" s="121">
        <v>0.03</v>
      </c>
      <c r="D121" s="121">
        <v>0.03</v>
      </c>
      <c r="E121" s="121">
        <v>0.02</v>
      </c>
      <c r="F121" s="121">
        <v>0.02</v>
      </c>
      <c r="G121" s="112"/>
      <c r="H121" s="191"/>
      <c r="I121" s="180">
        <f t="shared" ref="I121:I129" si="132">AVERAGE(C121:F121)</f>
        <v>2.5000000000000001E-2</v>
      </c>
      <c r="J121" s="127"/>
      <c r="K121" s="128">
        <f>I121*1.1</f>
        <v>2.7500000000000004E-2</v>
      </c>
      <c r="L121" s="127">
        <f>I121*1.2</f>
        <v>0.03</v>
      </c>
      <c r="M121" s="127">
        <f>I121*1.5</f>
        <v>3.7500000000000006E-2</v>
      </c>
      <c r="N121" s="129">
        <f>I121*2</f>
        <v>0.05</v>
      </c>
    </row>
    <row r="122" spans="1:14" ht="15.75" x14ac:dyDescent="0.25">
      <c r="A122" s="6"/>
      <c r="B122" s="7" t="s">
        <v>1</v>
      </c>
      <c r="C122" s="122">
        <f t="shared" ref="C122:E122" si="133">((C123*C6)+(C7*C124)+(C8*C125))/C5</f>
        <v>0</v>
      </c>
      <c r="D122" s="122">
        <f t="shared" si="133"/>
        <v>0.10822325727391954</v>
      </c>
      <c r="E122" s="122">
        <f t="shared" si="133"/>
        <v>0.11327900564737886</v>
      </c>
      <c r="F122" s="122">
        <f>((F123*F6)+(F7*F124)+(F8*F125))/F5</f>
        <v>0.10064535592736673</v>
      </c>
      <c r="G122" s="113"/>
      <c r="H122" s="192"/>
      <c r="I122" s="181">
        <f t="shared" si="132"/>
        <v>8.0536904712166291E-2</v>
      </c>
      <c r="J122" s="130"/>
      <c r="K122" s="131">
        <f t="shared" ref="K122:K129" si="134">I122*1.1</f>
        <v>8.8590595183382928E-2</v>
      </c>
      <c r="L122" s="130">
        <f t="shared" ref="L122:L129" si="135">I122*1.2</f>
        <v>9.6644285654599552E-2</v>
      </c>
      <c r="M122" s="130">
        <f t="shared" ref="M122:M129" si="136">I122*1.5</f>
        <v>0.12080535706824944</v>
      </c>
      <c r="N122" s="132">
        <f t="shared" ref="N122:N129" si="137">I122*2</f>
        <v>0.16107380942433258</v>
      </c>
    </row>
    <row r="123" spans="1:14" ht="15.75" x14ac:dyDescent="0.25">
      <c r="A123" s="5"/>
      <c r="B123" s="8" t="s">
        <v>2</v>
      </c>
      <c r="C123" s="123"/>
      <c r="D123" s="123">
        <v>2.5600000000000001E-2</v>
      </c>
      <c r="E123" s="123">
        <v>4.3999999999999997E-2</v>
      </c>
      <c r="F123" s="123">
        <v>2.2599999999999999E-2</v>
      </c>
      <c r="G123" s="114"/>
      <c r="H123" s="193"/>
      <c r="I123" s="182">
        <f t="shared" si="132"/>
        <v>3.0733333333333331E-2</v>
      </c>
      <c r="J123" s="133"/>
      <c r="K123" s="134">
        <f t="shared" si="134"/>
        <v>3.3806666666666665E-2</v>
      </c>
      <c r="L123" s="133">
        <f t="shared" si="135"/>
        <v>3.6879999999999996E-2</v>
      </c>
      <c r="M123" s="133">
        <f t="shared" si="136"/>
        <v>4.6099999999999995E-2</v>
      </c>
      <c r="N123" s="135">
        <f t="shared" si="137"/>
        <v>6.1466666666666663E-2</v>
      </c>
    </row>
    <row r="124" spans="1:14" ht="15.75" x14ac:dyDescent="0.25">
      <c r="A124" s="5"/>
      <c r="B124" s="8" t="s">
        <v>3</v>
      </c>
      <c r="C124" s="123"/>
      <c r="D124" s="123">
        <v>0.1741</v>
      </c>
      <c r="E124" s="123">
        <v>0.26</v>
      </c>
      <c r="F124" s="123">
        <v>0.15</v>
      </c>
      <c r="G124" s="114"/>
      <c r="H124" s="193"/>
      <c r="I124" s="182">
        <f t="shared" si="132"/>
        <v>0.19470000000000001</v>
      </c>
      <c r="J124" s="133"/>
      <c r="K124" s="134">
        <f t="shared" si="134"/>
        <v>0.21417000000000003</v>
      </c>
      <c r="L124" s="133">
        <f t="shared" si="135"/>
        <v>0.23364000000000001</v>
      </c>
      <c r="M124" s="133">
        <f t="shared" si="136"/>
        <v>0.29205000000000003</v>
      </c>
      <c r="N124" s="135">
        <f t="shared" si="137"/>
        <v>0.38940000000000002</v>
      </c>
    </row>
    <row r="125" spans="1:14" x14ac:dyDescent="0.25">
      <c r="B125" s="9" t="s">
        <v>4</v>
      </c>
      <c r="C125" s="123"/>
      <c r="D125" s="123">
        <v>6.2100000000000002E-2</v>
      </c>
      <c r="E125" s="123">
        <v>7.0000000000000007E-2</v>
      </c>
      <c r="F125" s="123">
        <v>0.09</v>
      </c>
      <c r="G125" s="114"/>
      <c r="H125" s="193"/>
      <c r="I125" s="182">
        <f t="shared" si="132"/>
        <v>7.4033333333333326E-2</v>
      </c>
      <c r="J125" s="133"/>
      <c r="K125" s="134">
        <f t="shared" si="134"/>
        <v>8.1436666666666671E-2</v>
      </c>
      <c r="L125" s="133">
        <f t="shared" si="135"/>
        <v>8.8839999999999988E-2</v>
      </c>
      <c r="M125" s="133">
        <f t="shared" si="136"/>
        <v>0.11104999999999998</v>
      </c>
      <c r="N125" s="135">
        <f t="shared" si="137"/>
        <v>0.14806666666666665</v>
      </c>
    </row>
    <row r="126" spans="1:14" x14ac:dyDescent="0.25">
      <c r="A126" s="3"/>
      <c r="B126" s="10" t="s">
        <v>5</v>
      </c>
      <c r="C126" s="124">
        <f t="shared" ref="C126:E126" si="138">((C127*C10)+(C11*C128)+(C12*C129))/C9</f>
        <v>0.1196051667180081</v>
      </c>
      <c r="D126" s="124">
        <f t="shared" si="138"/>
        <v>0.1178493084217847</v>
      </c>
      <c r="E126" s="124">
        <f t="shared" si="138"/>
        <v>0.10560403667404773</v>
      </c>
      <c r="F126" s="124">
        <f>((F127*F10)+(F11*F128)+(F12*F129))/F9</f>
        <v>8.5030153077741297E-2</v>
      </c>
      <c r="G126" s="115"/>
      <c r="H126" s="194"/>
      <c r="I126" s="183">
        <f t="shared" si="132"/>
        <v>0.10702216622289545</v>
      </c>
      <c r="J126" s="136"/>
      <c r="K126" s="137">
        <f t="shared" si="134"/>
        <v>0.11772438284518501</v>
      </c>
      <c r="L126" s="136">
        <f t="shared" si="135"/>
        <v>0.12842659946747453</v>
      </c>
      <c r="M126" s="136">
        <f t="shared" si="136"/>
        <v>0.16053324933434318</v>
      </c>
      <c r="N126" s="138">
        <f t="shared" si="137"/>
        <v>0.21404433244579091</v>
      </c>
    </row>
    <row r="127" spans="1:14" x14ac:dyDescent="0.25">
      <c r="B127" s="11" t="s">
        <v>6</v>
      </c>
      <c r="C127" s="125">
        <v>0.11</v>
      </c>
      <c r="D127" s="125">
        <v>0.11</v>
      </c>
      <c r="E127" s="125">
        <v>0.1</v>
      </c>
      <c r="F127" s="125">
        <v>0.08</v>
      </c>
      <c r="G127" s="116"/>
      <c r="H127" s="195"/>
      <c r="I127" s="184">
        <f t="shared" si="132"/>
        <v>0.1</v>
      </c>
      <c r="J127" s="139"/>
      <c r="K127" s="140">
        <f t="shared" si="134"/>
        <v>0.11000000000000001</v>
      </c>
      <c r="L127" s="139">
        <f t="shared" si="135"/>
        <v>0.12</v>
      </c>
      <c r="M127" s="139">
        <f t="shared" si="136"/>
        <v>0.15000000000000002</v>
      </c>
      <c r="N127" s="141">
        <f t="shared" si="137"/>
        <v>0.2</v>
      </c>
    </row>
    <row r="128" spans="1:14" x14ac:dyDescent="0.25">
      <c r="B128" s="11" t="s">
        <v>7</v>
      </c>
      <c r="C128" s="125">
        <v>0.15</v>
      </c>
      <c r="D128" s="125">
        <v>0.14000000000000001</v>
      </c>
      <c r="E128" s="125">
        <v>0.12</v>
      </c>
      <c r="F128" s="125">
        <v>0.1</v>
      </c>
      <c r="G128" s="116"/>
      <c r="H128" s="195"/>
      <c r="I128" s="184">
        <f t="shared" si="132"/>
        <v>0.1275</v>
      </c>
      <c r="J128" s="139"/>
      <c r="K128" s="140">
        <f t="shared" si="134"/>
        <v>0.14025000000000001</v>
      </c>
      <c r="L128" s="139">
        <f t="shared" si="135"/>
        <v>0.153</v>
      </c>
      <c r="M128" s="139">
        <f t="shared" si="136"/>
        <v>0.19125</v>
      </c>
      <c r="N128" s="141">
        <f t="shared" si="137"/>
        <v>0.255</v>
      </c>
    </row>
    <row r="129" spans="1:14" x14ac:dyDescent="0.25">
      <c r="B129" s="11" t="s">
        <v>8</v>
      </c>
      <c r="C129" s="125"/>
      <c r="D129" s="125">
        <v>0.13089999999999999</v>
      </c>
      <c r="E129" s="125">
        <v>0.1603</v>
      </c>
      <c r="F129" s="125">
        <v>6.2600000000000003E-2</v>
      </c>
      <c r="G129" s="116"/>
      <c r="H129" s="195"/>
      <c r="I129" s="184">
        <f t="shared" si="132"/>
        <v>0.11793333333333333</v>
      </c>
      <c r="J129" s="139"/>
      <c r="K129" s="140">
        <f t="shared" si="134"/>
        <v>0.12972666666666668</v>
      </c>
      <c r="L129" s="139">
        <f t="shared" si="135"/>
        <v>0.14152000000000001</v>
      </c>
      <c r="M129" s="139">
        <f t="shared" si="136"/>
        <v>0.1769</v>
      </c>
      <c r="N129" s="141">
        <f t="shared" si="137"/>
        <v>0.23586666666666667</v>
      </c>
    </row>
    <row r="130" spans="1:14" ht="15.75" thickBot="1" x14ac:dyDescent="0.3">
      <c r="C130" s="117"/>
      <c r="D130" s="117"/>
      <c r="E130" s="117"/>
      <c r="F130" s="117"/>
      <c r="G130" s="117"/>
      <c r="H130" s="196"/>
      <c r="I130" s="185"/>
      <c r="J130" s="142"/>
      <c r="K130" s="143"/>
      <c r="L130" s="142"/>
      <c r="M130" s="142"/>
      <c r="N130" s="144"/>
    </row>
    <row r="131" spans="1:14" ht="15.75" thickBot="1" x14ac:dyDescent="0.3">
      <c r="A131" t="s">
        <v>9</v>
      </c>
      <c r="C131" s="126">
        <f t="shared" ref="C131:E131" si="139">((C121*C4)+(C5*C122)+(C126*C9))/C14</f>
        <v>5.1852396079504259E-2</v>
      </c>
      <c r="D131" s="126">
        <f t="shared" si="139"/>
        <v>7.2415177781822465E-2</v>
      </c>
      <c r="E131" s="126">
        <f t="shared" si="139"/>
        <v>6.7994154657120359E-2</v>
      </c>
      <c r="F131" s="126">
        <f>((F121*F4)+(F5*F122)+(F126*F9))/F14</f>
        <v>6.1875840149379746E-2</v>
      </c>
      <c r="G131" s="118"/>
      <c r="H131" s="197"/>
      <c r="I131" s="186">
        <f>AVERAGE(C131:F131)</f>
        <v>6.3534392166956707E-2</v>
      </c>
      <c r="J131" s="145"/>
      <c r="K131" s="146">
        <f>I131*1.1</f>
        <v>6.9887831383652385E-2</v>
      </c>
      <c r="L131" s="147">
        <f>I131*1.2</f>
        <v>7.6241270600348049E-2</v>
      </c>
      <c r="M131" s="147">
        <f>I131*1.5</f>
        <v>9.5301588250435054E-2</v>
      </c>
      <c r="N131" s="148">
        <f>I131*2</f>
        <v>0.12706878433391341</v>
      </c>
    </row>
    <row r="133" spans="1:14" ht="15.75" x14ac:dyDescent="0.25">
      <c r="A133" s="1" t="s">
        <v>13</v>
      </c>
      <c r="B133" s="2"/>
      <c r="C133" s="13"/>
      <c r="D133" s="13"/>
      <c r="E133" s="13"/>
      <c r="F133" s="13"/>
      <c r="G133" s="13"/>
      <c r="H133" s="189"/>
      <c r="I133" s="150"/>
      <c r="J133" s="13"/>
      <c r="K133" s="47"/>
      <c r="L133" s="23"/>
      <c r="M133" s="23"/>
      <c r="N133" s="48"/>
    </row>
    <row r="134" spans="1:14" x14ac:dyDescent="0.25">
      <c r="B134" s="15" t="s">
        <v>6</v>
      </c>
      <c r="C134" s="119">
        <v>204576</v>
      </c>
      <c r="D134" s="119">
        <v>153504</v>
      </c>
      <c r="E134" s="119">
        <v>150392</v>
      </c>
      <c r="F134" s="119">
        <v>139667</v>
      </c>
      <c r="G134" s="119"/>
      <c r="H134" s="187">
        <f>SUM(C134:F134)</f>
        <v>648139</v>
      </c>
      <c r="I134" s="187">
        <f>AVERAGE(C134:F134)</f>
        <v>162034.75</v>
      </c>
      <c r="J134" s="43"/>
      <c r="K134" s="89">
        <f>I134*1.1</f>
        <v>178238.22500000001</v>
      </c>
      <c r="L134" s="90">
        <f>I134*1.2</f>
        <v>194441.69999999998</v>
      </c>
      <c r="M134" s="90">
        <f>I134*1.5</f>
        <v>243052.125</v>
      </c>
      <c r="N134" s="91">
        <f>I134*2</f>
        <v>324069.5</v>
      </c>
    </row>
    <row r="135" spans="1:14" x14ac:dyDescent="0.25">
      <c r="B135" s="16" t="s">
        <v>7</v>
      </c>
      <c r="C135" s="120">
        <v>56582</v>
      </c>
      <c r="D135" s="120">
        <v>46190</v>
      </c>
      <c r="E135" s="120">
        <v>49872</v>
      </c>
      <c r="F135" s="120"/>
      <c r="G135" s="120"/>
      <c r="H135" s="188">
        <f t="shared" ref="H135:H138" si="140">SUM(C135:F135)</f>
        <v>152644</v>
      </c>
      <c r="I135" s="188">
        <f>AVERAGE(C135:F135)</f>
        <v>50881.333333333336</v>
      </c>
      <c r="J135" s="44"/>
      <c r="K135" s="92">
        <f t="shared" ref="K135:K136" si="141">I135*1.1</f>
        <v>55969.466666666674</v>
      </c>
      <c r="L135" s="93">
        <f t="shared" ref="L135:L136" si="142">I135*1.2</f>
        <v>61057.599999999999</v>
      </c>
      <c r="M135" s="93">
        <f t="shared" ref="M135:M136" si="143">I135*1.5</f>
        <v>76322</v>
      </c>
      <c r="N135" s="94">
        <f t="shared" ref="N135:N136" si="144">I135*2</f>
        <v>101762.66666666667</v>
      </c>
    </row>
    <row r="136" spans="1:14" x14ac:dyDescent="0.25">
      <c r="B136" s="16" t="s">
        <v>12</v>
      </c>
      <c r="C136" s="120">
        <v>869</v>
      </c>
      <c r="D136" s="120">
        <v>730</v>
      </c>
      <c r="E136" s="120">
        <v>730</v>
      </c>
      <c r="F136" s="120">
        <v>656</v>
      </c>
      <c r="G136" s="120"/>
      <c r="H136" s="188">
        <f t="shared" si="140"/>
        <v>2985</v>
      </c>
      <c r="I136" s="188">
        <f>AVERAGE(C136:F136)</f>
        <v>746.25</v>
      </c>
      <c r="J136" s="44"/>
      <c r="K136" s="92">
        <f t="shared" si="141"/>
        <v>820.87500000000011</v>
      </c>
      <c r="L136" s="93">
        <f t="shared" si="142"/>
        <v>895.5</v>
      </c>
      <c r="M136" s="93">
        <f t="shared" si="143"/>
        <v>1119.375</v>
      </c>
      <c r="N136" s="94">
        <f t="shared" si="144"/>
        <v>1492.5</v>
      </c>
    </row>
    <row r="137" spans="1:14" ht="16.5" thickBot="1" x14ac:dyDescent="0.3">
      <c r="A137" s="5"/>
      <c r="B137" s="5"/>
      <c r="H137" s="156"/>
      <c r="K137" s="95"/>
      <c r="L137" s="96"/>
      <c r="M137" s="96"/>
      <c r="N137" s="97"/>
    </row>
    <row r="138" spans="1:14" ht="15.75" thickBot="1" x14ac:dyDescent="0.3">
      <c r="B138" t="s">
        <v>9</v>
      </c>
      <c r="C138" s="111">
        <f t="shared" ref="C138:F138" si="145">SUM(C134:C136)</f>
        <v>262027</v>
      </c>
      <c r="D138" s="111">
        <f t="shared" si="145"/>
        <v>200424</v>
      </c>
      <c r="E138" s="111">
        <f t="shared" si="145"/>
        <v>200994</v>
      </c>
      <c r="F138" s="111">
        <f t="shared" si="145"/>
        <v>140323</v>
      </c>
      <c r="G138" s="111"/>
      <c r="H138" s="157">
        <f t="shared" si="140"/>
        <v>803768</v>
      </c>
      <c r="I138" s="157">
        <f>AVERAGE(C138:F138)</f>
        <v>200942</v>
      </c>
      <c r="J138" s="19"/>
      <c r="K138" s="59">
        <f>I138*1.1</f>
        <v>221036.2</v>
      </c>
      <c r="L138" s="14">
        <f>I138*1.2</f>
        <v>241130.4</v>
      </c>
      <c r="M138" s="14">
        <f>I138*1.5</f>
        <v>301413</v>
      </c>
      <c r="N138" s="60">
        <f>I138*2</f>
        <v>401884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Helms</dc:creator>
  <cp:lastModifiedBy>Randall Helms</cp:lastModifiedBy>
  <dcterms:created xsi:type="dcterms:W3CDTF">2016-04-27T09:38:58Z</dcterms:created>
  <dcterms:modified xsi:type="dcterms:W3CDTF">2016-05-30T11:11:49Z</dcterms:modified>
</cp:coreProperties>
</file>