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520" tabRatio="500" firstSheet="10" activeTab="21"/>
  </bookViews>
  <sheets>
    <sheet name="A" sheetId="1" state="hidden" r:id="rId1"/>
    <sheet name="HK" sheetId="2" state="hidden" r:id="rId2"/>
    <sheet name="总" sheetId="3" state="hidden" r:id="rId3"/>
    <sheet name="A股经验" sheetId="4" state="hidden" r:id="rId4"/>
    <sheet name="操作系统" sheetId="13" state="hidden" r:id="rId5"/>
    <sheet name="日志" sheetId="5" state="hidden" r:id="rId6"/>
    <sheet name="规则" sheetId="6" state="hidden" r:id="rId7"/>
    <sheet name="安全资产" sheetId="7" state="hidden" r:id="rId8"/>
    <sheet name="拆借" sheetId="8" state="hidden" r:id="rId9"/>
    <sheet name="仓" sheetId="14" state="hidden" r:id="rId10"/>
    <sheet name="止损" sheetId="18" r:id="rId11"/>
    <sheet name="700" sheetId="26" r:id="rId12"/>
    <sheet name="交易记录" sheetId="19" r:id="rId13"/>
    <sheet name="逆回购交易记录" sheetId="23" state="hidden" r:id="rId14"/>
    <sheet name="盈利提取" sheetId="20" r:id="rId15"/>
    <sheet name="交易账户" sheetId="22" r:id="rId16"/>
    <sheet name="指数看板" sheetId="25" r:id="rId17"/>
    <sheet name="工作表2" sheetId="27" r:id="rId18"/>
    <sheet name="frost" sheetId="29" state="hidden" r:id="rId19"/>
    <sheet name="工作表3" sheetId="28" state="hidden" r:id="rId20"/>
    <sheet name="19-买入" sheetId="30" r:id="rId21"/>
    <sheet name="19-卖出" sheetId="31" r:id="rId22"/>
    <sheet name="场外资金" sheetId="24" r:id="rId23"/>
    <sheet name="权益" sheetId="17" state="hidden" r:id="rId24"/>
    <sheet name="201609交易复盘" sheetId="15" state="hidden" r:id="rId25"/>
    <sheet name="纪律" sheetId="9" r:id="rId26"/>
    <sheet name="601169 北京银行" sheetId="11" state="hidden" r:id="rId27"/>
    <sheet name="600363 联创光电" sheetId="12" state="hidden" r:id="rId28"/>
  </sheets>
  <definedNames>
    <definedName name="_xlnm._FilterDatabase" localSheetId="0" hidden="1">A!$C$1:$C$95</definedName>
    <definedName name="_xlnm._FilterDatabase" localSheetId="17" hidden="1">工作表2!$D$2:$D$377</definedName>
    <definedName name="_xlnm._FilterDatabase" localSheetId="25" hidden="1">纪律!$H$1:$H$385</definedName>
    <definedName name="_xlnm._FilterDatabase" localSheetId="10" hidden="1">止损!$O$3:$O$13</definedName>
    <definedName name="a" localSheetId="18">frost!$C$4:$E$12</definedName>
    <definedName name="a" localSheetId="17">工作表2!$B$2:$F$377</definedName>
    <definedName name="a" localSheetId="25">纪律!$F$10:$J$385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31" l="1"/>
  <c r="H7" i="31"/>
  <c r="J6" i="30"/>
  <c r="L6" i="30"/>
  <c r="G6" i="30"/>
  <c r="M6" i="30"/>
  <c r="J7" i="30"/>
  <c r="L7" i="30"/>
  <c r="G7" i="30"/>
  <c r="M7" i="30"/>
  <c r="J8" i="30"/>
  <c r="L8" i="30"/>
  <c r="G8" i="30"/>
  <c r="M8" i="30"/>
  <c r="J9" i="30"/>
  <c r="L9" i="30"/>
  <c r="G9" i="30"/>
  <c r="M9" i="30"/>
  <c r="J10" i="30"/>
  <c r="L10" i="30"/>
  <c r="G10" i="30"/>
  <c r="M10" i="30"/>
  <c r="J11" i="30"/>
  <c r="L11" i="30"/>
  <c r="G11" i="30"/>
  <c r="M11" i="30"/>
  <c r="J5" i="30"/>
  <c r="L5" i="30"/>
  <c r="G5" i="30"/>
  <c r="M5" i="30"/>
  <c r="K20" i="22"/>
  <c r="H20" i="22"/>
  <c r="C19" i="22"/>
  <c r="K19" i="22"/>
  <c r="H19" i="22"/>
  <c r="H18" i="22"/>
  <c r="C18" i="22"/>
  <c r="K18" i="22"/>
  <c r="H15" i="19"/>
  <c r="L15" i="18"/>
  <c r="L14" i="18"/>
  <c r="H14" i="19"/>
  <c r="H13" i="19"/>
  <c r="K17" i="22"/>
  <c r="E17" i="22"/>
  <c r="H17" i="22"/>
  <c r="K16" i="22"/>
  <c r="E16" i="22"/>
  <c r="H16" i="22"/>
  <c r="I12" i="19"/>
  <c r="H12" i="19"/>
  <c r="K15" i="22"/>
  <c r="E15" i="22"/>
  <c r="H15" i="22"/>
  <c r="K14" i="22"/>
  <c r="E14" i="22"/>
  <c r="H14" i="22"/>
  <c r="K13" i="22"/>
  <c r="E13" i="22"/>
  <c r="H13" i="22"/>
  <c r="I11" i="19"/>
  <c r="H11" i="19"/>
  <c r="I10" i="19"/>
  <c r="H10" i="19"/>
  <c r="I9" i="19"/>
  <c r="H9" i="19"/>
  <c r="F5" i="26"/>
  <c r="L9" i="18"/>
  <c r="N7" i="18"/>
  <c r="N12" i="18"/>
  <c r="N10" i="18"/>
  <c r="N11" i="18"/>
  <c r="N9" i="18"/>
  <c r="N8" i="18"/>
  <c r="L6" i="18"/>
  <c r="E12" i="22"/>
  <c r="K12" i="22"/>
  <c r="H12" i="22"/>
  <c r="I8" i="19"/>
  <c r="H8" i="19"/>
  <c r="D11" i="22"/>
  <c r="C11" i="22"/>
  <c r="K11" i="22"/>
  <c r="E11" i="22"/>
  <c r="H11" i="22"/>
  <c r="G11" i="22"/>
  <c r="E10" i="22"/>
  <c r="C10" i="22"/>
  <c r="K10" i="22"/>
  <c r="H10" i="22"/>
  <c r="G10" i="22"/>
  <c r="I7" i="19"/>
  <c r="I6" i="19"/>
  <c r="H7" i="19"/>
  <c r="H6" i="19"/>
  <c r="C6" i="24"/>
  <c r="G9" i="22"/>
  <c r="C9" i="22"/>
  <c r="K9" i="22"/>
  <c r="H9" i="22"/>
  <c r="I3" i="19"/>
  <c r="L5" i="18"/>
  <c r="L7" i="18"/>
  <c r="L8" i="18"/>
  <c r="L10" i="18"/>
  <c r="L11" i="18"/>
  <c r="L12" i="18"/>
  <c r="L13" i="18"/>
  <c r="L4" i="18"/>
  <c r="H4" i="19"/>
  <c r="H5" i="19"/>
  <c r="H3" i="19"/>
  <c r="K7" i="22"/>
  <c r="K8" i="22"/>
  <c r="K6" i="22"/>
  <c r="G6" i="22"/>
  <c r="G7" i="22"/>
  <c r="G8" i="22"/>
  <c r="E5" i="22"/>
  <c r="G5" i="22"/>
  <c r="C8" i="22"/>
  <c r="H8" i="22"/>
  <c r="C7" i="22"/>
  <c r="H7" i="22"/>
  <c r="I5" i="19"/>
  <c r="C6" i="22"/>
  <c r="H6" i="22"/>
  <c r="I5" i="22"/>
  <c r="C5" i="22"/>
  <c r="H5" i="22"/>
  <c r="I4" i="19"/>
  <c r="M13" i="18"/>
  <c r="M12" i="18"/>
  <c r="M11" i="18"/>
  <c r="M10" i="18"/>
  <c r="M9" i="18"/>
  <c r="M8" i="18"/>
  <c r="M7" i="18"/>
  <c r="M6" i="18"/>
  <c r="M5" i="18"/>
  <c r="M4" i="18"/>
  <c r="K42" i="14"/>
  <c r="C42" i="14"/>
  <c r="L42" i="14"/>
  <c r="P42" i="14"/>
  <c r="J42" i="14"/>
  <c r="H42" i="14"/>
  <c r="G42" i="14"/>
  <c r="C45" i="14"/>
  <c r="L45" i="14"/>
  <c r="N46" i="14"/>
  <c r="K46" i="14"/>
  <c r="C46" i="14"/>
  <c r="L46" i="14"/>
  <c r="P46" i="14"/>
  <c r="J46" i="14"/>
  <c r="H46" i="14"/>
  <c r="G46" i="14"/>
  <c r="P45" i="14"/>
  <c r="J45" i="14"/>
  <c r="H45" i="14"/>
  <c r="G45" i="14"/>
  <c r="F53" i="8"/>
  <c r="C44" i="14"/>
  <c r="L44" i="14"/>
  <c r="P44" i="14"/>
  <c r="J44" i="14"/>
  <c r="H44" i="14"/>
  <c r="G44" i="14"/>
  <c r="F52" i="8"/>
  <c r="F51" i="8"/>
  <c r="H50" i="8"/>
  <c r="F50" i="8"/>
  <c r="K43" i="14"/>
  <c r="C43" i="14"/>
  <c r="J43" i="14"/>
  <c r="H43" i="14"/>
  <c r="G43" i="14"/>
  <c r="C41" i="14"/>
  <c r="L41" i="14"/>
  <c r="N41" i="14"/>
  <c r="P41" i="14"/>
  <c r="J41" i="14"/>
  <c r="H41" i="14"/>
  <c r="G41" i="14"/>
  <c r="H49" i="8"/>
  <c r="F49" i="8"/>
  <c r="H48" i="8"/>
  <c r="H47" i="8"/>
  <c r="H46" i="8"/>
  <c r="H45" i="8"/>
  <c r="H44" i="8"/>
  <c r="H43" i="8"/>
  <c r="H42" i="8"/>
  <c r="H41" i="8"/>
  <c r="H40" i="8"/>
  <c r="H39" i="8"/>
  <c r="H38" i="8"/>
  <c r="H36" i="8"/>
  <c r="G35" i="8"/>
  <c r="H35" i="8"/>
  <c r="G34" i="8"/>
  <c r="H34" i="8"/>
  <c r="G40" i="14"/>
  <c r="C40" i="14"/>
  <c r="L40" i="14"/>
  <c r="P40" i="14"/>
  <c r="J40" i="14"/>
  <c r="H40" i="14"/>
  <c r="F48" i="8"/>
  <c r="F47" i="8"/>
  <c r="F46" i="8"/>
  <c r="C39" i="14"/>
  <c r="F45" i="8"/>
  <c r="F44" i="8"/>
  <c r="C20" i="14"/>
  <c r="L20" i="14"/>
  <c r="N21" i="14"/>
  <c r="E21" i="14"/>
  <c r="C21" i="14"/>
  <c r="K21" i="14"/>
  <c r="L21" i="14"/>
  <c r="L39" i="14"/>
  <c r="C27" i="14"/>
  <c r="L27" i="14"/>
  <c r="N27" i="14"/>
  <c r="N31" i="14"/>
  <c r="Q39" i="14"/>
  <c r="J39" i="14"/>
  <c r="H39" i="14"/>
  <c r="G39" i="14"/>
  <c r="C38" i="14"/>
  <c r="L38" i="14"/>
  <c r="J38" i="14"/>
  <c r="H38" i="14"/>
  <c r="G38" i="14"/>
  <c r="E37" i="14"/>
  <c r="F43" i="8"/>
  <c r="C37" i="14"/>
  <c r="L37" i="14"/>
  <c r="J37" i="14"/>
  <c r="H37" i="14"/>
  <c r="G37" i="14"/>
  <c r="C36" i="14"/>
  <c r="L36" i="14"/>
  <c r="J36" i="14"/>
  <c r="H36" i="14"/>
  <c r="G36" i="14"/>
  <c r="F42" i="8"/>
  <c r="C35" i="14"/>
  <c r="L35" i="14"/>
  <c r="J35" i="14"/>
  <c r="H35" i="14"/>
  <c r="G35" i="14"/>
  <c r="F41" i="8"/>
  <c r="C34" i="14"/>
  <c r="L34" i="14"/>
  <c r="J34" i="14"/>
  <c r="H34" i="14"/>
  <c r="G34" i="14"/>
  <c r="F40" i="8"/>
  <c r="G33" i="14"/>
  <c r="C33" i="14"/>
  <c r="L33" i="14"/>
  <c r="J33" i="14"/>
  <c r="H33" i="14"/>
  <c r="F39" i="8"/>
  <c r="C32" i="14"/>
  <c r="L32" i="14"/>
  <c r="J32" i="14"/>
  <c r="H32" i="14"/>
  <c r="F38" i="8"/>
  <c r="E31" i="14"/>
  <c r="C31" i="14"/>
  <c r="K31" i="14"/>
  <c r="L31" i="14"/>
  <c r="O31" i="14"/>
  <c r="Q31" i="14"/>
  <c r="R31" i="14"/>
  <c r="O27" i="14"/>
  <c r="Q27" i="14"/>
  <c r="R27" i="14"/>
  <c r="F37" i="8"/>
  <c r="C30" i="14"/>
  <c r="K28" i="14"/>
  <c r="K29" i="14"/>
  <c r="K30" i="14"/>
  <c r="L30" i="14"/>
  <c r="J30" i="14"/>
  <c r="H30" i="14"/>
  <c r="C29" i="14"/>
  <c r="H29" i="14"/>
  <c r="L29" i="14"/>
  <c r="J29" i="14"/>
  <c r="C28" i="14"/>
  <c r="L28" i="14"/>
  <c r="J28" i="14"/>
  <c r="H28" i="14"/>
  <c r="G33" i="8"/>
  <c r="F33" i="8"/>
  <c r="J27" i="14"/>
  <c r="H27" i="14"/>
  <c r="G27" i="14"/>
  <c r="F31" i="8"/>
  <c r="E26" i="14"/>
  <c r="C26" i="14"/>
  <c r="L26" i="14"/>
  <c r="J26" i="14"/>
  <c r="H26" i="14"/>
  <c r="G26" i="14"/>
  <c r="C25" i="14"/>
  <c r="L25" i="14"/>
  <c r="J25" i="14"/>
  <c r="H25" i="14"/>
  <c r="G25" i="14"/>
  <c r="E24" i="14"/>
  <c r="C24" i="14"/>
  <c r="L24" i="14"/>
  <c r="J24" i="14"/>
  <c r="H24" i="14"/>
  <c r="G24" i="14"/>
  <c r="D14" i="17"/>
  <c r="H14" i="17"/>
  <c r="H16" i="17"/>
  <c r="C16" i="17"/>
  <c r="G16" i="17"/>
  <c r="D15" i="17"/>
  <c r="D16" i="17"/>
  <c r="D10" i="17"/>
  <c r="D11" i="17"/>
  <c r="D12" i="17"/>
  <c r="F16" i="17"/>
  <c r="H15" i="17"/>
  <c r="G15" i="17"/>
  <c r="F15" i="17"/>
  <c r="G14" i="17"/>
  <c r="F14" i="17"/>
  <c r="H11" i="17"/>
  <c r="D6" i="17"/>
  <c r="D7" i="17"/>
  <c r="D8" i="17"/>
  <c r="F12" i="17"/>
  <c r="F11" i="17"/>
  <c r="F10" i="17"/>
  <c r="D2" i="17"/>
  <c r="F6" i="17"/>
  <c r="H10" i="17"/>
  <c r="H7" i="17"/>
  <c r="E23" i="14"/>
  <c r="C23" i="14"/>
  <c r="L23" i="14"/>
  <c r="J23" i="14"/>
  <c r="H23" i="14"/>
  <c r="G23" i="14"/>
  <c r="H12" i="17"/>
  <c r="C12" i="17"/>
  <c r="G12" i="17"/>
  <c r="G11" i="17"/>
  <c r="G10" i="17"/>
  <c r="H8" i="17"/>
  <c r="H4" i="17"/>
  <c r="F8" i="17"/>
  <c r="F7" i="17"/>
  <c r="D3" i="17"/>
  <c r="F3" i="17"/>
  <c r="D4" i="17"/>
  <c r="F4" i="17"/>
  <c r="F2" i="17"/>
  <c r="C8" i="17"/>
  <c r="G8" i="17"/>
  <c r="G7" i="17"/>
  <c r="G6" i="17"/>
  <c r="G3" i="17"/>
  <c r="C4" i="17"/>
  <c r="G4" i="17"/>
  <c r="G2" i="17"/>
  <c r="E22" i="14"/>
  <c r="C22" i="14"/>
  <c r="L22" i="14"/>
  <c r="J22" i="14"/>
  <c r="H22" i="14"/>
  <c r="G22" i="14"/>
  <c r="J21" i="14"/>
  <c r="H21" i="14"/>
  <c r="G21" i="14"/>
  <c r="L3" i="14"/>
  <c r="L4" i="14"/>
  <c r="C5" i="14"/>
  <c r="L5" i="14"/>
  <c r="C6" i="14"/>
  <c r="L6" i="14"/>
  <c r="C7" i="14"/>
  <c r="L7" i="14"/>
  <c r="C8" i="14"/>
  <c r="L8" i="14"/>
  <c r="C9" i="14"/>
  <c r="L9" i="14"/>
  <c r="C10" i="14"/>
  <c r="L10" i="14"/>
  <c r="C11" i="14"/>
  <c r="L11" i="14"/>
  <c r="C12" i="14"/>
  <c r="L12" i="14"/>
  <c r="C13" i="14"/>
  <c r="L13" i="14"/>
  <c r="C14" i="14"/>
  <c r="L14" i="14"/>
  <c r="C15" i="14"/>
  <c r="L15" i="14"/>
  <c r="C16" i="14"/>
  <c r="L16" i="14"/>
  <c r="C17" i="14"/>
  <c r="L17" i="14"/>
  <c r="C18" i="14"/>
  <c r="L18" i="14"/>
  <c r="F25" i="8"/>
  <c r="E19" i="14"/>
  <c r="C19" i="14"/>
  <c r="L19" i="14"/>
  <c r="L2" i="14"/>
  <c r="J20" i="14"/>
  <c r="H20" i="14"/>
  <c r="G20" i="14"/>
  <c r="J19" i="14"/>
  <c r="H19" i="14"/>
  <c r="G19" i="14"/>
  <c r="J18" i="14"/>
  <c r="H18" i="14"/>
  <c r="G18" i="14"/>
  <c r="J17" i="14"/>
  <c r="H3" i="14"/>
  <c r="G3" i="14"/>
  <c r="H4" i="14"/>
  <c r="G4" i="14"/>
  <c r="H5" i="14"/>
  <c r="G5" i="14"/>
  <c r="H6" i="14"/>
  <c r="G6" i="14"/>
  <c r="H7" i="14"/>
  <c r="G7" i="14"/>
  <c r="H8" i="14"/>
  <c r="G8" i="14"/>
  <c r="H9" i="14"/>
  <c r="G9" i="14"/>
  <c r="H10" i="14"/>
  <c r="G10" i="14"/>
  <c r="H11" i="14"/>
  <c r="G11" i="14"/>
  <c r="H12" i="14"/>
  <c r="G12" i="14"/>
  <c r="H13" i="14"/>
  <c r="G13" i="14"/>
  <c r="H14" i="14"/>
  <c r="G14" i="14"/>
  <c r="H15" i="14"/>
  <c r="G15" i="14"/>
  <c r="H16" i="14"/>
  <c r="G16" i="14"/>
  <c r="H17" i="14"/>
  <c r="G17" i="14"/>
  <c r="G2" i="14"/>
  <c r="H17" i="8"/>
  <c r="F13" i="11"/>
  <c r="F12" i="11"/>
  <c r="F4" i="11"/>
  <c r="F5" i="11"/>
  <c r="F6" i="11"/>
  <c r="F7" i="11"/>
  <c r="F8" i="11"/>
  <c r="F9" i="11"/>
  <c r="F10" i="11"/>
  <c r="F11" i="11"/>
  <c r="F3" i="11"/>
  <c r="G95" i="1"/>
  <c r="G94" i="1"/>
  <c r="H11" i="2"/>
  <c r="G93" i="1"/>
  <c r="G85" i="1"/>
  <c r="G92" i="1"/>
  <c r="G91" i="1"/>
  <c r="G86" i="1"/>
  <c r="H10" i="2"/>
  <c r="G76" i="1"/>
  <c r="G83" i="1"/>
  <c r="J31" i="14"/>
  <c r="H31" i="14"/>
  <c r="L43" i="14"/>
  <c r="P43" i="14"/>
</calcChain>
</file>

<file path=xl/connections.xml><?xml version="1.0" encoding="utf-8"?>
<connections xmlns="http://schemas.openxmlformats.org/spreadsheetml/2006/main">
  <connection id="1" name="a" type="6" refreshedVersion="0" background="1" saveData="1">
    <textPr fileType="mac" codePage="10008" sourceFile="/Users/rand/Desktop/a.txt" tab="0" delimiter="-">
      <textFields count="5">
        <textField type="YMD"/>
        <textField/>
        <textField/>
        <textField/>
        <textField/>
      </textFields>
    </textPr>
  </connection>
  <connection id="2" name="a1" type="6" refreshedVersion="0" background="1" saveData="1">
    <textPr codePage="65001" sourceFile="/Users/rand/Desktop/a.txt" tab="0" delimiter="-">
      <textFields count="5">
        <textField type="YMD"/>
        <textField/>
        <textField/>
        <textField/>
        <textField/>
      </textFields>
    </textPr>
  </connection>
  <connection id="3" name="a2" type="6" refreshedVersion="0" background="1" saveData="1">
    <textPr codePage="65001" sourceFile="/Users/rand/Desktop/a.txt" tab="0" delimiter="-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<sst xmlns="http://schemas.openxmlformats.org/spreadsheetml/2006/main" count="4735" uniqueCount="1927">
  <si>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</si>
  <si>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</si>
  <si>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</si>
  <si>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</si>
  <si>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</si>
  <si>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</si>
  <si>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</si>
  <si>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</si>
  <si>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</si>
  <si>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</si>
  <si>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</si>
  <si>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</si>
  <si>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</si>
  <si>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</si>
  <si>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</si>
  <si>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</si>
  <si>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</si>
  <si>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</si>
  <si>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</si>
  <si>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</si>
  <si>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</si>
  <si>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</si>
  <si>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</si>
  <si>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</si>
  <si>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</si>
  <si>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</si>
  <si>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</si>
  <si>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</si>
  <si>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</si>
  <si>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</si>
  <si>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</si>
  <si>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</si>
  <si>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</si>
  <si>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</si>
  <si>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</si>
  <si>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</si>
  <si>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</si>
  <si>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</si>
  <si>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</si>
  <si>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</si>
  <si>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</si>
  <si>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</si>
  <si>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</si>
  <si>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</si>
  <si>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</si>
  <si>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</si>
  <si>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</si>
  <si>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</si>
  <si>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</si>
  <si>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</si>
  <si>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</si>
  <si>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</si>
  <si>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</si>
  <si>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</si>
  <si>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</si>
  <si>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</si>
  <si>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</si>
  <si>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</si>
  <si>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</si>
  <si>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</si>
  <si>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</si>
  <si>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</si>
  <si>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</si>
  <si>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</si>
  <si>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</si>
  <si>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</si>
  <si>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</si>
  <si>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</si>
  <si>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</si>
  <si>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</si>
  <si>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</si>
  <si>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</si>
  <si>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</si>
  <si>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</si>
  <si>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</si>
  <si>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</si>
  <si>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</si>
  <si>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</si>
  <si>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</si>
  <si>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</si>
  <si>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</si>
  <si>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</si>
  <si>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</si>
  <si>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</si>
  <si>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</si>
  <si>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</si>
  <si>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</si>
  <si>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</si>
  <si>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</si>
  <si>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</si>
  <si>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</si>
  <si>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</si>
  <si>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</si>
  <si>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</si>
  <si>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</si>
  <si>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</si>
  <si>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</si>
  <si>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</si>
  <si>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</si>
  <si>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</si>
  <si>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</si>
  <si>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</si>
  <si>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</si>
  <si>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</si>
  <si>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</si>
  <si>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</si>
  <si>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</si>
  <si>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</si>
  <si>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</si>
  <si>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</si>
  <si>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</si>
  <si>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</si>
  <si>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</si>
  <si>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</si>
  <si>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</si>
  <si>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</si>
  <si>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</si>
  <si>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</si>
  <si>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</si>
  <si>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</si>
  <si>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</si>
  <si>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</si>
  <si>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</si>
  <si>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</si>
  <si>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</si>
  <si>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</si>
  <si>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</si>
  <si>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</si>
  <si>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</si>
  <si>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</si>
  <si>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</si>
  <si>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</si>
  <si>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</si>
  <si>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</si>
  <si>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</si>
  <si>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</si>
  <si>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</si>
  <si>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</si>
  <si>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</si>
  <si>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</si>
  <si>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</si>
  <si>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</si>
  <si>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</si>
  <si>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</si>
  <si>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</si>
  <si>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</si>
  <si>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</si>
  <si>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</si>
  <si>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</si>
  <si>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</si>
  <si>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</si>
  <si>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</si>
  <si>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</si>
  <si>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</si>
  <si>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</si>
  <si>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</si>
  <si>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</si>
  <si>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</si>
  <si>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</si>
  <si>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</si>
  <si>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</si>
  <si>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</si>
  <si>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</si>
  <si>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</si>
  <si>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</si>
  <si>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</si>
  <si>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</si>
  <si>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</si>
  <si>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</si>
  <si>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</si>
  <si>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</si>
  <si>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</si>
  <si>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160810 @ 23.04]</t>
  </si>
  <si>
    <t>[600271 sh.航天信息]</t>
  </si>
  <si>
    <t>count: 66</t>
  </si>
  <si>
    <t>SELL</t>
    <phoneticPr fontId="7" type="noConversion"/>
  </si>
  <si>
    <t>上证380双杀，不敢等了</t>
    <rPh sb="0" eb="1">
      <t>shang'zheng</t>
    </rPh>
    <rPh sb="5" eb="6">
      <t>shuang'sha</t>
    </rPh>
    <rPh sb="8" eb="9">
      <t>bu'gan'deng</t>
    </rPh>
    <rPh sb="11" eb="12">
      <t>le</t>
    </rPh>
    <phoneticPr fontId="7" type="noConversion"/>
  </si>
  <si>
    <t>三安光电</t>
    <rPh sb="0" eb="1">
      <t>san'an'guang'd</t>
    </rPh>
    <phoneticPr fontId="7" type="noConversion"/>
  </si>
  <si>
    <t>有点早</t>
    <rPh sb="0" eb="1">
      <t>you'dian'zao</t>
    </rPh>
    <phoneticPr fontId="7" type="noConversion"/>
  </si>
  <si>
    <t>[BUY]  [160506 @ 53.10</t>
    <phoneticPr fontId="7" type="noConversion"/>
  </si>
  <si>
    <t>没有耐心，买早了，只能忍痛</t>
    <rPh sb="0" eb="1">
      <t>mei'you</t>
    </rPh>
    <rPh sb="2" eb="3">
      <t>nai'xin</t>
    </rPh>
    <rPh sb="5" eb="6">
      <t>mai'zao</t>
    </rPh>
    <rPh sb="7" eb="8">
      <t>le</t>
    </rPh>
    <rPh sb="9" eb="10">
      <t>zhi'neng</t>
    </rPh>
    <rPh sb="11" eb="12">
      <t>ren'tong</t>
    </rPh>
    <phoneticPr fontId="7" type="noConversion"/>
  </si>
  <si>
    <t>SELL</t>
    <phoneticPr fontId="7" type="noConversion"/>
  </si>
  <si>
    <t>[BUY]  [160705 @ 2168.85 - 160729 @ 2155.24] [000016 sh.上证50] -0.628 count: 18</t>
    <phoneticPr fontId="7" type="noConversion"/>
  </si>
  <si>
    <t>上证50</t>
    <rPh sb="0" eb="1">
      <t>shang'zheng</t>
    </rPh>
    <phoneticPr fontId="7" type="noConversion"/>
  </si>
  <si>
    <t>SIG</t>
    <phoneticPr fontId="7" type="noConversion"/>
  </si>
  <si>
    <t>[SELL] [160615 @ 5167.85 - 160816 @ 5676.30] [000009 sh.上证380] 9.839 count: 44</t>
    <phoneticPr fontId="7" type="noConversion"/>
  </si>
  <si>
    <t>160817 @ 5688.90]</t>
  </si>
  <si>
    <t>[000009 sh.上证380]</t>
  </si>
  <si>
    <t>count: 32</t>
  </si>
  <si>
    <t>上证380</t>
    <rPh sb="0" eb="1">
      <t>shang'zheng</t>
    </rPh>
    <phoneticPr fontId="7" type="noConversion"/>
  </si>
  <si>
    <t>[SELL] [160704 @ 5424.38 - 160817 @ 5688.90] [000009 sh.上证380] 4.877 count: 32</t>
    <phoneticPr fontId="7" type="noConversion"/>
  </si>
  <si>
    <t>[BUY]  [151026 @ 2350.02</t>
  </si>
  <si>
    <t>160121 @ 2040.98]</t>
  </si>
  <si>
    <t>[000016 sh.上证50]</t>
  </si>
  <si>
    <t>count: 62</t>
  </si>
  <si>
    <t>SIG-BUY</t>
    <phoneticPr fontId="7" type="noConversion"/>
  </si>
  <si>
    <t>3.6W</t>
    <phoneticPr fontId="7" type="noConversion"/>
  </si>
  <si>
    <t>3.10 ，止损。盈利50</t>
    <rPh sb="6" eb="7">
      <t>zhi'sun</t>
    </rPh>
    <rPh sb="9" eb="10">
      <t>ying'li</t>
    </rPh>
    <phoneticPr fontId="7" type="noConversion"/>
  </si>
  <si>
    <t>指数SELL,开启卖出窗口</t>
    <rPh sb="0" eb="1">
      <t>zhi'shu</t>
    </rPh>
    <rPh sb="7" eb="8">
      <t>kai'qi</t>
    </rPh>
    <rPh sb="9" eb="10">
      <t>mai'chu</t>
    </rPh>
    <rPh sb="11" eb="12">
      <t>chuang'k</t>
    </rPh>
    <phoneticPr fontId="7" type="noConversion"/>
  </si>
  <si>
    <t>指数BUY,开启买入窗口</t>
    <rPh sb="0" eb="1">
      <t>zhi'shu</t>
    </rPh>
    <rPh sb="6" eb="7">
      <t>kai'qi</t>
    </rPh>
    <rPh sb="8" eb="9">
      <t>mai'ru</t>
    </rPh>
    <rPh sb="10" eb="11">
      <t>chuang'k</t>
    </rPh>
    <phoneticPr fontId="7" type="noConversion"/>
  </si>
  <si>
    <t>借</t>
    <rPh sb="0" eb="1">
      <t>jie</t>
    </rPh>
    <phoneticPr fontId="7" type="noConversion"/>
  </si>
  <si>
    <t>注资，到100K</t>
    <rPh sb="0" eb="1">
      <t>zhu'zi</t>
    </rPh>
    <rPh sb="3" eb="4">
      <t>dao</t>
    </rPh>
    <phoneticPr fontId="7" type="noConversion"/>
  </si>
  <si>
    <t>4.9W</t>
    <phoneticPr fontId="7" type="noConversion"/>
  </si>
  <si>
    <t>10W</t>
    <phoneticPr fontId="7" type="noConversion"/>
  </si>
  <si>
    <t>总</t>
    <rPh sb="0" eb="1">
      <t>zong</t>
    </rPh>
    <phoneticPr fontId="7" type="noConversion"/>
  </si>
  <si>
    <t>仓位</t>
    <rPh sb="0" eb="1">
      <t>cang'wei</t>
    </rPh>
    <phoneticPr fontId="7" type="noConversion"/>
  </si>
  <si>
    <t>详细</t>
    <rPh sb="0" eb="1">
      <t>xiang'xi</t>
    </rPh>
    <phoneticPr fontId="7" type="noConversion"/>
  </si>
  <si>
    <t>股票市值</t>
    <rPh sb="0" eb="1">
      <t>gu'p</t>
    </rPh>
    <rPh sb="2" eb="3">
      <t>shi'zhi</t>
    </rPh>
    <phoneticPr fontId="7" type="noConversion"/>
  </si>
  <si>
    <t>IO</t>
    <phoneticPr fontId="7" type="noConversion"/>
  </si>
  <si>
    <t>SELL</t>
    <phoneticPr fontId="7" type="noConversion"/>
  </si>
  <si>
    <t>账户总额</t>
    <rPh sb="0" eb="1">
      <t>zhang'hu</t>
    </rPh>
    <rPh sb="2" eb="3">
      <t>zong'e</t>
    </rPh>
    <phoneticPr fontId="7" type="noConversion"/>
  </si>
  <si>
    <t>[BUY]  [151117 @ 67.88 - 160125 @ 55.00] [002594 sz.比亚迪] -18.975 count: 48
[BUY]  [151217 @ 63.80 - 160125 @ 55.00] [002594 sz.比亚迪] -13.793 count: 26</t>
    <phoneticPr fontId="7" type="noConversion"/>
  </si>
  <si>
    <t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</t>
    <phoneticPr fontId="7" type="noConversion"/>
  </si>
  <si>
    <t>SIG-SELL</t>
    <phoneticPr fontId="7" type="noConversion"/>
  </si>
  <si>
    <t>拆出金额</t>
    <rPh sb="0" eb="1">
      <t>chai'chu</t>
    </rPh>
    <rPh sb="1" eb="2">
      <t>chu</t>
    </rPh>
    <rPh sb="2" eb="3">
      <t>jin'e</t>
    </rPh>
    <phoneticPr fontId="7" type="noConversion"/>
  </si>
  <si>
    <t>ACTION</t>
    <phoneticPr fontId="7" type="noConversion"/>
  </si>
  <si>
    <t>type</t>
    <phoneticPr fontId="7" type="noConversion"/>
  </si>
  <si>
    <t>UD</t>
    <phoneticPr fontId="7" type="noConversion"/>
  </si>
  <si>
    <t>UD</t>
    <phoneticPr fontId="7" type="noConversion"/>
  </si>
  <si>
    <t>BUY</t>
    <phoneticPr fontId="7" type="noConversion"/>
  </si>
  <si>
    <t>金额</t>
    <rPh sb="0" eb="1">
      <t>jin'e</t>
    </rPh>
    <phoneticPr fontId="7" type="noConversion"/>
  </si>
  <si>
    <t>MACD</t>
    <phoneticPr fontId="7" type="noConversion"/>
  </si>
  <si>
    <t>MACD</t>
    <phoneticPr fontId="7" type="noConversion"/>
  </si>
  <si>
    <t>4.7W</t>
    <phoneticPr fontId="7" type="noConversion"/>
  </si>
  <si>
    <t>买</t>
    <rPh sb="0" eb="1">
      <t>mai</t>
    </rPh>
    <phoneticPr fontId="7" type="noConversion"/>
  </si>
  <si>
    <t>指数发出买入信号</t>
    <rPh sb="0" eb="1">
      <t>zhi'shu</t>
    </rPh>
    <rPh sb="2" eb="3">
      <t>fa'chu</t>
    </rPh>
    <rPh sb="4" eb="5">
      <t>mai'ru</t>
    </rPh>
    <rPh sb="6" eb="7">
      <t>xin'hao</t>
    </rPh>
    <phoneticPr fontId="7" type="noConversion"/>
  </si>
  <si>
    <t>action</t>
    <phoneticPr fontId="7" type="noConversion"/>
  </si>
  <si>
    <t>hamar提示的买入，每日买入值最大，在份数之内的股票</t>
    <rPh sb="5" eb="6">
      <t>ti'shi</t>
    </rPh>
    <rPh sb="7" eb="8">
      <t>de</t>
    </rPh>
    <rPh sb="8" eb="9">
      <t>mai'ru</t>
    </rPh>
    <rPh sb="11" eb="12">
      <t>mei'ri</t>
    </rPh>
    <rPh sb="13" eb="14">
      <t>mai'ru</t>
    </rPh>
    <rPh sb="15" eb="16">
      <t>zhi</t>
    </rPh>
    <rPh sb="16" eb="17">
      <t>zu'di'a</t>
    </rPh>
    <rPh sb="19" eb="20">
      <t>zai</t>
    </rPh>
    <rPh sb="20" eb="21">
      <t>fen'shu</t>
    </rPh>
    <rPh sb="22" eb="23">
      <t>zhi'nei</t>
    </rPh>
    <rPh sb="24" eb="25">
      <t>de</t>
    </rPh>
    <rPh sb="25" eb="26">
      <t>gu'p</t>
    </rPh>
    <phoneticPr fontId="7" type="noConversion"/>
  </si>
  <si>
    <t>卖</t>
    <rPh sb="0" eb="1">
      <t>mai</t>
    </rPh>
    <phoneticPr fontId="7" type="noConversion"/>
  </si>
  <si>
    <t>sig</t>
    <phoneticPr fontId="7" type="noConversion"/>
  </si>
  <si>
    <t>sig</t>
    <phoneticPr fontId="7" type="noConversion"/>
  </si>
  <si>
    <t>指数发出买出信号</t>
    <rPh sb="0" eb="1">
      <t>zhi'shu</t>
    </rPh>
    <rPh sb="2" eb="3">
      <t>fa'chu</t>
    </rPh>
    <rPh sb="4" eb="5">
      <t>mai'r</t>
    </rPh>
    <rPh sb="5" eb="6">
      <t>chu</t>
    </rPh>
    <rPh sb="6" eb="7">
      <t>xin'hao</t>
    </rPh>
    <phoneticPr fontId="7" type="noConversion"/>
  </si>
  <si>
    <t>单只股票卖出信号</t>
    <rPh sb="0" eb="1">
      <t>dan'zhi</t>
    </rPh>
    <rPh sb="2" eb="3">
      <t>gu'piao</t>
    </rPh>
    <rPh sb="4" eb="5">
      <t>mai'chu</t>
    </rPh>
    <rPh sb="6" eb="7">
      <t>xin'hao</t>
    </rPh>
    <phoneticPr fontId="7" type="noConversion"/>
  </si>
  <si>
    <t>涨停后，第二天未一字板</t>
    <rPh sb="0" eb="1">
      <t>zhang'ting'hou</t>
    </rPh>
    <rPh sb="4" eb="5">
      <t>di'er't</t>
    </rPh>
    <rPh sb="7" eb="8">
      <t>wei</t>
    </rPh>
    <phoneticPr fontId="7" type="noConversion"/>
  </si>
  <si>
    <t>action</t>
    <phoneticPr fontId="7" type="noConversion"/>
  </si>
  <si>
    <t>每次卖出1/3左右</t>
    <rPh sb="0" eb="1">
      <t>mei'ci</t>
    </rPh>
    <rPh sb="2" eb="3">
      <t>mai'chu</t>
    </rPh>
    <rPh sb="7" eb="8">
      <t>zuo'you</t>
    </rPh>
    <phoneticPr fontId="7" type="noConversion"/>
  </si>
  <si>
    <t>4.2W</t>
    <phoneticPr fontId="7" type="noConversion"/>
  </si>
  <si>
    <t>3.8W</t>
    <phoneticPr fontId="7" type="noConversion"/>
  </si>
  <si>
    <t>收益</t>
    <rPh sb="0" eb="1">
      <t>shou'yi</t>
    </rPh>
    <phoneticPr fontId="7" type="noConversion"/>
  </si>
  <si>
    <t>3.4W</t>
    <phoneticPr fontId="7" type="noConversion"/>
  </si>
  <si>
    <t>2.9W</t>
    <phoneticPr fontId="7" type="noConversion"/>
  </si>
  <si>
    <t>2.6W</t>
    <phoneticPr fontId="7" type="noConversion"/>
  </si>
  <si>
    <t>2.3W</t>
    <phoneticPr fontId="7" type="noConversion"/>
  </si>
  <si>
    <t>现金总计</t>
    <rPh sb="0" eb="1">
      <t>xian'jin</t>
    </rPh>
    <rPh sb="2" eb="3">
      <t>zong'ji</t>
    </rPh>
    <phoneticPr fontId="7" type="noConversion"/>
  </si>
  <si>
    <t>6.2W</t>
    <phoneticPr fontId="7" type="noConversion"/>
  </si>
  <si>
    <t>操作份数</t>
    <rPh sb="0" eb="1">
      <t>cao'zuo</t>
    </rPh>
    <rPh sb="2" eb="3">
      <t>fen'shu</t>
    </rPh>
    <phoneticPr fontId="7" type="noConversion"/>
  </si>
  <si>
    <t>每份金额</t>
    <rPh sb="0" eb="1">
      <t>mei'fen</t>
    </rPh>
    <rPh sb="2" eb="3">
      <t>jin'e</t>
    </rPh>
    <phoneticPr fontId="7" type="noConversion"/>
  </si>
  <si>
    <t>基金份数</t>
    <rPh sb="0" eb="1">
      <t>ji'jin</t>
    </rPh>
    <rPh sb="2" eb="3">
      <t>fen'shu</t>
    </rPh>
    <phoneticPr fontId="7" type="noConversion"/>
  </si>
  <si>
    <t>基金净值</t>
    <rPh sb="0" eb="1">
      <t>ji'jin</t>
    </rPh>
    <rPh sb="2" eb="3">
      <t>jing'zhi</t>
    </rPh>
    <phoneticPr fontId="7" type="noConversion"/>
  </si>
  <si>
    <t>基金买入</t>
    <rPh sb="0" eb="1">
      <t>ji'jin</t>
    </rPh>
    <rPh sb="2" eb="3">
      <t>mai'ru</t>
    </rPh>
    <phoneticPr fontId="7" type="noConversion"/>
  </si>
  <si>
    <t>变动金额</t>
    <rPh sb="0" eb="1">
      <t>bian'dong</t>
    </rPh>
    <rPh sb="2" eb="3">
      <t>jin'e</t>
    </rPh>
    <phoneticPr fontId="7" type="noConversion"/>
  </si>
  <si>
    <t>计算基数金额</t>
    <rPh sb="0" eb="1">
      <t>ji'suan</t>
    </rPh>
    <rPh sb="2" eb="3">
      <t>ji'shu</t>
    </rPh>
    <phoneticPr fontId="7" type="noConversion"/>
  </si>
  <si>
    <t>15.3W</t>
    <phoneticPr fontId="7" type="noConversion"/>
  </si>
  <si>
    <t>买车，贷款算入这里</t>
    <rPh sb="0" eb="1">
      <t>mai'che</t>
    </rPh>
    <rPh sb="3" eb="4">
      <t>dai'kuan</t>
    </rPh>
    <rPh sb="5" eb="6">
      <t>suan'ru</t>
    </rPh>
    <rPh sb="7" eb="8">
      <t>zhe'li</t>
    </rPh>
    <phoneticPr fontId="7" type="noConversion"/>
  </si>
  <si>
    <t>备注</t>
    <rPh sb="0" eb="1">
      <t>bei'zhu</t>
    </rPh>
    <phoneticPr fontId="7" type="noConversion"/>
  </si>
  <si>
    <t>变动份数</t>
    <rPh sb="0" eb="1">
      <t>bian'dong</t>
    </rPh>
    <rPh sb="2" eb="3">
      <t>fen'shu</t>
    </rPh>
    <phoneticPr fontId="7" type="noConversion"/>
  </si>
  <si>
    <t>rand</t>
    <phoneticPr fontId="7" type="noConversion"/>
  </si>
  <si>
    <t>RJ</t>
    <phoneticPr fontId="7" type="noConversion"/>
  </si>
  <si>
    <t>净值</t>
    <rPh sb="0" eb="1">
      <t>jing'zhi</t>
    </rPh>
    <phoneticPr fontId="7" type="noConversion"/>
  </si>
  <si>
    <t>份数</t>
    <rPh sb="0" eb="1">
      <t>fen'shu</t>
    </rPh>
    <phoneticPr fontId="7" type="noConversion"/>
  </si>
  <si>
    <t>估值</t>
    <rPh sb="0" eb="1">
      <t>gu'zhi</t>
    </rPh>
    <phoneticPr fontId="7" type="noConversion"/>
  </si>
  <si>
    <t>19W</t>
    <phoneticPr fontId="7" type="noConversion"/>
  </si>
  <si>
    <t>19W</t>
    <phoneticPr fontId="7" type="noConversion"/>
  </si>
  <si>
    <t>Total</t>
    <phoneticPr fontId="7" type="noConversion"/>
  </si>
  <si>
    <t>成本</t>
    <rPh sb="0" eb="1">
      <t>cheng'ben</t>
    </rPh>
    <phoneticPr fontId="7" type="noConversion"/>
  </si>
  <si>
    <t>盈亏比例</t>
    <rPh sb="0" eb="1">
      <t>ying'kui</t>
    </rPh>
    <rPh sb="2" eb="3">
      <t>bi'li</t>
    </rPh>
    <phoneticPr fontId="7" type="noConversion"/>
  </si>
  <si>
    <t>盈亏金额</t>
    <rPh sb="0" eb="1">
      <t>ying'kui</t>
    </rPh>
    <rPh sb="2" eb="3">
      <t>jin'e</t>
    </rPh>
    <phoneticPr fontId="7" type="noConversion"/>
  </si>
  <si>
    <t>累计盈亏</t>
    <rPh sb="0" eb="1">
      <t>lei'ji</t>
    </rPh>
    <rPh sb="2" eb="3">
      <t>ying'kui</t>
    </rPh>
    <phoneticPr fontId="7" type="noConversion"/>
  </si>
  <si>
    <t>6W</t>
    <phoneticPr fontId="7" type="noConversion"/>
  </si>
  <si>
    <t>拆出还月供</t>
    <rPh sb="0" eb="1">
      <t>chai'chu</t>
    </rPh>
    <rPh sb="2" eb="3">
      <t>huan</t>
    </rPh>
    <rPh sb="3" eb="4">
      <t>yue'gong</t>
    </rPh>
    <phoneticPr fontId="7" type="noConversion"/>
  </si>
  <si>
    <t>5W</t>
    <phoneticPr fontId="7" type="noConversion"/>
  </si>
  <si>
    <t>还月供</t>
    <phoneticPr fontId="7" type="noConversion"/>
  </si>
  <si>
    <t>购买西部证券</t>
    <rPh sb="0" eb="1">
      <t>gou'mai</t>
    </rPh>
    <rPh sb="2" eb="3">
      <t>xi'bu</t>
    </rPh>
    <rPh sb="4" eb="5">
      <t>zheng'quan</t>
    </rPh>
    <phoneticPr fontId="7" type="noConversion"/>
  </si>
  <si>
    <t>还月供</t>
    <rPh sb="0" eb="1">
      <t>huan</t>
    </rPh>
    <rPh sb="1" eb="2">
      <t>yue'gong</t>
    </rPh>
    <phoneticPr fontId="7" type="noConversion"/>
  </si>
  <si>
    <t>宝信软件</t>
    <rPh sb="0" eb="1">
      <t>bao'xin'ruan'jian</t>
    </rPh>
    <phoneticPr fontId="7" type="noConversion"/>
  </si>
  <si>
    <t>金正大</t>
    <rPh sb="0" eb="1">
      <t>jin'zheng'da</t>
    </rPh>
    <phoneticPr fontId="7" type="noConversion"/>
  </si>
  <si>
    <t>关注之列的股票，发生急跌，买入或补仓</t>
    <rPh sb="0" eb="1">
      <t>guan'zhu</t>
    </rPh>
    <rPh sb="2" eb="3">
      <t>zhi'lie</t>
    </rPh>
    <rPh sb="4" eb="5">
      <t>de</t>
    </rPh>
    <rPh sb="5" eb="6">
      <t>gu'piao</t>
    </rPh>
    <rPh sb="8" eb="9">
      <t>fa'sheng</t>
    </rPh>
    <rPh sb="10" eb="11">
      <t>ji'die</t>
    </rPh>
    <rPh sb="13" eb="14">
      <t>mai'ru</t>
    </rPh>
    <rPh sb="15" eb="16">
      <t>huo</t>
    </rPh>
    <rPh sb="16" eb="17">
      <t>bu'cang</t>
    </rPh>
    <phoneticPr fontId="7" type="noConversion"/>
  </si>
  <si>
    <t>止损 5%</t>
    <rPh sb="0" eb="1">
      <t>zhi'sun</t>
    </rPh>
    <phoneticPr fontId="7" type="noConversion"/>
  </si>
  <si>
    <t>金证股份</t>
    <rPh sb="0" eb="1">
      <t>jin'zheng'gu'fen</t>
    </rPh>
    <phoneticPr fontId="7" type="noConversion"/>
  </si>
  <si>
    <t>金证股份</t>
    <rPh sb="0" eb="1">
      <t>jin'zheng'gu'f</t>
    </rPh>
    <phoneticPr fontId="7" type="noConversion"/>
  </si>
  <si>
    <t>1.5W</t>
    <phoneticPr fontId="7" type="noConversion"/>
  </si>
  <si>
    <t>国中水务</t>
    <rPh sb="0" eb="1">
      <t>guo'zhong'shui'wu</t>
    </rPh>
    <phoneticPr fontId="7" type="noConversion"/>
  </si>
  <si>
    <t>0.5W</t>
    <phoneticPr fontId="7" type="noConversion"/>
  </si>
  <si>
    <t>车供盈利</t>
    <rPh sb="2" eb="3">
      <t>ying'li</t>
    </rPh>
    <phoneticPr fontId="7" type="noConversion"/>
  </si>
  <si>
    <t>国元证券</t>
    <rPh sb="0" eb="1">
      <t>guo'yuan'zheng'quan</t>
    </rPh>
    <phoneticPr fontId="7" type="noConversion"/>
  </si>
  <si>
    <t>紫光国芯</t>
    <rPh sb="0" eb="1">
      <t>zi'guang</t>
    </rPh>
    <phoneticPr fontId="7" type="noConversion"/>
  </si>
  <si>
    <t>长生生物</t>
    <rPh sb="0" eb="1">
      <t>chang'sheng'sheng'wu</t>
    </rPh>
    <phoneticPr fontId="7" type="noConversion"/>
  </si>
  <si>
    <t>计算估值</t>
    <rPh sb="0" eb="1">
      <t>ji'suan</t>
    </rPh>
    <rPh sb="2" eb="3">
      <t>gu'zhi</t>
    </rPh>
    <phoneticPr fontId="7" type="noConversion"/>
  </si>
  <si>
    <t>1W</t>
    <phoneticPr fontId="7" type="noConversion"/>
  </si>
  <si>
    <t>还月供</t>
    <rPh sb="0" eb="1">
      <t>huan'yue'gong</t>
    </rPh>
    <phoneticPr fontId="7" type="noConversion"/>
  </si>
  <si>
    <t>盈利转入三分之一，50元</t>
    <rPh sb="0" eb="1">
      <t>ying'li</t>
    </rPh>
    <rPh sb="2" eb="3">
      <t>zhuan'ru</t>
    </rPh>
    <rPh sb="4" eb="5">
      <t>san'fen'zhi'yi</t>
    </rPh>
    <rPh sb="11" eb="12">
      <t>yuan</t>
    </rPh>
    <phoneticPr fontId="7" type="noConversion"/>
  </si>
  <si>
    <t>买房</t>
    <rPh sb="0" eb="1">
      <t>mai'fang</t>
    </rPh>
    <phoneticPr fontId="7" type="noConversion"/>
  </si>
  <si>
    <t>买房&amp;卖出宝信软件</t>
    <rPh sb="0" eb="1">
      <t>mai'fang</t>
    </rPh>
    <rPh sb="3" eb="4">
      <t>mai'chu</t>
    </rPh>
    <rPh sb="5" eb="6">
      <t>bao'xin</t>
    </rPh>
    <rPh sb="7" eb="8">
      <t>ruan'jian</t>
    </rPh>
    <phoneticPr fontId="7" type="noConversion"/>
  </si>
  <si>
    <t>拆出还车贷</t>
    <rPh sb="0" eb="1">
      <t>chai'chu</t>
    </rPh>
    <rPh sb="2" eb="3">
      <t>huan</t>
    </rPh>
    <rPh sb="3" eb="4">
      <t>che'dai</t>
    </rPh>
    <phoneticPr fontId="7" type="noConversion"/>
  </si>
  <si>
    <t>H点</t>
    <rPh sb="1" eb="2">
      <t>dian</t>
    </rPh>
    <phoneticPr fontId="7" type="noConversion"/>
  </si>
  <si>
    <t>OC高点</t>
    <rPh sb="2" eb="3">
      <t>gao'dian</t>
    </rPh>
    <phoneticPr fontId="7" type="noConversion"/>
  </si>
  <si>
    <t>买入时间</t>
    <rPh sb="0" eb="1">
      <t>mai'ru</t>
    </rPh>
    <rPh sb="2" eb="3">
      <t>shi'jian</t>
    </rPh>
    <phoneticPr fontId="7" type="noConversion"/>
  </si>
  <si>
    <t>股数</t>
    <rPh sb="0" eb="1">
      <t>gu</t>
    </rPh>
    <rPh sb="1" eb="2">
      <t>shu</t>
    </rPh>
    <phoneticPr fontId="7" type="noConversion"/>
  </si>
  <si>
    <t>买入价格</t>
    <rPh sb="0" eb="1">
      <t>mai'ru'jia'ge</t>
    </rPh>
    <phoneticPr fontId="7" type="noConversion"/>
  </si>
  <si>
    <t>code</t>
    <phoneticPr fontId="7" type="noConversion"/>
  </si>
  <si>
    <t>Name</t>
    <phoneticPr fontId="7" type="noConversion"/>
  </si>
  <si>
    <t>国元证券</t>
    <rPh sb="0" eb="1">
      <t>guo'yuan'zheng'q</t>
    </rPh>
    <phoneticPr fontId="7" type="noConversion"/>
  </si>
  <si>
    <t>紫光国芯</t>
    <rPh sb="0" eb="1">
      <t>zi'guang'guo'x</t>
    </rPh>
    <phoneticPr fontId="7" type="noConversion"/>
  </si>
  <si>
    <t>西部证券</t>
    <rPh sb="0" eb="1">
      <t>xi'bu'zheng'q</t>
    </rPh>
    <phoneticPr fontId="7" type="noConversion"/>
  </si>
  <si>
    <t>ACTION</t>
    <phoneticPr fontId="7" type="noConversion"/>
  </si>
  <si>
    <t>ACTION_DATE</t>
    <phoneticPr fontId="7" type="noConversion"/>
  </si>
  <si>
    <t>ACTION_PRICE</t>
    <phoneticPr fontId="7" type="noConversion"/>
  </si>
  <si>
    <t>有点盲目。虽然现在跌到18多，但确实不知对错</t>
    <rPh sb="0" eb="1">
      <t>you'dian</t>
    </rPh>
    <rPh sb="2" eb="3">
      <t>mang'mu</t>
    </rPh>
    <rPh sb="5" eb="6">
      <t>sui'r</t>
    </rPh>
    <rPh sb="7" eb="8">
      <t>xian'zai</t>
    </rPh>
    <rPh sb="9" eb="10">
      <t>die'dao</t>
    </rPh>
    <rPh sb="10" eb="11">
      <t>dao</t>
    </rPh>
    <rPh sb="13" eb="14">
      <t>duo</t>
    </rPh>
    <rPh sb="15" eb="16">
      <t>dan</t>
    </rPh>
    <rPh sb="16" eb="17">
      <t>que'shi</t>
    </rPh>
    <rPh sb="18" eb="19">
      <t>bu'zhi</t>
    </rPh>
    <rPh sb="20" eb="21">
      <t>dui'cuo</t>
    </rPh>
    <phoneticPr fontId="7" type="noConversion"/>
  </si>
  <si>
    <t>DATE</t>
    <phoneticPr fontId="7" type="noConversion"/>
  </si>
  <si>
    <t>code</t>
    <phoneticPr fontId="7" type="noConversion"/>
  </si>
  <si>
    <t>price</t>
    <phoneticPr fontId="7" type="noConversion"/>
  </si>
  <si>
    <t>提取</t>
    <rPh sb="0" eb="1">
      <t>ti'qu</t>
    </rPh>
    <phoneticPr fontId="7" type="noConversion"/>
  </si>
  <si>
    <t>逆回购市值</t>
    <rPh sb="0" eb="1">
      <t>ni'hui'gou</t>
    </rPh>
    <rPh sb="3" eb="4">
      <t>shi'zhi</t>
    </rPh>
    <phoneticPr fontId="7" type="noConversion"/>
  </si>
  <si>
    <t>DATE</t>
    <phoneticPr fontId="7" type="noConversion"/>
  </si>
  <si>
    <t>场外资金</t>
    <rPh sb="0" eb="1">
      <t>chang'wai</t>
    </rPh>
    <rPh sb="2" eb="3">
      <t>zi'jin</t>
    </rPh>
    <phoneticPr fontId="7" type="noConversion"/>
  </si>
  <si>
    <t>NAME</t>
    <phoneticPr fontId="7" type="noConversion"/>
  </si>
  <si>
    <t>宝信软件</t>
    <rPh sb="0" eb="1">
      <t>bao'xin</t>
    </rPh>
    <rPh sb="2" eb="3">
      <t>ruan'jian</t>
    </rPh>
    <phoneticPr fontId="7" type="noConversion"/>
  </si>
  <si>
    <t>场外资金到位前不提取</t>
    <rPh sb="0" eb="1">
      <t>chang'w</t>
    </rPh>
    <rPh sb="2" eb="3">
      <t>zi'jin</t>
    </rPh>
    <rPh sb="4" eb="5">
      <t>dao'wei</t>
    </rPh>
    <rPh sb="6" eb="7">
      <t>qian</t>
    </rPh>
    <rPh sb="7" eb="8">
      <t>bu'ti'qu</t>
    </rPh>
    <rPh sb="8" eb="9">
      <t>ti'qu</t>
    </rPh>
    <phoneticPr fontId="7" type="noConversion"/>
  </si>
  <si>
    <t>户头总额</t>
    <rPh sb="0" eb="1">
      <t>hu'tou</t>
    </rPh>
    <rPh sb="2" eb="3">
      <t>zong'e</t>
    </rPh>
    <phoneticPr fontId="7" type="noConversion"/>
  </si>
  <si>
    <t>TOTAL</t>
    <phoneticPr fontId="7" type="noConversion"/>
  </si>
  <si>
    <t>开盘前</t>
    <rPh sb="0" eb="1">
      <t>kai'p</t>
    </rPh>
    <rPh sb="2" eb="3">
      <t>qian</t>
    </rPh>
    <phoneticPr fontId="7" type="noConversion"/>
  </si>
  <si>
    <t>收盘</t>
    <rPh sb="0" eb="1">
      <t>shou'pan</t>
    </rPh>
    <phoneticPr fontId="7" type="noConversion"/>
  </si>
  <si>
    <t>指数</t>
    <rPh sb="0" eb="1">
      <t>zhi'shu</t>
    </rPh>
    <phoneticPr fontId="7" type="noConversion"/>
  </si>
  <si>
    <t>昨天涨停，今日不强势，建仓三分之一</t>
    <rPh sb="0" eb="1">
      <t>zuo't</t>
    </rPh>
    <rPh sb="2" eb="3">
      <t>zhang'ting</t>
    </rPh>
    <rPh sb="5" eb="6">
      <t>jin'ri</t>
    </rPh>
    <rPh sb="7" eb="8">
      <t>bu'qiang'shi</t>
    </rPh>
    <rPh sb="11" eb="12">
      <t>jian'cang</t>
    </rPh>
    <rPh sb="13" eb="14">
      <t>san'fen'zhi'yi</t>
    </rPh>
    <phoneticPr fontId="7" type="noConversion"/>
  </si>
  <si>
    <t>DATE</t>
  </si>
  <si>
    <t>amount</t>
  </si>
  <si>
    <t>init</t>
  </si>
  <si>
    <t>户头现金</t>
    <rPh sb="0" eb="1">
      <t>hu'tou</t>
    </rPh>
    <rPh sb="2" eb="3">
      <t>xian'jin</t>
    </rPh>
    <phoneticPr fontId="7" type="noConversion"/>
  </si>
  <si>
    <t>code</t>
    <phoneticPr fontId="7" type="noConversion"/>
  </si>
  <si>
    <t>上证指数</t>
    <rPh sb="0" eb="1">
      <t>shang'zheng'zhi'shu</t>
    </rPh>
    <phoneticPr fontId="7" type="noConversion"/>
  </si>
  <si>
    <t>中证100</t>
    <rPh sb="0" eb="1">
      <t>zhong'zheng</t>
    </rPh>
    <phoneticPr fontId="7" type="noConversion"/>
  </si>
  <si>
    <t>沪深300</t>
    <rPh sb="0" eb="1">
      <t>hu'shen</t>
    </rPh>
    <phoneticPr fontId="7" type="noConversion"/>
  </si>
  <si>
    <t>深证100</t>
    <rPh sb="0" eb="1">
      <t>shen'zheng</t>
    </rPh>
    <phoneticPr fontId="7" type="noConversion"/>
  </si>
  <si>
    <t>中证800</t>
    <rPh sb="0" eb="1">
      <t>zhong'zheng</t>
    </rPh>
    <phoneticPr fontId="7" type="noConversion"/>
  </si>
  <si>
    <t>深证300</t>
    <rPh sb="0" eb="1">
      <t>shen'zheng</t>
    </rPh>
    <phoneticPr fontId="7" type="noConversion"/>
  </si>
  <si>
    <t>中证200</t>
    <rPh sb="0" eb="1">
      <t>zhong'zheng</t>
    </rPh>
    <phoneticPr fontId="7" type="noConversion"/>
  </si>
  <si>
    <t>上证100</t>
    <rPh sb="0" eb="1">
      <t>shang'zheng</t>
    </rPh>
    <phoneticPr fontId="7" type="noConversion"/>
  </si>
  <si>
    <t>中证500</t>
    <rPh sb="0" eb="1">
      <t>zhong'zheng</t>
    </rPh>
    <phoneticPr fontId="7" type="noConversion"/>
  </si>
  <si>
    <t>上证150</t>
    <rPh sb="0" eb="1">
      <t>shang'zheng</t>
    </rPh>
    <phoneticPr fontId="7" type="noConversion"/>
  </si>
  <si>
    <t>上证180</t>
    <rPh sb="0" eb="1">
      <t>shang'zheng</t>
    </rPh>
    <phoneticPr fontId="7" type="noConversion"/>
  </si>
  <si>
    <t>深证成指</t>
    <rPh sb="0" eb="1">
      <t>shen'zheng</t>
    </rPh>
    <rPh sb="2" eb="3">
      <t>cheng'zhi</t>
    </rPh>
    <phoneticPr fontId="7" type="noConversion"/>
  </si>
  <si>
    <t>中小版综指</t>
    <rPh sb="0" eb="1">
      <t>zhong'xiao'p</t>
    </rPh>
    <rPh sb="2" eb="3">
      <t>ban</t>
    </rPh>
    <rPh sb="3" eb="4">
      <t>zong'zhi</t>
    </rPh>
    <phoneticPr fontId="7" type="noConversion"/>
  </si>
  <si>
    <t>FLAG</t>
    <phoneticPr fontId="7" type="noConversion"/>
  </si>
  <si>
    <t>曹仁超三论</t>
    <rPh sb="0" eb="1">
      <t>cao'ren'chao</t>
    </rPh>
    <rPh sb="3" eb="4">
      <t>san'lun</t>
    </rPh>
    <rPh sb="4" eb="5">
      <t>lun</t>
    </rPh>
    <phoneticPr fontId="7" type="noConversion"/>
  </si>
  <si>
    <t>转入</t>
    <rPh sb="0" eb="1">
      <t>zhuan'ru</t>
    </rPh>
    <phoneticPr fontId="7" type="noConversion"/>
  </si>
  <si>
    <t>毛利</t>
    <rPh sb="0" eb="1">
      <t>mao'li</t>
    </rPh>
    <phoneticPr fontId="7" type="noConversion"/>
  </si>
  <si>
    <t>盈后止损</t>
    <rPh sb="2" eb="3">
      <t>zhi'sun</t>
    </rPh>
    <phoneticPr fontId="7" type="noConversion"/>
  </si>
  <si>
    <t>未盈止损</t>
    <rPh sb="2" eb="3">
      <t>zhi'sun</t>
    </rPh>
    <phoneticPr fontId="7" type="noConversion"/>
  </si>
  <si>
    <t>不能买书</t>
    <rPh sb="0" eb="1">
      <t>bu'neng'm</t>
    </rPh>
    <rPh sb="2" eb="3">
      <t>mai'shu</t>
    </rPh>
    <phoneticPr fontId="7" type="noConversion"/>
  </si>
  <si>
    <t>盈利提取210</t>
    <rPh sb="0" eb="1">
      <t>ying'li'ti'qu</t>
    </rPh>
    <phoneticPr fontId="7" type="noConversion"/>
  </si>
  <si>
    <t>盈利提取</t>
    <rPh sb="0" eb="1">
      <t>ying'li</t>
    </rPh>
    <rPh sb="2" eb="3">
      <t>ti'qu</t>
    </rPh>
    <phoneticPr fontId="7" type="noConversion"/>
  </si>
  <si>
    <t>触及盈后止损线</t>
    <rPh sb="0" eb="1">
      <t>chu'ji</t>
    </rPh>
    <rPh sb="2" eb="3">
      <t>ying'hou</t>
    </rPh>
    <rPh sb="4" eb="5">
      <t>zhi'sun</t>
    </rPh>
    <rPh sb="6" eb="7">
      <t>xian</t>
    </rPh>
    <phoneticPr fontId="7" type="noConversion"/>
  </si>
  <si>
    <t>执行</t>
    <rPh sb="0" eb="1">
      <t>zhi'xing</t>
    </rPh>
    <phoneticPr fontId="7" type="noConversion"/>
  </si>
  <si>
    <t>H Date</t>
    <phoneticPr fontId="7" type="noConversion"/>
  </si>
  <si>
    <t>OC Date</t>
    <phoneticPr fontId="7" type="noConversion"/>
  </si>
  <si>
    <t>信号已发出。遵守纪律</t>
    <rPh sb="0" eb="1">
      <t>xin'hao</t>
    </rPh>
    <rPh sb="2" eb="3">
      <t>yi</t>
    </rPh>
    <rPh sb="3" eb="4">
      <t>fa'chu</t>
    </rPh>
    <rPh sb="6" eb="7">
      <t>zun'shou</t>
    </rPh>
    <rPh sb="8" eb="9">
      <t>ji'lv</t>
    </rPh>
    <phoneticPr fontId="7" type="noConversion"/>
  </si>
  <si>
    <t>不知道对不对</t>
    <rPh sb="0" eb="1">
      <t>bu'zhi'ado</t>
    </rPh>
    <rPh sb="3" eb="4">
      <t>dui'bu'dui</t>
    </rPh>
    <phoneticPr fontId="7" type="noConversion"/>
  </si>
  <si>
    <t>钝顶？</t>
    <rPh sb="0" eb="1">
      <t>dun</t>
    </rPh>
    <rPh sb="1" eb="2">
      <t>ding</t>
    </rPh>
    <phoneticPr fontId="7" type="noConversion"/>
  </si>
  <si>
    <t>预估</t>
    <rPh sb="0" eb="1">
      <t>yu'gu</t>
    </rPh>
    <phoneticPr fontId="7" type="noConversion"/>
  </si>
  <si>
    <t>要守纪律！！</t>
    <rPh sb="0" eb="1">
      <t>yao</t>
    </rPh>
    <rPh sb="1" eb="2">
      <t>shou</t>
    </rPh>
    <rPh sb="2" eb="3">
      <t>ji'lv</t>
    </rPh>
    <phoneticPr fontId="7" type="noConversion"/>
  </si>
  <si>
    <t xml:space="preserve">[BUY]  [170111 </t>
  </si>
  <si>
    <t xml:space="preserve"> 8.69	</t>
  </si>
  <si>
    <t xml:space="preserve">	170125 </t>
  </si>
  <si>
    <t xml:space="preserve"> 8.24]	[600439 sh.璐≥	</t>
  </si>
  <si>
    <t>5.178	count: 10</t>
  </si>
  <si>
    <t xml:space="preserve">[BUY]  [161123 </t>
  </si>
  <si>
    <t xml:space="preserve"> 6.75	</t>
  </si>
  <si>
    <t xml:space="preserve">	170119 </t>
  </si>
  <si>
    <t xml:space="preserve"> 6.11]	[600705 sh.涓璧]	</t>
  </si>
  <si>
    <t>9.481	count: 40</t>
  </si>
  <si>
    <t xml:space="preserve">[BUY]  [161125 </t>
  </si>
  <si>
    <t xml:space="preserve"> 7.05	</t>
  </si>
  <si>
    <t>13.333	count: 38</t>
  </si>
  <si>
    <t xml:space="preserve">[BUY]  [161208 </t>
  </si>
  <si>
    <t xml:space="preserve"> 6.56	</t>
  </si>
  <si>
    <t>6.860	count: 29</t>
  </si>
  <si>
    <t xml:space="preserve"> 20.12	</t>
  </si>
  <si>
    <t xml:space="preserve">	170113 </t>
  </si>
  <si>
    <t xml:space="preserve"> 17.46]	[600845 sh.瀹淇¤蒋浠遁	</t>
  </si>
  <si>
    <t>13.221	count: 25</t>
  </si>
  <si>
    <t xml:space="preserve">[BUY]  [170215 </t>
  </si>
  <si>
    <t xml:space="preserve"> 20.56	</t>
  </si>
  <si>
    <t xml:space="preserve">	170309 </t>
  </si>
  <si>
    <t xml:space="preserve"> 18.42]	[600845 sh.瀹淇¤蒋浠遁	</t>
  </si>
  <si>
    <t>10.409	count: 16</t>
  </si>
  <si>
    <t xml:space="preserve">[BUY]  [170223 </t>
  </si>
  <si>
    <t xml:space="preserve"> 19.79	</t>
  </si>
  <si>
    <t xml:space="preserve">	170321 </t>
  </si>
  <si>
    <t xml:space="preserve"> 18.57]	[600845 sh.瀹淇¤蒋浠遁	</t>
  </si>
  <si>
    <t>6.165	count: 18</t>
  </si>
  <si>
    <t xml:space="preserve">[BUY]  [161205 </t>
  </si>
  <si>
    <t xml:space="preserve"> 1.48	</t>
  </si>
  <si>
    <t xml:space="preserve">	170109 </t>
  </si>
  <si>
    <t xml:space="preserve"> 1.34]	[000154 hk.浜灞]	</t>
  </si>
  <si>
    <t>9.459	count: 20</t>
  </si>
  <si>
    <t xml:space="preserve">[BUY]  [170103 </t>
  </si>
  <si>
    <t xml:space="preserve"> 0.17	</t>
  </si>
  <si>
    <t xml:space="preserve">	170310 </t>
  </si>
  <si>
    <t xml:space="preserve"> 0.16]	[001613 hk.ü淇≥	</t>
  </si>
  <si>
    <t>4.242	count: 46</t>
  </si>
  <si>
    <t xml:space="preserve">[BUY]  [170206 </t>
  </si>
  <si>
    <t xml:space="preserve"> 0.16	</t>
  </si>
  <si>
    <t>1.250	count: 24</t>
  </si>
  <si>
    <t xml:space="preserve"> 1.97	</t>
  </si>
  <si>
    <t xml:space="preserve">	170224 </t>
  </si>
  <si>
    <t xml:space="preserve"> 1.92]	[006136 hk.搴疯揪]	</t>
  </si>
  <si>
    <t>2.538	count: 62</t>
  </si>
  <si>
    <t xml:space="preserve"> 2.85	</t>
  </si>
  <si>
    <t xml:space="preserve">	170206 </t>
  </si>
  <si>
    <t xml:space="preserve"> 2.81]	[000439 hk.瀛]	</t>
  </si>
  <si>
    <t>1.404	count: 22</t>
  </si>
  <si>
    <t xml:space="preserve">[BUY]  [161128 </t>
  </si>
  <si>
    <t xml:space="preserve"> 4.30	</t>
  </si>
  <si>
    <t xml:space="preserve">	170120 </t>
  </si>
  <si>
    <t xml:space="preserve"> 3.58]	[000241 hk.块ュ悍]	</t>
  </si>
  <si>
    <t>16.744	count: 36</t>
  </si>
  <si>
    <t xml:space="preserve">[BUY]  [161201 </t>
  </si>
  <si>
    <t xml:space="preserve"> 4.21	</t>
  </si>
  <si>
    <t>14.964	count: 33</t>
  </si>
  <si>
    <t xml:space="preserve">[BUY]  [170210 </t>
  </si>
  <si>
    <t xml:space="preserve"> 3.68	</t>
  </si>
  <si>
    <t xml:space="preserve">	170306 </t>
  </si>
  <si>
    <t xml:space="preserve"> 3.19]	[000241 hk.块ュ悍]	</t>
  </si>
  <si>
    <t>13.315	count: 16</t>
  </si>
  <si>
    <t xml:space="preserve">[BUY]  [170224 </t>
  </si>
  <si>
    <t xml:space="preserve"> 3.62	</t>
  </si>
  <si>
    <t xml:space="preserve"> 2.86]	[000241 hk.块ュ悍]	</t>
  </si>
  <si>
    <t>20.994	count: 10</t>
  </si>
  <si>
    <t xml:space="preserve">[BUY]  [161214 </t>
  </si>
  <si>
    <t xml:space="preserve"> 3.02	</t>
  </si>
  <si>
    <t xml:space="preserve">	170308 </t>
  </si>
  <si>
    <t xml:space="preserve"> 3.05]	[000268 hk.跺介]	0.993	count: 55</t>
  </si>
  <si>
    <t xml:space="preserve">[BUY]  [161230 </t>
  </si>
  <si>
    <t xml:space="preserve"> 2.92	</t>
  </si>
  <si>
    <t xml:space="preserve"> 3.05]	[000268 hk.跺介]	4.452	count: 45</t>
  </si>
  <si>
    <t xml:space="preserve">[BUY]  [161108 </t>
  </si>
  <si>
    <t xml:space="preserve"> 12.06	</t>
  </si>
  <si>
    <t xml:space="preserve"> 10.90]	[000400 hk.绉ü]	</t>
  </si>
  <si>
    <t>9.619	count: 45</t>
  </si>
  <si>
    <t xml:space="preserve">[BUY]  [161110 </t>
  </si>
  <si>
    <t xml:space="preserve"> 12.30	</t>
  </si>
  <si>
    <t>11.382	count: 43</t>
  </si>
  <si>
    <t xml:space="preserve">[BUY]  [161118 </t>
  </si>
  <si>
    <t xml:space="preserve"> 12.08	</t>
  </si>
  <si>
    <t xml:space="preserve">	170116 </t>
  </si>
  <si>
    <t xml:space="preserve"> 10.40]	[000400 hk.绉ü]	</t>
  </si>
  <si>
    <t>13.907	count: 38</t>
  </si>
  <si>
    <t xml:space="preserve">[BUY]  [161122 </t>
  </si>
  <si>
    <t xml:space="preserve"> 12.10	</t>
  </si>
  <si>
    <t>14.050	count: 36</t>
  </si>
  <si>
    <t xml:space="preserve">[BUY]  [161220 </t>
  </si>
  <si>
    <t xml:space="preserve"> 11.84	</t>
  </si>
  <si>
    <t>12.162	count: 16</t>
  </si>
  <si>
    <t xml:space="preserve">[BUY]  [161228 </t>
  </si>
  <si>
    <t xml:space="preserve"> 11.80	</t>
  </si>
  <si>
    <t xml:space="preserve">	170202 </t>
  </si>
  <si>
    <t xml:space="preserve"> 10.46]	[000400 hk.绉ü]	</t>
  </si>
  <si>
    <t>11.356	count: 23</t>
  </si>
  <si>
    <t xml:space="preserve">	170314 </t>
  </si>
  <si>
    <t xml:space="preserve"> 0.12]	[000402 hk.澶╀炬ц≥	</t>
  </si>
  <si>
    <t>28.049	count: 62</t>
  </si>
  <si>
    <t xml:space="preserve">[BUY]  [170112 </t>
  </si>
  <si>
    <t xml:space="preserve"> 0.13	</t>
  </si>
  <si>
    <t xml:space="preserve">	170315 </t>
  </si>
  <si>
    <t>12.214	count: 41</t>
  </si>
  <si>
    <t xml:space="preserve">[BUY]  [170126 </t>
  </si>
  <si>
    <t>12.214	count: 31</t>
  </si>
  <si>
    <t xml:space="preserve">[BUY]  [170202 </t>
  </si>
  <si>
    <t>11.538	count: 29</t>
  </si>
  <si>
    <t xml:space="preserve"> 4.13	</t>
  </si>
  <si>
    <t xml:space="preserve"> 3.91]	[000434 hk.浜ㄝ	</t>
  </si>
  <si>
    <t>5.327	count: 31</t>
  </si>
  <si>
    <t xml:space="preserve">[BUY]  [161209 </t>
  </si>
  <si>
    <t xml:space="preserve"> 0.15]	[000498 hk.淇⑤	</t>
  </si>
  <si>
    <t>7.595	count: 21</t>
  </si>
  <si>
    <t xml:space="preserve"> 0.20	</t>
  </si>
  <si>
    <t xml:space="preserve">	170220 </t>
  </si>
  <si>
    <t xml:space="preserve"> 0.18]	[000498 hk.淇⑤	</t>
  </si>
  <si>
    <t>8.955	count: 10</t>
  </si>
  <si>
    <t xml:space="preserve">[BUY]  [170120 </t>
  </si>
  <si>
    <t xml:space="preserve"> 0.44	</t>
  </si>
  <si>
    <t xml:space="preserve">	170221 </t>
  </si>
  <si>
    <t xml:space="preserve"> 0.39]	[000510 hk.跺¢⑤	</t>
  </si>
  <si>
    <t>11.364	count: 20</t>
  </si>
  <si>
    <t xml:space="preserve">[BUY]  [170125 </t>
  </si>
  <si>
    <t xml:space="preserve"> 5.05	</t>
  </si>
  <si>
    <t xml:space="preserve"> 4.83]	[000525 hk.骞挎繁璺′唤]	</t>
  </si>
  <si>
    <t>4.356	count: 26</t>
  </si>
  <si>
    <t xml:space="preserve"> 2.07	</t>
  </si>
  <si>
    <t xml:space="preserve">	170123 </t>
  </si>
  <si>
    <t xml:space="preserve"> 1.96]	[000543 hk.澶钩娲缃缁]	</t>
  </si>
  <si>
    <t>5.314	count: 25</t>
  </si>
  <si>
    <t xml:space="preserve"> 2.03	</t>
  </si>
  <si>
    <t xml:space="preserve">	170302 </t>
  </si>
  <si>
    <t xml:space="preserve"> 1.92]	[000543 hk.澶钩娲缃缁]	</t>
  </si>
  <si>
    <t>5.419	count: 40</t>
  </si>
  <si>
    <t xml:space="preserve">[BUY]  [170119 </t>
  </si>
  <si>
    <t xml:space="preserve"> 1.98	</t>
  </si>
  <si>
    <t xml:space="preserve"> 1.88]	[000543 hk.澶钩娲缃缁]	</t>
  </si>
  <si>
    <t>5.051	count: 33</t>
  </si>
  <si>
    <t xml:space="preserve"> 1.87]	[000543 hk.澶钩娲缃缁]	</t>
  </si>
  <si>
    <t>7.882	count: 29</t>
  </si>
  <si>
    <t xml:space="preserve">[BUY]  [170201 </t>
  </si>
  <si>
    <t>7.882	count: 27</t>
  </si>
  <si>
    <t xml:space="preserve"> 2.10	</t>
  </si>
  <si>
    <t xml:space="preserve"> 1.99]	[000560 hk. 姹瑰≥	</t>
  </si>
  <si>
    <t>5.238	count: 70</t>
  </si>
  <si>
    <t xml:space="preserve">[BUY]  [161202 </t>
  </si>
  <si>
    <t xml:space="preserve"> 2.17	</t>
  </si>
  <si>
    <t xml:space="preserve"> 1.97]	[000560 hk. 姹瑰≥	</t>
  </si>
  <si>
    <t>9.217	count: 67</t>
  </si>
  <si>
    <t xml:space="preserve"> 12.36]	[000656 hk.澶介]	0.488	count: 27</t>
  </si>
  <si>
    <t xml:space="preserve">[BUY]  [161221 </t>
  </si>
  <si>
    <t xml:space="preserve"> 4.29	</t>
  </si>
  <si>
    <t xml:space="preserve"> 4.80]	[000665 hk.娴烽ü介]	11.888	count: 42</t>
  </si>
  <si>
    <t xml:space="preserve"> 4.27	</t>
  </si>
  <si>
    <t xml:space="preserve"> 4.65]	[000665 hk.娴烽ü介]	8.899	count: 30</t>
  </si>
  <si>
    <t xml:space="preserve"> 4.40	</t>
  </si>
  <si>
    <t xml:space="preserve"> 4.65]	[000665 hk.娴烽ü介]	5.682	count: 25</t>
  </si>
  <si>
    <t xml:space="preserve"> 7.65	</t>
  </si>
  <si>
    <t xml:space="preserve">	170214 </t>
  </si>
  <si>
    <t xml:space="preserve"> 7.51]	[000699 hk.绁宸绉杞]	</t>
  </si>
  <si>
    <t>1.830	count: 39</t>
  </si>
  <si>
    <t xml:space="preserve">[BUY]  [161129 </t>
  </si>
  <si>
    <t xml:space="preserve"> 24.20	</t>
  </si>
  <si>
    <t xml:space="preserve">	170203 </t>
  </si>
  <si>
    <t xml:space="preserve"> 22.35]	[000777 hk.缃榫]	</t>
  </si>
  <si>
    <t>7.645	count: 43</t>
  </si>
  <si>
    <t xml:space="preserve"> 22.60	</t>
  </si>
  <si>
    <t xml:space="preserve">	170223 </t>
  </si>
  <si>
    <t>1.106	count: 16</t>
  </si>
  <si>
    <t xml:space="preserve"> 23.35	</t>
  </si>
  <si>
    <t xml:space="preserve"> 22.05]	[000777 hk.缃榫]	</t>
  </si>
  <si>
    <t>5.567	count: 10</t>
  </si>
  <si>
    <t xml:space="preserve"> 23.75	</t>
  </si>
  <si>
    <t xml:space="preserve">	170301 </t>
  </si>
  <si>
    <t xml:space="preserve"> 21.90]	[000777 hk.缃榫]	</t>
  </si>
  <si>
    <t>7.789	count: 10</t>
  </si>
  <si>
    <t xml:space="preserve"> 7.29	</t>
  </si>
  <si>
    <t xml:space="preserve">	170127 </t>
  </si>
  <si>
    <t xml:space="preserve"> 6.86]	[000819 hk.澶╄藉ㄥ]	</t>
  </si>
  <si>
    <t>5.898	count: 29</t>
  </si>
  <si>
    <t xml:space="preserve"> 4.19	</t>
  </si>
  <si>
    <t xml:space="preserve"> 4.27]	[000882 hk.澶╂触灞]	1.909	count: 38</t>
  </si>
  <si>
    <t xml:space="preserve"> 3.93	</t>
  </si>
  <si>
    <t xml:space="preserve">	170201 </t>
  </si>
  <si>
    <t xml:space="preserve"> 4.24]	[000882 hk.澶╂触灞]	7.888	count: 30</t>
  </si>
  <si>
    <t xml:space="preserve">[BUY]  [161219 </t>
  </si>
  <si>
    <t xml:space="preserve"> 3.94	</t>
  </si>
  <si>
    <t xml:space="preserve"> 4.22]	[000882 hk.澶╂触灞]	7.107	count: 28</t>
  </si>
  <si>
    <t xml:space="preserve"> 4.04	</t>
  </si>
  <si>
    <t xml:space="preserve"> 4.22]	[000882 hk.澶╂触灞]	4.455	count: 20</t>
  </si>
  <si>
    <t xml:space="preserve">[BUY]  [161027 </t>
  </si>
  <si>
    <t xml:space="preserve"> 13.62	</t>
  </si>
  <si>
    <t xml:space="preserve"> 11.24]	[000963 hk.╃ü]	</t>
  </si>
  <si>
    <t>17.474	count: 85</t>
  </si>
  <si>
    <t xml:space="preserve">[BUY]  [161117 </t>
  </si>
  <si>
    <t xml:space="preserve"> 12.40	</t>
  </si>
  <si>
    <t>9.355	count: 70</t>
  </si>
  <si>
    <t xml:space="preserve">[BUY]  [170127 </t>
  </si>
  <si>
    <t xml:space="preserve"> 11.98	</t>
  </si>
  <si>
    <t>6.177	count: 22</t>
  </si>
  <si>
    <t xml:space="preserve"> 2.02	</t>
  </si>
  <si>
    <t xml:space="preserve">	170110 </t>
  </si>
  <si>
    <t xml:space="preserve"> 1.80]	[001035 hk.BBI界ü]	</t>
  </si>
  <si>
    <t>10.891	count: 39</t>
  </si>
  <si>
    <t xml:space="preserve"> 5.37	</t>
  </si>
  <si>
    <t xml:space="preserve">	170126 </t>
  </si>
  <si>
    <t xml:space="preserve"> 4.95]	[001052 hk.瓒绉ü浜らü哄缓]	</t>
  </si>
  <si>
    <t>7.821	count: 32</t>
  </si>
  <si>
    <t xml:space="preserve">[BUY]  [170209 </t>
  </si>
  <si>
    <t xml:space="preserve"> 45.65	</t>
  </si>
  <si>
    <t xml:space="preserve"> 44.50]	[001211 hk.姣浜杩靛]	</t>
  </si>
  <si>
    <t>2.519	count: 17</t>
  </si>
  <si>
    <t xml:space="preserve"> 3.46	</t>
  </si>
  <si>
    <t xml:space="preserve"> 2.38]	[001297 hk.涓芥澶╄蒋浠遁	</t>
  </si>
  <si>
    <t>31.214	count: 27</t>
  </si>
  <si>
    <t xml:space="preserve"> 1.59	</t>
  </si>
  <si>
    <t xml:space="preserve"> 1.50]	[001322 hk.CW GROUP HOLD]	</t>
  </si>
  <si>
    <t>5.660	count: 62</t>
  </si>
  <si>
    <t xml:space="preserve">[BUY]  [161212 </t>
  </si>
  <si>
    <t xml:space="preserve"> 1.60	</t>
  </si>
  <si>
    <t xml:space="preserve">	170222 </t>
  </si>
  <si>
    <t xml:space="preserve"> 1.44]	[001322 hk.CW GROUP HOLD]	</t>
  </si>
  <si>
    <t>10.000	count: 46</t>
  </si>
  <si>
    <t xml:space="preserve">[BUY]  [161215 </t>
  </si>
  <si>
    <t>9.434	count: 43</t>
  </si>
  <si>
    <t xml:space="preserve">[BUY]  [170116 </t>
  </si>
  <si>
    <t xml:space="preserve"> 0.83	</t>
  </si>
  <si>
    <t xml:space="preserve"> 0.75]	[002369 hk.锋淳⑤	</t>
  </si>
  <si>
    <t>9.639	count: 24</t>
  </si>
  <si>
    <t xml:space="preserve">[BUY]  [161216 </t>
  </si>
  <si>
    <t xml:space="preserve"> 2.83	</t>
  </si>
  <si>
    <t xml:space="preserve">	170207 </t>
  </si>
  <si>
    <t xml:space="preserve"> 2.50]	[001345 hk.涓藉昏]	</t>
  </si>
  <si>
    <t>11.661	count: 32</t>
  </si>
  <si>
    <t xml:space="preserve"> 6.45	</t>
  </si>
  <si>
    <t xml:space="preserve"> 5.99]	[001349 hk.澶﹀ 姹]	</t>
  </si>
  <si>
    <t>7.132	count: 11</t>
  </si>
  <si>
    <t xml:space="preserve">[BUY]  [170203 </t>
  </si>
  <si>
    <t xml:space="preserve"> 6.30	</t>
  </si>
  <si>
    <t xml:space="preserve">	170228 </t>
  </si>
  <si>
    <t xml:space="preserve"> 5.98]	[001349 hk.澶﹀ 姹]	</t>
  </si>
  <si>
    <t>5.079	count: 17</t>
  </si>
  <si>
    <t xml:space="preserve"> 6.13	</t>
  </si>
  <si>
    <t xml:space="preserve"> 5.84]	[001349 hk.澶﹀ 姹]	</t>
  </si>
  <si>
    <t>4.731	count: 15</t>
  </si>
  <si>
    <t xml:space="preserve">[BUY]  [170220 </t>
  </si>
  <si>
    <t xml:space="preserve"> 6.16	</t>
  </si>
  <si>
    <t xml:space="preserve">	170303 </t>
  </si>
  <si>
    <t xml:space="preserve"> 5.83]	[001349 hk.澶﹀ 姹]	</t>
  </si>
  <si>
    <t>5.357	count:  9</t>
  </si>
  <si>
    <t xml:space="preserve">[BUY]  [170207 </t>
  </si>
  <si>
    <t xml:space="preserve"> 2.00	</t>
  </si>
  <si>
    <t xml:space="preserve"> 1.77]	[001358 hk.椤狠	</t>
  </si>
  <si>
    <t>11.500	count: 26</t>
  </si>
  <si>
    <t xml:space="preserve"> 1.71	</t>
  </si>
  <si>
    <t xml:space="preserve"> 1.60]	[001363 hk.涓]	</t>
  </si>
  <si>
    <t>6.433	count: 23</t>
  </si>
  <si>
    <t>6.433	count: 12</t>
  </si>
  <si>
    <t xml:space="preserve">[BUY]  [170117 </t>
  </si>
  <si>
    <t xml:space="preserve"> 10.82	</t>
  </si>
  <si>
    <t xml:space="preserve"> 9.92]	[001515 hk.ゅ板荤]	</t>
  </si>
  <si>
    <t>8.318	count: 26</t>
  </si>
  <si>
    <t xml:space="preserve"> 10.54	</t>
  </si>
  <si>
    <t xml:space="preserve">	170227 </t>
  </si>
  <si>
    <t xml:space="preserve"> 9.87]	[001515 hk.ゅ板荤]	</t>
  </si>
  <si>
    <t>6.357	count: 20</t>
  </si>
  <si>
    <t xml:space="preserve"> 10.70	</t>
  </si>
  <si>
    <t>7.757	count: 18</t>
  </si>
  <si>
    <t xml:space="preserve">[BUY]  [161104 </t>
  </si>
  <si>
    <t xml:space="preserve"> 0.61	</t>
  </si>
  <si>
    <t xml:space="preserve">	170216 </t>
  </si>
  <si>
    <t xml:space="preserve"> 0.63]	[001639 hk.瀹峰╁涓]	3.279	count: 68</t>
  </si>
  <si>
    <t xml:space="preserve"> 0.72	</t>
  </si>
  <si>
    <t xml:space="preserve">	170217 </t>
  </si>
  <si>
    <t xml:space="preserve"> 0.61]	[001639 hk.瀹峰╁涓]	</t>
  </si>
  <si>
    <t>15.278	count: 22</t>
  </si>
  <si>
    <t xml:space="preserve"> 0.71	</t>
  </si>
  <si>
    <t>14.085	count: 19</t>
  </si>
  <si>
    <t xml:space="preserve">[BUY]  [161031 </t>
  </si>
  <si>
    <t xml:space="preserve"> 2.51	</t>
  </si>
  <si>
    <t xml:space="preserve">	170117 </t>
  </si>
  <si>
    <t xml:space="preserve"> 2.24]	[001661 hk.虹⑤	</t>
  </si>
  <si>
    <t>10.757	count: 53</t>
  </si>
  <si>
    <t xml:space="preserve"> 2.61	</t>
  </si>
  <si>
    <t xml:space="preserve"> 2.27]	[001661 hk.虹⑤	</t>
  </si>
  <si>
    <t>13.027	count: 54</t>
  </si>
  <si>
    <t xml:space="preserve"> 2.71	</t>
  </si>
  <si>
    <t xml:space="preserve"> 2.26]	[001661 hk.虹⑤	</t>
  </si>
  <si>
    <t>16.605	count: 41</t>
  </si>
  <si>
    <t xml:space="preserve"> 2.49	</t>
  </si>
  <si>
    <t>9.237	count: 22</t>
  </si>
  <si>
    <t xml:space="preserve"> 2.30	</t>
  </si>
  <si>
    <t xml:space="preserve"> 2.12]	[001661 hk.虹⑤	</t>
  </si>
  <si>
    <t>7.826	count: 16</t>
  </si>
  <si>
    <t xml:space="preserve"> 2.25	</t>
  </si>
  <si>
    <t xml:space="preserve"> 2.04]	[001661 hk.虹⑤	</t>
  </si>
  <si>
    <t>9.333	count: 26</t>
  </si>
  <si>
    <t xml:space="preserve"> 14.26	</t>
  </si>
  <si>
    <t xml:space="preserve"> 13.56]	[001666 hk.浠 绉ü]	</t>
  </si>
  <si>
    <t>4.909	count: 33</t>
  </si>
  <si>
    <t xml:space="preserve">[BUY]  [170104 </t>
  </si>
  <si>
    <t xml:space="preserve"> 14.50	</t>
  </si>
  <si>
    <t xml:space="preserve"> 13.50]	[001666 hk.浠 绉ü]	</t>
  </si>
  <si>
    <t>6.897	count: 20</t>
  </si>
  <si>
    <t xml:space="preserve">[BUY]  [161130 </t>
  </si>
  <si>
    <t xml:space="preserve"> 1.80	</t>
  </si>
  <si>
    <t xml:space="preserve">	170104 </t>
  </si>
  <si>
    <t xml:space="preserve"> 1.60]	[001668 hk.]	</t>
  </si>
  <si>
    <t>11.111	count: 22</t>
  </si>
  <si>
    <t xml:space="preserve"> 1.67	</t>
  </si>
  <si>
    <t>4.192	count: 50</t>
  </si>
  <si>
    <t xml:space="preserve"> 1.62	</t>
  </si>
  <si>
    <t xml:space="preserve"> 1.59]	[001668 hk.]	</t>
  </si>
  <si>
    <t>1.852	count: 53</t>
  </si>
  <si>
    <t xml:space="preserve"> 5.69	</t>
  </si>
  <si>
    <t xml:space="preserve"> 4.82]	[001778 hk.褰╃娲惠	</t>
  </si>
  <si>
    <t>15.290	count: 75</t>
  </si>
  <si>
    <t xml:space="preserve"> 5.66	</t>
  </si>
  <si>
    <t>14.841	count: 73</t>
  </si>
  <si>
    <t xml:space="preserve"> 5.80	</t>
  </si>
  <si>
    <t>16.897	count: 39</t>
  </si>
  <si>
    <t xml:space="preserve"> 5.36	</t>
  </si>
  <si>
    <t xml:space="preserve"> 4.60]	[001778 hk.褰╃娲惠	</t>
  </si>
  <si>
    <t>14.179	count: 34</t>
  </si>
  <si>
    <t xml:space="preserve">[BUY]  [170221 </t>
  </si>
  <si>
    <t xml:space="preserve"> 5.03	</t>
  </si>
  <si>
    <t>8.549	count:  7</t>
  </si>
  <si>
    <t xml:space="preserve">[BUY]  [170118 </t>
  </si>
  <si>
    <t xml:space="preserve"> 5.14	</t>
  </si>
  <si>
    <t xml:space="preserve"> 4.52]	[001778 hk.褰╃娲惠	</t>
  </si>
  <si>
    <t>12.062	count: 30</t>
  </si>
  <si>
    <t xml:space="preserve"> 5.15	</t>
  </si>
  <si>
    <t>12.233	count: 25</t>
  </si>
  <si>
    <t xml:space="preserve">[BUY]  [170217 </t>
  </si>
  <si>
    <t xml:space="preserve"> 4.98	</t>
  </si>
  <si>
    <t>9.237	count: 10</t>
  </si>
  <si>
    <t xml:space="preserve"> 7.58	</t>
  </si>
  <si>
    <t xml:space="preserve"> 7.17]	[001818 hk.夸]	</t>
  </si>
  <si>
    <t>5.409	count: 12</t>
  </si>
  <si>
    <t xml:space="preserve">[BUY]  [161114 </t>
  </si>
  <si>
    <t xml:space="preserve"> 5.91	</t>
  </si>
  <si>
    <t xml:space="preserve"> 4.56]	[001980 hk.澶╅附浜ㄝ	</t>
  </si>
  <si>
    <t>22.843	count: 63</t>
  </si>
  <si>
    <t xml:space="preserve">[BUY]  [170113 </t>
  </si>
  <si>
    <t xml:space="preserve"> 4.93	</t>
  </si>
  <si>
    <t>7.505	count: 22</t>
  </si>
  <si>
    <t xml:space="preserve">[BUY]  [160818 </t>
  </si>
  <si>
    <t xml:space="preserve"> 3.05	</t>
  </si>
  <si>
    <t xml:space="preserve"> 2.74]	[002009 hk.′唤]	</t>
  </si>
  <si>
    <t>10.164	count:102</t>
  </si>
  <si>
    <t xml:space="preserve">[BUY]  [161111 </t>
  </si>
  <si>
    <t xml:space="preserve"> 3.04	</t>
  </si>
  <si>
    <t>9.868	count: 44</t>
  </si>
  <si>
    <t xml:space="preserve"> 1.29	</t>
  </si>
  <si>
    <t xml:space="preserve">	170112 </t>
  </si>
  <si>
    <t xml:space="preserve"> 1.26]	[002188 hk.娉板﹁芥ü]	</t>
  </si>
  <si>
    <t>2.326	count: 30</t>
  </si>
  <si>
    <t xml:space="preserve"> 1.35	</t>
  </si>
  <si>
    <t>6.667	count: 27</t>
  </si>
  <si>
    <t xml:space="preserve">[BUY]  [161207 </t>
  </si>
  <si>
    <t xml:space="preserve"> 1.25	</t>
  </si>
  <si>
    <t xml:space="preserve"> 1.23]	[002188 hk.娉板﹁芥ü]	</t>
  </si>
  <si>
    <t>1.600	count: 25</t>
  </si>
  <si>
    <t xml:space="preserve"> 1.24	</t>
  </si>
  <si>
    <t xml:space="preserve"> 1.22]	[002188 hk.娉板﹁芥ü]	</t>
  </si>
  <si>
    <t>1.613	count: 28</t>
  </si>
  <si>
    <t xml:space="preserve"> 1.26]	[002188 hk.娉板﹁芥ü]	1.613	count: 27</t>
  </si>
  <si>
    <t xml:space="preserve"> 3.07	</t>
  </si>
  <si>
    <t xml:space="preserve"> 2.65]	[002298 hk.藉涓戒汉]	</t>
  </si>
  <si>
    <t>13.681	count: 23</t>
  </si>
  <si>
    <t xml:space="preserve">[BUY]  [170109 </t>
  </si>
  <si>
    <t xml:space="preserve"> 2.39]	[002298 hk.藉涓戒汉]	</t>
  </si>
  <si>
    <t>20.861	count: 13</t>
  </si>
  <si>
    <t xml:space="preserve"> 2.88	</t>
  </si>
  <si>
    <t xml:space="preserve"> 2.38]	[002298 hk.藉涓戒汉]	</t>
  </si>
  <si>
    <t>17.361	count:  7</t>
  </si>
  <si>
    <t xml:space="preserve"> 2.41	</t>
  </si>
  <si>
    <t xml:space="preserve">	170307 </t>
  </si>
  <si>
    <t xml:space="preserve"> 2.11]	[002298 hk.藉涓戒汉]	</t>
  </si>
  <si>
    <t>12.448	count: 17</t>
  </si>
  <si>
    <t xml:space="preserve"> 4.58	</t>
  </si>
  <si>
    <t xml:space="preserve"> 4.44]	[002348 hk.涓惰]	</t>
  </si>
  <si>
    <t>3.057	count: 48</t>
  </si>
  <si>
    <t xml:space="preserve"> 4.60	</t>
  </si>
  <si>
    <t>3.478	count: 46</t>
  </si>
  <si>
    <t xml:space="preserve">[BUY]  [170124 </t>
  </si>
  <si>
    <t xml:space="preserve"> 4.85	</t>
  </si>
  <si>
    <t>8.454	count: 22</t>
  </si>
  <si>
    <t>8.454	count: 14</t>
  </si>
  <si>
    <t xml:space="preserve">[BUY]  [170216 </t>
  </si>
  <si>
    <t xml:space="preserve"> 4.91	</t>
  </si>
  <si>
    <t xml:space="preserve"> 4.41]	[002348 hk.涓惰]	</t>
  </si>
  <si>
    <t>10.183	count:  9</t>
  </si>
  <si>
    <t xml:space="preserve">[BUY]  [170123 </t>
  </si>
  <si>
    <t xml:space="preserve"> 5.79	</t>
  </si>
  <si>
    <t xml:space="preserve"> 5.64]	[002357 hk.涓宸ポ	</t>
  </si>
  <si>
    <t>2.591	count: 30</t>
  </si>
  <si>
    <t xml:space="preserve"> 5.87	</t>
  </si>
  <si>
    <t xml:space="preserve"> 5.59]	[002357 hk.涓宸ポ	</t>
  </si>
  <si>
    <t>4.770	count: 20</t>
  </si>
  <si>
    <t xml:space="preserve">[BUY]  [170214 </t>
  </si>
  <si>
    <t xml:space="preserve"> 5.85	</t>
  </si>
  <si>
    <t xml:space="preserve"> 5.56]	[002357 hk.涓宸ポ	</t>
  </si>
  <si>
    <t>4.957	count: 18</t>
  </si>
  <si>
    <t xml:space="preserve"> 5.67	</t>
  </si>
  <si>
    <t xml:space="preserve"> 5.37]	[002357 hk.涓宸ポ	</t>
  </si>
  <si>
    <t>5.291	count: 18</t>
  </si>
  <si>
    <t xml:space="preserve">[BUY]  [170228 </t>
  </si>
  <si>
    <t xml:space="preserve"> 5.65	</t>
  </si>
  <si>
    <t>4.956	count: 15</t>
  </si>
  <si>
    <t xml:space="preserve">[BUY]  [161116 </t>
  </si>
  <si>
    <t xml:space="preserve"> 8.34	</t>
  </si>
  <si>
    <t xml:space="preserve"> 8.25]	[002488 hk.寰绉ü]	</t>
  </si>
  <si>
    <t>1.079	count: 46</t>
  </si>
  <si>
    <t xml:space="preserve"> 8.88	</t>
  </si>
  <si>
    <t xml:space="preserve"> 8.23]	[002488 hk.寰绉ü]	</t>
  </si>
  <si>
    <t>7.320	count: 17</t>
  </si>
  <si>
    <t xml:space="preserve"> 8.53	</t>
  </si>
  <si>
    <t xml:space="preserve">	170209 </t>
  </si>
  <si>
    <t xml:space="preserve"> 8.14]	[002488 hk.寰绉ü]	</t>
  </si>
  <si>
    <t>4.572	count: 16</t>
  </si>
  <si>
    <t xml:space="preserve">[BUY]  [170106 </t>
  </si>
  <si>
    <t xml:space="preserve"> 0.18]	[002789 hk.杩澶т腑捷	1.143	count: 45</t>
  </si>
  <si>
    <t xml:space="preserve"> 0.18]	[002789 hk.杩澶т腑捷	</t>
  </si>
  <si>
    <t>9.694	count: 19</t>
  </si>
  <si>
    <t xml:space="preserve">[BUY]  [161026 </t>
  </si>
  <si>
    <t xml:space="preserve"> 4.82	</t>
  </si>
  <si>
    <t xml:space="preserve"> 4.26]	[003393 hk.濞⑤	</t>
  </si>
  <si>
    <t>11.618	count: 66</t>
  </si>
  <si>
    <t xml:space="preserve"> 4.21]	[003393 hk.濞⑤	</t>
  </si>
  <si>
    <t>14.257	count: 46</t>
  </si>
  <si>
    <t xml:space="preserve">[BUY]  [170105 </t>
  </si>
  <si>
    <t xml:space="preserve"> 4.19]	[003393 hk.濞⑤	</t>
  </si>
  <si>
    <t>4.773	count: 33</t>
  </si>
  <si>
    <t xml:space="preserve"> 4.39	</t>
  </si>
  <si>
    <t>4.556	count: 31</t>
  </si>
  <si>
    <t xml:space="preserve"> 4.54	</t>
  </si>
  <si>
    <t>7.709	count: 23</t>
  </si>
  <si>
    <t xml:space="preserve"> 4.38	</t>
  </si>
  <si>
    <t xml:space="preserve"> 4.16]	[003393 hk.濞⑤	</t>
  </si>
  <si>
    <t>5.023	count: 20</t>
  </si>
  <si>
    <t xml:space="preserve">[BUY]  [170213 </t>
  </si>
  <si>
    <t xml:space="preserve"> 10.84	</t>
  </si>
  <si>
    <t xml:space="preserve"> 10.16]	[008138 hk.浠 借]	</t>
  </si>
  <si>
    <t>6.273	count: 16</t>
  </si>
  <si>
    <t xml:space="preserve"> 0.40	</t>
  </si>
  <si>
    <t xml:space="preserve"> 0.28]	[008143 hk.澶荤]	</t>
  </si>
  <si>
    <t>29.114	count: 42</t>
  </si>
  <si>
    <t xml:space="preserve"> 0.36	</t>
  </si>
  <si>
    <t xml:space="preserve"> 0.26]	[008143 hk.澶荤]	</t>
  </si>
  <si>
    <t>30.137	count: 42</t>
  </si>
  <si>
    <t xml:space="preserve"> 0.34	</t>
  </si>
  <si>
    <t xml:space="preserve"> 0.25]	[008143 hk.澶荤]	</t>
  </si>
  <si>
    <t>28.116	count: 38</t>
  </si>
  <si>
    <t xml:space="preserve"> 3.12	</t>
  </si>
  <si>
    <t xml:space="preserve"> 2.78]	[008267 hk.娓ㄝ	</t>
  </si>
  <si>
    <t>10.897	count: 29</t>
  </si>
  <si>
    <t xml:space="preserve"> 3.16	</t>
  </si>
  <si>
    <t xml:space="preserve">	170215 </t>
  </si>
  <si>
    <t xml:space="preserve"> 2.76]	[008267 hk.娓ㄝ	</t>
  </si>
  <si>
    <t>12.658	count: 19</t>
  </si>
  <si>
    <t xml:space="preserve"> 3.18	</t>
  </si>
  <si>
    <t>13.208	count: 17</t>
  </si>
  <si>
    <t xml:space="preserve"> 2.93	</t>
  </si>
  <si>
    <t xml:space="preserve"> 2.48]	[008267 hk.娓ㄝ	</t>
  </si>
  <si>
    <t>15.358	count: 20</t>
  </si>
  <si>
    <t xml:space="preserve">[BUY]  [161013 </t>
  </si>
  <si>
    <t xml:space="preserve"> 15.41	</t>
  </si>
  <si>
    <t xml:space="preserve"> 12.39]	[000410 sz.娌虫哄]	</t>
  </si>
  <si>
    <t>19.598	count: 66</t>
  </si>
  <si>
    <t xml:space="preserve"> 6.54	</t>
  </si>
  <si>
    <t xml:space="preserve"> 6.06]	[000875 sz.佃′唤]	</t>
  </si>
  <si>
    <t>7.339	count: 32</t>
  </si>
  <si>
    <t xml:space="preserve"> 6.55	</t>
  </si>
  <si>
    <t>7.481	count: 30</t>
  </si>
  <si>
    <t xml:space="preserve">[BUY]  [161213 </t>
  </si>
  <si>
    <t xml:space="preserve"> 6.68	</t>
  </si>
  <si>
    <t>9.281	count: 56</t>
  </si>
  <si>
    <t xml:space="preserve">[BUY]  [161226 </t>
  </si>
  <si>
    <t>14.043	count: 47</t>
  </si>
  <si>
    <t xml:space="preserve">[BUY]  [170227 </t>
  </si>
  <si>
    <t xml:space="preserve"> 6.19	</t>
  </si>
  <si>
    <t xml:space="preserve"> 6.03]	[000875 sz.佃′唤]	</t>
  </si>
  <si>
    <t>2.585	count: 12</t>
  </si>
  <si>
    <t xml:space="preserve"> 13.32	</t>
  </si>
  <si>
    <t xml:space="preserve"> 12.40]	[600021 sh.涓娴风靛]	</t>
  </si>
  <si>
    <t>6.907	count: 37</t>
  </si>
  <si>
    <t xml:space="preserve"> 13.18	</t>
  </si>
  <si>
    <t xml:space="preserve">	170320 </t>
  </si>
  <si>
    <t xml:space="preserve"> 12.24]	[600021 sh.涓娴风靛]	</t>
  </si>
  <si>
    <t>7.132	count: 29</t>
  </si>
  <si>
    <t xml:space="preserve"> 13.48	</t>
  </si>
  <si>
    <t>9.199	count: 22</t>
  </si>
  <si>
    <t xml:space="preserve">[BUY]  [161222 </t>
  </si>
  <si>
    <t xml:space="preserve"> 14.78	</t>
  </si>
  <si>
    <t xml:space="preserve"> 13.49]	[000958 sz.涓硅芥]	</t>
  </si>
  <si>
    <t>8.728	count: 19</t>
  </si>
  <si>
    <t xml:space="preserve">[BUY]  [161025 </t>
  </si>
  <si>
    <t xml:space="preserve"> 4.07	</t>
  </si>
  <si>
    <t xml:space="preserve"> 3.69]	[000767 sz.婕虫辰靛]	</t>
  </si>
  <si>
    <t>9.337	count: 61</t>
  </si>
  <si>
    <t xml:space="preserve">[BUY]  [160713 </t>
  </si>
  <si>
    <t xml:space="preserve"> 3.55	</t>
  </si>
  <si>
    <t xml:space="preserve">	170111 </t>
  </si>
  <si>
    <t xml:space="preserve"> 3.38]	[000100 sz.TCL⑤	</t>
  </si>
  <si>
    <t>4.789	count: 32</t>
  </si>
  <si>
    <t xml:space="preserve"> 12.46	</t>
  </si>
  <si>
    <t xml:space="preserve"> 10.10]	[000402 sz.琛]	</t>
  </si>
  <si>
    <t>18.941	count: 30</t>
  </si>
  <si>
    <t xml:space="preserve"> 11.16	</t>
  </si>
  <si>
    <t xml:space="preserve"> 9.88]	[000402 sz.琛]	</t>
  </si>
  <si>
    <t>11.470	count: 26</t>
  </si>
  <si>
    <t xml:space="preserve"> 48.46	</t>
  </si>
  <si>
    <t xml:space="preserve"> 41.99]	[000503 sz.娴疯规ц≥	</t>
  </si>
  <si>
    <t>13.351	count: 30</t>
  </si>
  <si>
    <t xml:space="preserve"> 44.05	</t>
  </si>
  <si>
    <t xml:space="preserve"> 41.58]	[000503 sz.娴疯规ц≥	</t>
  </si>
  <si>
    <t>5.607	count: 17</t>
  </si>
  <si>
    <t xml:space="preserve"> 16.77	</t>
  </si>
  <si>
    <t xml:space="preserve"> 15.05]	[000625 sz.垮姹借溅]	</t>
  </si>
  <si>
    <t>10.256	count: 33</t>
  </si>
  <si>
    <t xml:space="preserve"> 16.73	</t>
  </si>
  <si>
    <t>10.042	count: 31</t>
  </si>
  <si>
    <t xml:space="preserve"> 2.62	</t>
  </si>
  <si>
    <t xml:space="preserve"> 2.38]	[000629 sz.板珐]	</t>
  </si>
  <si>
    <t>9.160	count: 23</t>
  </si>
  <si>
    <t xml:space="preserve"> 2.32]	[000629 sz.板珐]	</t>
  </si>
  <si>
    <t>11.450	count: 20</t>
  </si>
  <si>
    <t xml:space="preserve"> 10.22	</t>
  </si>
  <si>
    <t xml:space="preserve"> 8.20]	[000839 sz.涓俊藉]	</t>
  </si>
  <si>
    <t>19.765	count: 30</t>
  </si>
  <si>
    <t xml:space="preserve">[BUY]  [161206 </t>
  </si>
  <si>
    <t xml:space="preserve"> 10.53	</t>
  </si>
  <si>
    <t xml:space="preserve"> 8.12]	[000839 sz.涓俊藉]	</t>
  </si>
  <si>
    <t>22.887	count: 31</t>
  </si>
  <si>
    <t xml:space="preserve"> 10.55	</t>
  </si>
  <si>
    <t>23.033	count: 29</t>
  </si>
  <si>
    <t xml:space="preserve"> 6.32	</t>
  </si>
  <si>
    <t xml:space="preserve"> 5.72]	[000898 sz.㈡拌涧]	</t>
  </si>
  <si>
    <t>9.494	count: 18</t>
  </si>
  <si>
    <t xml:space="preserve">[BUY]  [170222 </t>
  </si>
  <si>
    <t xml:space="preserve"> 6.42	</t>
  </si>
  <si>
    <t>10.903	count: 12</t>
  </si>
  <si>
    <t xml:space="preserve"> 17.16	</t>
  </si>
  <si>
    <t xml:space="preserve"> 16.12]	[600000 sh.娴﹀惰]	</t>
  </si>
  <si>
    <t>6.061	count: 30</t>
  </si>
  <si>
    <t xml:space="preserve"> 16.85	</t>
  </si>
  <si>
    <t xml:space="preserve"> 16.35]	[600000 sh.娴﹀惰]	</t>
  </si>
  <si>
    <t>2.967	count: 14</t>
  </si>
  <si>
    <t xml:space="preserve">[BUY]  [161018 </t>
  </si>
  <si>
    <t xml:space="preserve"> 8.00	</t>
  </si>
  <si>
    <t xml:space="preserve"> 6.82]	[600006 sh.涓椋姹借溅]	</t>
  </si>
  <si>
    <t>14.750	count: 62</t>
  </si>
  <si>
    <t>10.026	count: 41</t>
  </si>
  <si>
    <t xml:space="preserve"> 7.48	</t>
  </si>
  <si>
    <t xml:space="preserve"> 6.69]	[600006 sh.涓椋姹借溅]	</t>
  </si>
  <si>
    <t>10.561	count: 34</t>
  </si>
  <si>
    <t xml:space="preserve"> 7.26	</t>
  </si>
  <si>
    <t>7.851	count: 19</t>
  </si>
  <si>
    <t xml:space="preserve"> 9.25	</t>
  </si>
  <si>
    <t xml:space="preserve"> 9.08]	[600016 sh.姘惰]	</t>
  </si>
  <si>
    <t>1.838	count: 41</t>
  </si>
  <si>
    <t xml:space="preserve"> 9.27	</t>
  </si>
  <si>
    <t>2.050	count: 17</t>
  </si>
  <si>
    <t xml:space="preserve"> 9.15	</t>
  </si>
  <si>
    <t xml:space="preserve"> 8.96]	[600016 sh.姘惰]	</t>
  </si>
  <si>
    <t>2.077	count: 13</t>
  </si>
  <si>
    <t xml:space="preserve"> 9.13	</t>
  </si>
  <si>
    <t xml:space="preserve"> 8.87]	[600016 sh.姘惰]	</t>
  </si>
  <si>
    <t>2.848	count: 12</t>
  </si>
  <si>
    <t xml:space="preserve"> 15.74	</t>
  </si>
  <si>
    <t xml:space="preserve"> 14.90]	[600058 sh.浜垮灞]	</t>
  </si>
  <si>
    <t>5.337	count: 18</t>
  </si>
  <si>
    <t xml:space="preserve">[BUY]  [161011 </t>
  </si>
  <si>
    <t xml:space="preserve"> 14.21	</t>
  </si>
  <si>
    <t xml:space="preserve"> 13.46]	[600100 sh.娓馆	</t>
  </si>
  <si>
    <t>5.278	count: 66</t>
  </si>
  <si>
    <t xml:space="preserve"> 26.10	</t>
  </si>
  <si>
    <t xml:space="preserve">	170317 </t>
  </si>
  <si>
    <t xml:space="preserve"> 24.37]	[600104 sh.涓娴锋苯杞]	</t>
  </si>
  <si>
    <t>6.628	count: 17</t>
  </si>
  <si>
    <t xml:space="preserve"> 6.64	</t>
  </si>
  <si>
    <t xml:space="preserve"> 6.86]	[600115 sh.涓硅┖]	3.313	count: 43</t>
  </si>
  <si>
    <t xml:space="preserve"> 6.90	</t>
  </si>
  <si>
    <t xml:space="preserve"> 6.86]	[600115 sh.涓硅┖]	</t>
  </si>
  <si>
    <t>0.580	count: 39</t>
  </si>
  <si>
    <t xml:space="preserve"> 5.18	</t>
  </si>
  <si>
    <t xml:space="preserve"> 4.79]	[600320 sh.娓狠	</t>
  </si>
  <si>
    <t>7.529	count: 10</t>
  </si>
  <si>
    <t xml:space="preserve"> 7.30	</t>
  </si>
  <si>
    <t xml:space="preserve"> 6.81]	[600348 sh.介虫拌捷	</t>
  </si>
  <si>
    <t>6.712	count: 13</t>
  </si>
  <si>
    <t xml:space="preserve"> 6.39	</t>
  </si>
  <si>
    <t xml:space="preserve"> 6.73]	[600350 sh.G椴楂ü]	5.321	count: 61</t>
  </si>
  <si>
    <t xml:space="preserve"> 8.76]	[600377 sh.瀹娌ü]	</t>
  </si>
  <si>
    <t>4.262	count: 68</t>
  </si>
  <si>
    <t xml:space="preserve">[BUY]  [161101 </t>
  </si>
  <si>
    <t xml:space="preserve"> 9.12	</t>
  </si>
  <si>
    <t>3.947	count: 63</t>
  </si>
  <si>
    <t xml:space="preserve"> 9.16	</t>
  </si>
  <si>
    <t xml:space="preserve"> 8.71]	[600377 sh.瀹娌ü]	</t>
  </si>
  <si>
    <t>4.913	count: 44</t>
  </si>
  <si>
    <t xml:space="preserve"> 6.38	</t>
  </si>
  <si>
    <t xml:space="preserve"> 6.20]	[600642 sh.宠借′唤]	</t>
  </si>
  <si>
    <t>2.821	count: 15</t>
  </si>
  <si>
    <t xml:space="preserve"> 33.92	</t>
  </si>
  <si>
    <t xml:space="preserve"> 30.41]	[002049 sz.瑰借]	</t>
  </si>
  <si>
    <t>10.348	count: 26</t>
  </si>
  <si>
    <t xml:space="preserve">[BUY]  [161223 </t>
  </si>
  <si>
    <t xml:space="preserve"> 33.53	</t>
  </si>
  <si>
    <t xml:space="preserve"> 30.38]	[002049 sz.瑰借]	</t>
  </si>
  <si>
    <t>9.395	count: 16</t>
  </si>
  <si>
    <t xml:space="preserve"> 33.13	</t>
  </si>
  <si>
    <t xml:space="preserve">	170118 </t>
  </si>
  <si>
    <t xml:space="preserve"> 29.91]	[002049 sz.瑰借]	</t>
  </si>
  <si>
    <t>9.719	count: 11</t>
  </si>
  <si>
    <t xml:space="preserve">[BUY]  [160928 </t>
  </si>
  <si>
    <t xml:space="preserve"> 7.28	</t>
  </si>
  <si>
    <t xml:space="preserve"> 7.02]	[002385 sz.澶у]	</t>
  </si>
  <si>
    <t>3.571	count: 70</t>
  </si>
  <si>
    <t xml:space="preserve"> 7.39	</t>
  </si>
  <si>
    <t>5.007	count: 66</t>
  </si>
  <si>
    <t xml:space="preserve"> 7.50	</t>
  </si>
  <si>
    <t xml:space="preserve"> 6.85]	[002385 sz.澶у]	</t>
  </si>
  <si>
    <t>8.667	count: 25</t>
  </si>
  <si>
    <t xml:space="preserve"> 7.38	</t>
  </si>
  <si>
    <t>7.182	count: 18</t>
  </si>
  <si>
    <t xml:space="preserve"> 8.45	</t>
  </si>
  <si>
    <t xml:space="preserve">	170106 </t>
  </si>
  <si>
    <t xml:space="preserve"> 7.89]	[002470 sz.姝ｅぇ]	</t>
  </si>
  <si>
    <t>6.627	count: 16</t>
  </si>
  <si>
    <t xml:space="preserve"> 9.46	</t>
  </si>
  <si>
    <t xml:space="preserve"> 8.92]	[002170 sz.拌′唤]	</t>
  </si>
  <si>
    <t>5.708	count: 19</t>
  </si>
  <si>
    <t xml:space="preserve">[BUY]  [170306 </t>
  </si>
  <si>
    <t xml:space="preserve"> 9.45	</t>
  </si>
  <si>
    <t xml:space="preserve"> 9.20]	[002170 sz.拌′唤]	</t>
  </si>
  <si>
    <t>2.646	count: 11</t>
  </si>
  <si>
    <t xml:space="preserve"> 12.09	</t>
  </si>
  <si>
    <t xml:space="preserve"> 11.69]	[600238 sh.娴峰妞板]	</t>
  </si>
  <si>
    <t>3.309	count: 14</t>
  </si>
  <si>
    <t xml:space="preserve">[BUY]  [160629 </t>
  </si>
  <si>
    <t xml:space="preserve"> 19.34	</t>
  </si>
  <si>
    <t xml:space="preserve"> 15.32]	[002197 sz.璇ü靛]	</t>
  </si>
  <si>
    <t>20.786	count:138</t>
  </si>
  <si>
    <t xml:space="preserve">[BUY]  [160901 </t>
  </si>
  <si>
    <t xml:space="preserve"> 20.23	</t>
  </si>
  <si>
    <t>24.271	count: 92</t>
  </si>
  <si>
    <t xml:space="preserve"> 5.40	</t>
  </si>
  <si>
    <t xml:space="preserve">	170208 </t>
  </si>
  <si>
    <t xml:space="preserve"> 6.04]	[000857 hk.涓界虫补]	11.852	count: 61</t>
  </si>
  <si>
    <t xml:space="preserve"> 5.21	</t>
  </si>
  <si>
    <t xml:space="preserve"> 6.04]	[000857 hk.涓界虫补]	15.931	count: 55</t>
  </si>
  <si>
    <t xml:space="preserve"> 6.04]	[000857 hk.涓界虫补]	11.852	count: 51</t>
  </si>
  <si>
    <t xml:space="preserve"> 6.00]	[000857 hk.涓界虫补]	11.940	count: 49</t>
  </si>
  <si>
    <t xml:space="preserve"> 6.02	</t>
  </si>
  <si>
    <t xml:space="preserve"> 5.68]	[000857 hk.涓界虫补]	</t>
  </si>
  <si>
    <t>5.648	count: 57</t>
  </si>
  <si>
    <t>10.127	count: 35</t>
  </si>
  <si>
    <t xml:space="preserve"> 16.28	</t>
  </si>
  <si>
    <t xml:space="preserve"> 15.74]	[001088 hk.涓界]	</t>
  </si>
  <si>
    <t>3.317	count: 51</t>
  </si>
  <si>
    <t xml:space="preserve"> 16.70	</t>
  </si>
  <si>
    <t>5.749	count: 48</t>
  </si>
  <si>
    <t xml:space="preserve"> 16.30	</t>
  </si>
  <si>
    <t xml:space="preserve"> 16.10]	[001088 hk.涓界]	</t>
  </si>
  <si>
    <t>1.227	count: 28</t>
  </si>
  <si>
    <t xml:space="preserve"> 16.24	</t>
  </si>
  <si>
    <t xml:space="preserve"> 15.44]	[001088 hk.涓界]	</t>
  </si>
  <si>
    <t>4.926	count: 25</t>
  </si>
  <si>
    <t xml:space="preserve"> 42.90	</t>
  </si>
  <si>
    <t xml:space="preserve"> 39.25]	[002318 hk.涓藉钩瀹]	</t>
  </si>
  <si>
    <t>8.508	count: 42</t>
  </si>
  <si>
    <t xml:space="preserve"> 41.80	</t>
  </si>
  <si>
    <t xml:space="preserve"> 41.20]	[002318 hk.涓藉钩瀹]	</t>
  </si>
  <si>
    <t>1.435	count: 52</t>
  </si>
  <si>
    <t xml:space="preserve"> 8.23	</t>
  </si>
  <si>
    <t xml:space="preserve"> 8.38]	[001988 hk.姘惰]	1.823	count: 28</t>
  </si>
  <si>
    <t xml:space="preserve"> 8.59	</t>
  </si>
  <si>
    <t xml:space="preserve"> 8.73]	[001988 hk.姘惰]	1.630	count: 32</t>
  </si>
  <si>
    <t xml:space="preserve"> 8.53]	[001988 hk.姘惰]	0.947	count: 38</t>
  </si>
  <si>
    <t xml:space="preserve"> 9.20	</t>
  </si>
  <si>
    <t xml:space="preserve"> 8.53]	[001988 hk.姘惰]	</t>
  </si>
  <si>
    <t>7.283	count: 11</t>
  </si>
  <si>
    <t xml:space="preserve"> 8.58	</t>
  </si>
  <si>
    <t xml:space="preserve"> 8.44]	[001988 hk.姘惰]	</t>
  </si>
  <si>
    <t>1.632	count: 35</t>
  </si>
  <si>
    <t xml:space="preserve"> 33.41	</t>
  </si>
  <si>
    <t xml:space="preserve"> 28.57]	[600680 sh.涓娴锋ぉ]	</t>
  </si>
  <si>
    <t>14.487	count: 16</t>
  </si>
  <si>
    <t xml:space="preserve"> 39.10	</t>
  </si>
  <si>
    <t xml:space="preserve"> 35.87]	[600391 sh.绉ü]	</t>
  </si>
  <si>
    <t>8.261	count: 40</t>
  </si>
  <si>
    <t xml:space="preserve"> 38.90	</t>
  </si>
  <si>
    <t>7.789	count: 36</t>
  </si>
  <si>
    <t xml:space="preserve"> 15.17	</t>
  </si>
  <si>
    <t xml:space="preserve"> 14.45]	[002617 sz.茬绉ü]	</t>
  </si>
  <si>
    <t>4.746	count: 21</t>
  </si>
  <si>
    <t xml:space="preserve"> 6.52	</t>
  </si>
  <si>
    <t xml:space="preserve"> 5.12]	[600187 sh.戒腑姘村≥	</t>
  </si>
  <si>
    <t>21.472	count: 45</t>
  </si>
  <si>
    <t xml:space="preserve"> 6.74	</t>
  </si>
  <si>
    <t xml:space="preserve"> 4.84]	[600187 sh.戒腑姘村≥	</t>
  </si>
  <si>
    <t>28.190	count: 44</t>
  </si>
  <si>
    <t xml:space="preserve"> 13.50	</t>
  </si>
  <si>
    <t xml:space="preserve"> 12.07]	[600111 sh.圭ü]	</t>
  </si>
  <si>
    <t>10.593	count: 33</t>
  </si>
  <si>
    <t xml:space="preserve"> 12.96	</t>
  </si>
  <si>
    <t>6.867	count: 25</t>
  </si>
  <si>
    <t xml:space="preserve"> 12.65	</t>
  </si>
  <si>
    <t>4.585	count: 23</t>
  </si>
  <si>
    <t xml:space="preserve">[BUY]  [161020 </t>
  </si>
  <si>
    <t xml:space="preserve"> 0.18	</t>
  </si>
  <si>
    <t xml:space="preserve"> 0.18]	[008060 hk.借ü淇≥	0.556	count: 44</t>
  </si>
  <si>
    <t xml:space="preserve"> 0.19	</t>
  </si>
  <si>
    <t xml:space="preserve"> 0.18]	[008060 hk.借ü淇≥	</t>
  </si>
  <si>
    <t>5.236	count: 30</t>
  </si>
  <si>
    <t xml:space="preserve"> 0.24	</t>
  </si>
  <si>
    <t xml:space="preserve"> 0.17]	[008060 hk.借ü淇≥	</t>
  </si>
  <si>
    <t>28.395	count: 10</t>
  </si>
  <si>
    <t xml:space="preserve"> 0.73	</t>
  </si>
  <si>
    <t xml:space="preserve"> 0.51]	[000575 hk.辨跺お骞虫]	</t>
  </si>
  <si>
    <t>30.137	count: 60</t>
  </si>
  <si>
    <t xml:space="preserve"> 0.58	</t>
  </si>
  <si>
    <t xml:space="preserve">	170316 </t>
  </si>
  <si>
    <t>12.069	count: 37</t>
  </si>
  <si>
    <t xml:space="preserve"> 0.57	</t>
  </si>
  <si>
    <t>10.526	count: 33</t>
  </si>
  <si>
    <t xml:space="preserve"> 92.05	</t>
  </si>
  <si>
    <t xml:space="preserve"> 90.00]	[000001 hk.垮]	</t>
  </si>
  <si>
    <t>2.227	count: 17</t>
  </si>
  <si>
    <t xml:space="preserve"> 88.75	</t>
  </si>
  <si>
    <t xml:space="preserve"> 91.35]	[000001 hk.垮]	2.930	count: 29</t>
  </si>
  <si>
    <t xml:space="preserve"> 88.10	</t>
  </si>
  <si>
    <t xml:space="preserve"> 91.20]	[000001 hk.垮]	3.519	count: 28</t>
  </si>
  <si>
    <t xml:space="preserve"> 90.70	</t>
  </si>
  <si>
    <t xml:space="preserve"> 91.20]	[000001 hk.垮]	0.551	count: 23</t>
  </si>
  <si>
    <t xml:space="preserve"> 13.64	</t>
  </si>
  <si>
    <t xml:space="preserve"> 11.45]	[000061 sz.浜у]	</t>
  </si>
  <si>
    <t>16.056	count: 75</t>
  </si>
  <si>
    <t xml:space="preserve"> 13.44	</t>
  </si>
  <si>
    <t>14.807	count: 72</t>
  </si>
  <si>
    <t xml:space="preserve"> 12.61	</t>
  </si>
  <si>
    <t>9.199	count: 49</t>
  </si>
  <si>
    <t xml:space="preserve"> 10.37	</t>
  </si>
  <si>
    <t xml:space="preserve"> 9.69]	[601169 sh.浜惰]	</t>
  </si>
  <si>
    <t>6.557	count: 70</t>
  </si>
  <si>
    <t xml:space="preserve"> 10.15	</t>
  </si>
  <si>
    <t>4.532	count: 22</t>
  </si>
  <si>
    <t xml:space="preserve"> 11088.16	</t>
  </si>
  <si>
    <t xml:space="preserve"> 9768.57]	[399001 sz.娣辫]	</t>
  </si>
  <si>
    <t>11.901	count: 34</t>
  </si>
  <si>
    <t xml:space="preserve"> 24.36	</t>
  </si>
  <si>
    <t xml:space="preserve"> 22.11]	[600343 sh.ぉㄥ]	</t>
  </si>
  <si>
    <t>9.236	count: 29</t>
  </si>
  <si>
    <t xml:space="preserve"> 22.17	</t>
  </si>
  <si>
    <t>0.271	count: 24</t>
  </si>
  <si>
    <t xml:space="preserve"> 22.40	</t>
  </si>
  <si>
    <t>1.295	count: 20</t>
  </si>
  <si>
    <t xml:space="preserve"> 7.57	</t>
  </si>
  <si>
    <t xml:space="preserve"> 6.62]	[002550 sz.绾㈠惰]	</t>
  </si>
  <si>
    <t>12.550	count: 16</t>
  </si>
  <si>
    <t xml:space="preserve"> 1.55	</t>
  </si>
  <si>
    <t xml:space="preserve"> 1.56]	[001230 hk.澹╁介]	0.645	count: 49</t>
  </si>
  <si>
    <t xml:space="preserve"> 1.49	</t>
  </si>
  <si>
    <t xml:space="preserve"> 1.54]	[001230 hk.澹╁介]	3.356	count: 45</t>
  </si>
  <si>
    <t xml:space="preserve">[BUY]  [161007 </t>
  </si>
  <si>
    <t xml:space="preserve"> 3.99	</t>
  </si>
  <si>
    <t xml:space="preserve"> 3.32]	[000598 hk.涓藉杩]	</t>
  </si>
  <si>
    <t>16.792	count: 66</t>
  </si>
  <si>
    <t xml:space="preserve"> 3.29]	[000598 hk.涓藉杩]	</t>
  </si>
  <si>
    <t>4.913	count: 14</t>
  </si>
  <si>
    <t xml:space="preserve"> 23.20	</t>
  </si>
  <si>
    <t xml:space="preserve"> 23.30]	[000688 hk.涓芥捣澶灞]	0.431	count: 22</t>
  </si>
  <si>
    <t xml:space="preserve"> 42.36	</t>
  </si>
  <si>
    <t xml:space="preserve"> 33.77]	[600593 sh.澶цｄ]	</t>
  </si>
  <si>
    <t>20.279	count: 37</t>
  </si>
  <si>
    <t xml:space="preserve"> 0.26	</t>
  </si>
  <si>
    <t xml:space="preserve"> 0.30]	[008271 hk.扮 ]	19.608	count: 36</t>
  </si>
  <si>
    <t xml:space="preserve">[BUY]  [161109 </t>
  </si>
  <si>
    <t xml:space="preserve"> 0.23	</t>
  </si>
  <si>
    <t xml:space="preserve"> 0.27]	[008271 hk.扮 ]	12.766	count: 35</t>
  </si>
  <si>
    <t xml:space="preserve">[BUY]  [161124 </t>
  </si>
  <si>
    <t xml:space="preserve"> 0.27]	[008271 hk.扮 ]	10.417	count: 26</t>
  </si>
  <si>
    <t xml:space="preserve"> 12.18	</t>
  </si>
  <si>
    <t xml:space="preserve"> 10.22]	[000981 hk.涓介]	</t>
  </si>
  <si>
    <t>16.092	count: 34</t>
  </si>
  <si>
    <t xml:space="preserve">[BUY]  [161107 </t>
  </si>
  <si>
    <t xml:space="preserve"> 1.39	</t>
  </si>
  <si>
    <t xml:space="preserve"> 1.17]	[000090 hk.ョü芥]	</t>
  </si>
  <si>
    <t>15.827	count: 46</t>
  </si>
  <si>
    <t xml:space="preserve">[BUY]  [161115 </t>
  </si>
  <si>
    <t xml:space="preserve"> 1.38	</t>
  </si>
  <si>
    <t>15.217	count: 50</t>
  </si>
  <si>
    <t xml:space="preserve"> 1.34	</t>
  </si>
  <si>
    <t>12.687	count: 36</t>
  </si>
  <si>
    <t xml:space="preserve"> 1.16]	[000090 hk.ョü芥]	</t>
  </si>
  <si>
    <t>14.074	count: 42</t>
  </si>
  <si>
    <t>13.433	count: 40</t>
  </si>
  <si>
    <t xml:space="preserve"> 1.29]	[000090 hk.ョü芥]	0.000	count: 36</t>
  </si>
  <si>
    <t xml:space="preserve"> 1.18	</t>
  </si>
  <si>
    <t xml:space="preserve"> 1.24]	[000090 hk.ョü芥]	5.085	count: 31</t>
  </si>
  <si>
    <t xml:space="preserve"> 1.21	</t>
  </si>
  <si>
    <t xml:space="preserve"> 1.23]	[000090 hk.ョü芥]	1.653	count: 31</t>
  </si>
  <si>
    <t xml:space="preserve"> 0.46	</t>
  </si>
  <si>
    <t xml:space="preserve"> 0.43]	[000109 hk.濞璧婧]	</t>
  </si>
  <si>
    <t>6.522	count: 43</t>
  </si>
  <si>
    <t xml:space="preserve"> 0.15	</t>
  </si>
  <si>
    <t xml:space="preserve"> 0.15]	[000260 hk.骞哥ц≥	0.000	count: 57</t>
  </si>
  <si>
    <t xml:space="preserve"> 0.15]	[000260 hk.骞哥ц≥	0.000	count: 55</t>
  </si>
  <si>
    <t xml:space="preserve">[BUY]  [170302 </t>
  </si>
  <si>
    <t xml:space="preserve"> 0.09	</t>
  </si>
  <si>
    <t xml:space="preserve"> 0.07]	[000299 hk.涓杞欢]	</t>
  </si>
  <si>
    <t>20.455	count: 13</t>
  </si>
  <si>
    <t xml:space="preserve"> 5.88	</t>
  </si>
  <si>
    <t xml:space="preserve"> 5.49]	[000376 hk.涓⑤	</t>
  </si>
  <si>
    <t>6.633	count: 24</t>
  </si>
  <si>
    <t xml:space="preserve"> 5.94	</t>
  </si>
  <si>
    <t>7.576	count: 22</t>
  </si>
  <si>
    <t xml:space="preserve"> 5.90	</t>
  </si>
  <si>
    <t xml:space="preserve"> 5.45]	[000376 hk.涓⑤	</t>
  </si>
  <si>
    <t>7.627	count: 19</t>
  </si>
  <si>
    <t xml:space="preserve"> 5.74	</t>
  </si>
  <si>
    <t xml:space="preserve"> 5.29]	[000376 hk.涓⑤	</t>
  </si>
  <si>
    <t>7.840	count: 18</t>
  </si>
  <si>
    <t xml:space="preserve"> 5.46	</t>
  </si>
  <si>
    <t xml:space="preserve"> 5.21]	[000376 hk.涓⑤	</t>
  </si>
  <si>
    <t>4.579	count: 13</t>
  </si>
  <si>
    <t xml:space="preserve"> 5.43	</t>
  </si>
  <si>
    <t xml:space="preserve"> 5.24]	[000376 hk.涓⑤	</t>
  </si>
  <si>
    <t>3.499	count: 15</t>
  </si>
  <si>
    <t xml:space="preserve"> 5.32	</t>
  </si>
  <si>
    <t xml:space="preserve"> 5.13]	[000376 hk.涓⑤	</t>
  </si>
  <si>
    <t>3.571	count: 12</t>
  </si>
  <si>
    <t xml:space="preserve"> 5.30	</t>
  </si>
  <si>
    <t>3.208	count:  7</t>
  </si>
  <si>
    <t xml:space="preserve"> 5.26	</t>
  </si>
  <si>
    <t xml:space="preserve"> 5.00]	[001036 hk.涓绉缃娴峰]	</t>
  </si>
  <si>
    <t>4.943	count: 22</t>
  </si>
  <si>
    <t xml:space="preserve"> 2.50	</t>
  </si>
  <si>
    <t xml:space="preserve"> 2.14]	[001053 hk.搴㈤′唤]	</t>
  </si>
  <si>
    <t>14.400	count: 34</t>
  </si>
  <si>
    <t xml:space="preserve">[BUY]  [161121 </t>
  </si>
  <si>
    <t xml:space="preserve"> 1.31	</t>
  </si>
  <si>
    <t xml:space="preserve"> 1.20]	[002308 hk. 绁ユ鸿捷	</t>
  </si>
  <si>
    <t>8.397	count: 26</t>
  </si>
  <si>
    <t xml:space="preserve"> 1.28	</t>
  </si>
  <si>
    <t xml:space="preserve"> 1.21]	[002308 hk. 绁ユ鸿捷	</t>
  </si>
  <si>
    <t>5.469	count: 31</t>
  </si>
  <si>
    <t xml:space="preserve"> 1.16]	[002308 hk. 绁ユ鸿捷	</t>
  </si>
  <si>
    <t>7.200	count: 27</t>
  </si>
  <si>
    <t xml:space="preserve"> 1.27	</t>
  </si>
  <si>
    <t xml:space="preserve"> 1.06]	[002308 hk. 绁ユ鸿捷	</t>
  </si>
  <si>
    <t>16.535	count: 35</t>
  </si>
  <si>
    <t xml:space="preserve"> 3.39	</t>
  </si>
  <si>
    <t xml:space="preserve"> 2.89]	[006899 hk.浼]	</t>
  </si>
  <si>
    <t>14.749	count: 42</t>
  </si>
  <si>
    <t xml:space="preserve"> 3.27	</t>
  </si>
  <si>
    <t xml:space="preserve"> 2.99]	[006899 hk.浼]	</t>
  </si>
  <si>
    <t>8.563	count: 30</t>
  </si>
  <si>
    <t xml:space="preserve"> 0.57]	[008083 hk.版]	</t>
  </si>
  <si>
    <t>19.718	count: 67</t>
  </si>
  <si>
    <t xml:space="preserve"> 0.62	</t>
  </si>
  <si>
    <t xml:space="preserve"> 0.47]	[008083 hk.版]	</t>
  </si>
  <si>
    <t>24.194	count: 55</t>
  </si>
  <si>
    <t xml:space="preserve"> 0.11]	[008356 hk.涓芥板]	</t>
  </si>
  <si>
    <t>51.754	count: 65</t>
  </si>
  <si>
    <t xml:space="preserve"> 62.48	</t>
  </si>
  <si>
    <t xml:space="preserve"> 52.74]	[000938 sz.绱′唤]	</t>
  </si>
  <si>
    <t>15.589	count: 42</t>
  </si>
  <si>
    <t xml:space="preserve"> 63.16	</t>
  </si>
  <si>
    <t>16.498	count: 31</t>
  </si>
  <si>
    <t xml:space="preserve"> 0.12	</t>
  </si>
  <si>
    <t xml:space="preserve">	170103 </t>
  </si>
  <si>
    <t xml:space="preserve"> 0.11]	[008132 hk.涓补娓]	</t>
  </si>
  <si>
    <t>11.290	count: 30</t>
  </si>
  <si>
    <t>17.424	count: 44</t>
  </si>
  <si>
    <t xml:space="preserve"> 6.18	</t>
  </si>
  <si>
    <t xml:space="preserve"> 5.17]	[601099 sh.澶钩娲]	</t>
  </si>
  <si>
    <t>16.343	count: 55</t>
  </si>
  <si>
    <t xml:space="preserve"> 6.15	</t>
  </si>
  <si>
    <t xml:space="preserve"> 5.19]	[601099 sh.澶钩娲]	</t>
  </si>
  <si>
    <t>15.610	count: 56</t>
  </si>
  <si>
    <t xml:space="preserve"> 5.56	</t>
  </si>
  <si>
    <t>6.655	count: 48</t>
  </si>
  <si>
    <t xml:space="preserve"> 5.34	</t>
  </si>
  <si>
    <t>2.809	count: 43</t>
  </si>
  <si>
    <t>2.809	count: 39</t>
  </si>
  <si>
    <t xml:space="preserve"> 5.33	</t>
  </si>
  <si>
    <t xml:space="preserve"> 5.07]	[601099 sh.澶钩娲]	</t>
  </si>
  <si>
    <t>4.878	count: 15</t>
  </si>
  <si>
    <t>5.410	count: 13</t>
  </si>
  <si>
    <t xml:space="preserve"> 29.89	</t>
  </si>
  <si>
    <t xml:space="preserve"> 24.79]	[600446 sh.璇′唤]	</t>
  </si>
  <si>
    <t>17.063	count: 27</t>
  </si>
  <si>
    <t xml:space="preserve"> 28.99	</t>
  </si>
  <si>
    <t xml:space="preserve"> 22.81]	[600446 sh.璇′唤]	</t>
  </si>
  <si>
    <t>21.318	count: 29</t>
  </si>
  <si>
    <t xml:space="preserve"> 26.42	</t>
  </si>
  <si>
    <t xml:space="preserve"> 23.12]	[600446 sh.璇′唤]	</t>
  </si>
  <si>
    <t>12.491	count: 58</t>
  </si>
  <si>
    <t xml:space="preserve"> 23.88	</t>
  </si>
  <si>
    <t>3.183	count: 26</t>
  </si>
  <si>
    <t xml:space="preserve">[BUY]  [160923 </t>
  </si>
  <si>
    <t xml:space="preserve"> 20.32	</t>
  </si>
  <si>
    <t xml:space="preserve"> 17.03]	[002680 sz.跨┹	</t>
  </si>
  <si>
    <t>16.191	count: 73</t>
  </si>
  <si>
    <t xml:space="preserve"> 18.63	</t>
  </si>
  <si>
    <t xml:space="preserve"> 16.69]	[002680 sz.跨┹	</t>
  </si>
  <si>
    <t>10.413	count: 18</t>
  </si>
  <si>
    <t xml:space="preserve"> 17.39	</t>
  </si>
  <si>
    <t xml:space="preserve"> 16.51]	[002680 sz.跨┹	</t>
  </si>
  <si>
    <t>5.060	count: 15</t>
  </si>
  <si>
    <t xml:space="preserve">[BUY]  [170110 </t>
  </si>
  <si>
    <t xml:space="preserve"> 17.30	</t>
  </si>
  <si>
    <t xml:space="preserve"> 16.25]	[002680 sz.跨┹	</t>
  </si>
  <si>
    <t>6.069	count: 13</t>
  </si>
  <si>
    <t xml:space="preserve"> 10.32	</t>
  </si>
  <si>
    <t xml:space="preserve"> 9.94]	[002402 sz.ü娉拜	</t>
  </si>
  <si>
    <t>3.682	count: 13</t>
  </si>
  <si>
    <t xml:space="preserve"> 10.42	</t>
  </si>
  <si>
    <t xml:space="preserve"> 9.50]	[002402 sz.ü娉拜	</t>
  </si>
  <si>
    <t>8.829	count: 16</t>
  </si>
  <si>
    <t xml:space="preserve"> 10.49	</t>
  </si>
  <si>
    <t>9.438	count: 12</t>
  </si>
  <si>
    <t xml:space="preserve"> 10.21]	[002402 sz.ü娉拜	</t>
  </si>
  <si>
    <t>1.543	count: 40</t>
  </si>
  <si>
    <t xml:space="preserve"> 22.64	</t>
  </si>
  <si>
    <t xml:space="preserve"> 18.28]	[000728 sz.藉璇篙	</t>
  </si>
  <si>
    <t>19.258	count: 28</t>
  </si>
  <si>
    <t xml:space="preserve"> 15.72	</t>
  </si>
  <si>
    <t xml:space="preserve"> 13.78]	[002023 sz.娴风归拜	</t>
  </si>
  <si>
    <t>12.341	count: 75</t>
  </si>
  <si>
    <t xml:space="preserve"> 12.95	</t>
  </si>
  <si>
    <t xml:space="preserve"> 10.38]	[600410 sh.澶╂]	</t>
  </si>
  <si>
    <t>19.846	count: 49</t>
  </si>
  <si>
    <t xml:space="preserve"> 12.85	</t>
  </si>
  <si>
    <t xml:space="preserve"> 9.89]	[600410 sh.澶╂]	</t>
  </si>
  <si>
    <t>23.035	count: 38</t>
  </si>
  <si>
    <t xml:space="preserve"> 11.29	</t>
  </si>
  <si>
    <t>12.400	count: 16</t>
  </si>
  <si>
    <t xml:space="preserve"> 21.71	</t>
  </si>
  <si>
    <t xml:space="preserve"> 20.66]	[600588 sh.ㄥ缃缁]	</t>
  </si>
  <si>
    <t>4.836	count: 14</t>
  </si>
  <si>
    <t xml:space="preserve"> 16.11	</t>
  </si>
  <si>
    <t xml:space="preserve"> 13.86]	[002003 sz.浼′唤]	</t>
  </si>
  <si>
    <t>13.966	count: 35</t>
  </si>
  <si>
    <t xml:space="preserve"> 14.42	</t>
  </si>
  <si>
    <t xml:space="preserve"> 13.64]	[002003 sz.浼′唤]	</t>
  </si>
  <si>
    <t>5.409	count:  8</t>
  </si>
  <si>
    <t xml:space="preserve"> 9.80	</t>
  </si>
  <si>
    <t xml:space="preserve"> 8.88]	[002004 sz.﹀惰]	</t>
  </si>
  <si>
    <t>9.388	count: 34</t>
  </si>
  <si>
    <t xml:space="preserve"> 9.93	</t>
  </si>
  <si>
    <t xml:space="preserve"> 8.71]	[002004 sz.﹀惰]	</t>
  </si>
  <si>
    <t>12.286	count: 32</t>
  </si>
  <si>
    <t xml:space="preserve"> 9.74	</t>
  </si>
  <si>
    <t xml:space="preserve"> 8.27]	[002004 sz.﹀惰]	</t>
  </si>
  <si>
    <t>15.092	count: 30</t>
  </si>
  <si>
    <t xml:space="preserve"> 24.79	</t>
  </si>
  <si>
    <t xml:space="preserve"> 22.03]	[002111 sz.濞娴峰箍娉拜	</t>
  </si>
  <si>
    <t>11.134	count: 28</t>
  </si>
  <si>
    <t xml:space="preserve"> 23.81	</t>
  </si>
  <si>
    <t xml:space="preserve"> 21.90]	[002111 sz.濞娴峰箍娉拜	</t>
  </si>
  <si>
    <t>8.022	count: 24</t>
  </si>
  <si>
    <t xml:space="preserve"> 22.24	</t>
  </si>
  <si>
    <t xml:space="preserve"> 20.41]	[002111 sz.濞娴峰箍娉拜	</t>
  </si>
  <si>
    <t>8.228	count: 24</t>
  </si>
  <si>
    <t xml:space="preserve"> 16.46	</t>
  </si>
  <si>
    <t xml:space="preserve"> 16.18]	[601166 sh.翠惰]	</t>
  </si>
  <si>
    <t>1.701	count: 94</t>
  </si>
  <si>
    <t>6.474	count: 65</t>
  </si>
  <si>
    <t xml:space="preserve">[BUY]  [160623 </t>
  </si>
  <si>
    <t xml:space="preserve"> 24.77	</t>
  </si>
  <si>
    <t xml:space="preserve"> 19.39]	[002741 sz.绉ü]	</t>
  </si>
  <si>
    <t>21.720	count:136</t>
  </si>
  <si>
    <t xml:space="preserve"> 25.77	</t>
  </si>
  <si>
    <t>24.757	count:132</t>
  </si>
  <si>
    <t xml:space="preserve">[BUY]  [160922 </t>
  </si>
  <si>
    <t xml:space="preserve"> 21.38	</t>
  </si>
  <si>
    <t>9.308	count: 73</t>
  </si>
  <si>
    <t xml:space="preserve"> 22.12	</t>
  </si>
  <si>
    <t xml:space="preserve"> 19.12]	[002741 sz.绉ü]	</t>
  </si>
  <si>
    <t>13.562	count: 35</t>
  </si>
  <si>
    <t xml:space="preserve"> 19.96	</t>
  </si>
  <si>
    <t>4.208	count: 14</t>
  </si>
  <si>
    <t xml:space="preserve"> 19.94	</t>
  </si>
  <si>
    <t xml:space="preserve"> 17.54]	[002741 sz.绉ü]	</t>
  </si>
  <si>
    <t>12.036	count: 10</t>
  </si>
  <si>
    <t xml:space="preserve"> 13.38]	[601808 sh.涓捣娌规]	3.320	count: 52</t>
  </si>
  <si>
    <t xml:space="preserve"> 12.98	</t>
  </si>
  <si>
    <t xml:space="preserve"> 13.36]	[601808 sh.涓捣娌规]	2.928	count: 51</t>
  </si>
  <si>
    <t xml:space="preserve"> 13.25	</t>
  </si>
  <si>
    <t xml:space="preserve"> 12.87]	[601808 sh.涓捣娌规]	</t>
  </si>
  <si>
    <t>2.868	count: 39</t>
  </si>
  <si>
    <t xml:space="preserve"> 13.28	</t>
  </si>
  <si>
    <t>3.087	count: 37</t>
  </si>
  <si>
    <t xml:space="preserve"> 12.97	</t>
  </si>
  <si>
    <t xml:space="preserve"> 12.86]	[601808 sh.涓捣娌规]	</t>
  </si>
  <si>
    <t>0.848	count: 27</t>
  </si>
  <si>
    <t xml:space="preserve"> 13.05	</t>
  </si>
  <si>
    <t>1.456	count: 22</t>
  </si>
  <si>
    <t xml:space="preserve"> 13.52	</t>
  </si>
  <si>
    <t>4.882	count: 15</t>
  </si>
  <si>
    <t xml:space="preserve"> 0.48	</t>
  </si>
  <si>
    <t xml:space="preserve"> 0.47]	[000232 hk.涓借┖宸ヤ介]	</t>
  </si>
  <si>
    <t>3.093	count: 52</t>
  </si>
  <si>
    <t xml:space="preserve"> 1.02	</t>
  </si>
  <si>
    <t xml:space="preserve"> 1.01]	[000031 hk.ぉц≥	</t>
  </si>
  <si>
    <t>0.980	count: 62</t>
  </si>
  <si>
    <t xml:space="preserve"> 4.00	</t>
  </si>
  <si>
    <t xml:space="preserve">	170105 </t>
  </si>
  <si>
    <t xml:space="preserve"> 3.68]	[001045 hk.浜澶ц≥	</t>
  </si>
  <si>
    <t>8.000	count: 14</t>
  </si>
  <si>
    <t xml:space="preserve"> 10.28	</t>
  </si>
  <si>
    <t xml:space="preserve"> 9.12]	[600116 sh.翠惰]	</t>
  </si>
  <si>
    <t>11.284	count: 31</t>
  </si>
  <si>
    <t xml:space="preserve"> 9.40	</t>
  </si>
  <si>
    <t>2.979	count: 25</t>
  </si>
  <si>
    <t xml:space="preserve"> 27.70	</t>
  </si>
  <si>
    <t xml:space="preserve"> 21.81]	[600756 sh.娴疆杞欢]	</t>
  </si>
  <si>
    <t>21.264	count: 34</t>
  </si>
  <si>
    <t xml:space="preserve"> 30.18	</t>
  </si>
  <si>
    <t xml:space="preserve"> 28.20]	[000333 sz.缇⑤	</t>
  </si>
  <si>
    <t>6.561	count: 23</t>
  </si>
  <si>
    <t xml:space="preserve">[BUY]  [160907 </t>
  </si>
  <si>
    <t xml:space="preserve"> 5.47	</t>
  </si>
  <si>
    <t xml:space="preserve"> 5.16]	[601106 sh.涓戒ü]	</t>
  </si>
  <si>
    <t>5.667	count: 87</t>
  </si>
  <si>
    <t xml:space="preserve">[BUY]  [161019 </t>
  </si>
  <si>
    <t xml:space="preserve"> 5.97	</t>
  </si>
  <si>
    <t>13.568	count: 64</t>
  </si>
  <si>
    <t xml:space="preserve"> 6.04	</t>
  </si>
  <si>
    <t>14.570	count: 39</t>
  </si>
  <si>
    <t xml:space="preserve"> 6.27	</t>
  </si>
  <si>
    <t>17.703	count: 35</t>
  </si>
  <si>
    <t>17.703	count: 33</t>
  </si>
  <si>
    <t xml:space="preserve"> 4384.90	</t>
  </si>
  <si>
    <t xml:space="preserve"> 4069.85]	[000904 sh.涓200]	</t>
  </si>
  <si>
    <t>7.185	count: 31</t>
  </si>
  <si>
    <t xml:space="preserve"> 4290.00	</t>
  </si>
  <si>
    <t xml:space="preserve"> 4044.76]	[000904 sh.涓200]	</t>
  </si>
  <si>
    <t>5.717	count: 25</t>
  </si>
  <si>
    <t xml:space="preserve"> 12268.80	</t>
  </si>
  <si>
    <t xml:space="preserve"> 11195.48]	[399101 sz.涓跨患]	</t>
  </si>
  <si>
    <t>8.748	count: 36</t>
  </si>
  <si>
    <t xml:space="preserve"> 12206.70	</t>
  </si>
  <si>
    <t xml:space="preserve"> 10839.21]	[399101 sz.涓跨患]	</t>
  </si>
  <si>
    <t>11.203	count: 37</t>
  </si>
  <si>
    <t xml:space="preserve"> 14.39	</t>
  </si>
  <si>
    <t xml:space="preserve"> 12.23]	[002280 sz.缁浜ㄝ	</t>
  </si>
  <si>
    <t>15.010	count: 20</t>
  </si>
  <si>
    <t xml:space="preserve"> 14.66	</t>
  </si>
  <si>
    <t>16.576	count: 17</t>
  </si>
  <si>
    <t xml:space="preserve">[BUY]  [161227 </t>
  </si>
  <si>
    <t xml:space="preserve"> 14.46	</t>
  </si>
  <si>
    <t xml:space="preserve"> 11.96]	[002280 sz.缁浜ㄝ	</t>
  </si>
  <si>
    <t>17.289	count: 16</t>
  </si>
  <si>
    <t xml:space="preserve"> 14.24	</t>
  </si>
  <si>
    <t xml:space="preserve">	170124 </t>
  </si>
  <si>
    <t xml:space="preserve"> 12.11]	[002280 sz.缁浜ㄝ	</t>
  </si>
  <si>
    <t>14.958	count: 13</t>
  </si>
  <si>
    <t xml:space="preserve"> 21.05	</t>
  </si>
  <si>
    <t xml:space="preserve"> 20.47]	[600835 sh.涓娴锋虹递	</t>
  </si>
  <si>
    <t>2.755	count: 13</t>
  </si>
  <si>
    <t xml:space="preserve"> 12.25	</t>
  </si>
  <si>
    <t xml:space="preserve"> 10.55]	[000685 sz.涓北ㄝ	</t>
  </si>
  <si>
    <t>13.878	count: 34</t>
  </si>
  <si>
    <t xml:space="preserve"> 7.84	</t>
  </si>
  <si>
    <t xml:space="preserve"> 6.94]	[600369 sh.瑗垮璇篙	</t>
  </si>
  <si>
    <t>11.480	count: 63</t>
  </si>
  <si>
    <t xml:space="preserve"> 15.01]	[002736 sz.戒俊璇篙	</t>
  </si>
  <si>
    <t>4.517	count: 47</t>
  </si>
  <si>
    <t xml:space="preserve"> 15.60	</t>
  </si>
  <si>
    <t>3.782	count: 19</t>
  </si>
  <si>
    <t xml:space="preserve"> 13.70	</t>
  </si>
  <si>
    <t xml:space="preserve"> 12.73]	[600422 sh.⑤	</t>
  </si>
  <si>
    <t>7.080	count:  8</t>
  </si>
  <si>
    <t xml:space="preserve"> 48.54	</t>
  </si>
  <si>
    <t xml:space="preserve"> 35.58]	[002703 sz.杞ц′唤]	</t>
  </si>
  <si>
    <t>26.700	count: 59</t>
  </si>
  <si>
    <t xml:space="preserve"> 45.51	</t>
  </si>
  <si>
    <t>21.819	count: 55</t>
  </si>
  <si>
    <t xml:space="preserve"> 36.26	</t>
  </si>
  <si>
    <t xml:space="preserve"> 33.11]	[002703 sz.杞ц′唤]	</t>
  </si>
  <si>
    <t>8.687	count: 48</t>
  </si>
  <si>
    <t xml:space="preserve"> 28.12	</t>
  </si>
  <si>
    <t xml:space="preserve"> 24.50]	[002768 sz.芥╄′唤]	</t>
  </si>
  <si>
    <t>12.873	count: 40</t>
  </si>
  <si>
    <t xml:space="preserve"> 27.56	</t>
  </si>
  <si>
    <t xml:space="preserve"> 22.31]	[002768 sz.芥╄′唤]	</t>
  </si>
  <si>
    <t>19.049	count: 37</t>
  </si>
  <si>
    <t xml:space="preserve"> 26.99	</t>
  </si>
  <si>
    <t xml:space="preserve"> 21.86]	[002768 sz.芥╄′唤]	</t>
  </si>
  <si>
    <t>19.007	count: 29</t>
  </si>
  <si>
    <t xml:space="preserve"> 11.54	</t>
  </si>
  <si>
    <t xml:space="preserve"> 9.98]	[000902 sz.版涓拜	</t>
  </si>
  <si>
    <t>13.518	count: 46</t>
  </si>
  <si>
    <t xml:space="preserve"> 11.79	</t>
  </si>
  <si>
    <t xml:space="preserve"> 9.76]	[000902 sz.版涓拜	</t>
  </si>
  <si>
    <t>17.218	count: 13</t>
  </si>
  <si>
    <t xml:space="preserve"> 9.74]	[000902 sz.版涓拜	</t>
  </si>
  <si>
    <t>17.458	count: 32</t>
  </si>
  <si>
    <t xml:space="preserve"> 10.12	</t>
  </si>
  <si>
    <t xml:space="preserve"> 9.68]	[000902 sz.版涓拜	</t>
  </si>
  <si>
    <t>4.348	count: 19</t>
  </si>
  <si>
    <t xml:space="preserve"> 8.24]	[600439 sh.瑞贝卡]	</t>
  </si>
  <si>
    <t xml:space="preserve"> 6.11]	[600705 sh.中航投资]	</t>
  </si>
  <si>
    <t xml:space="preserve"> 17.46]	[600845 sh.宝信软件]	</t>
  </si>
  <si>
    <t xml:space="preserve"> 18.42]	[600845 sh.宝信软件]	</t>
  </si>
  <si>
    <t xml:space="preserve"> 18.57]	[600845 sh.宝信软件]	</t>
  </si>
  <si>
    <t xml:space="preserve"> 1.34]	[000154 hk.北京发展]	</t>
  </si>
  <si>
    <t xml:space="preserve"> 0.16]	[001613 hk.协同通信]	</t>
  </si>
  <si>
    <t xml:space="preserve"> 1.92]	[006136 hk.康达环保]	</t>
  </si>
  <si>
    <t xml:space="preserve"> 2.81]	[000439 hk.光启科学]	</t>
  </si>
  <si>
    <t xml:space="preserve"> 3.58]	[000241 hk.阿里健康]	</t>
  </si>
  <si>
    <t xml:space="preserve"> 3.19]	[000241 hk.阿里健康]	</t>
  </si>
  <si>
    <t xml:space="preserve"> 2.86]	[000241 hk.阿里健康]	</t>
  </si>
  <si>
    <t xml:space="preserve"> 3.05]	[000268 hk.金蝶国际]	0.993	count: 55</t>
  </si>
  <si>
    <t xml:space="preserve"> 3.05]	[000268 hk.金蝶国际]	4.452	count: 45</t>
  </si>
  <si>
    <t xml:space="preserve"> 10.90]	[000400 hk.科通芯城]	</t>
  </si>
  <si>
    <t xml:space="preserve"> 10.40]	[000400 hk.科通芯城]	</t>
  </si>
  <si>
    <t xml:space="preserve"> 10.46]	[000400 hk.科通芯城]	</t>
  </si>
  <si>
    <t xml:space="preserve"> 0.12]	[000402 hk.天下图控股]	</t>
  </si>
  <si>
    <t xml:space="preserve"> 3.91]	[000434 hk.博雅互动]	</t>
  </si>
  <si>
    <t xml:space="preserve"> 0.15]	[000498 hk.保华集团]	</t>
  </si>
  <si>
    <t xml:space="preserve"> 0.18]	[000498 hk.保华集团]	</t>
  </si>
  <si>
    <t xml:space="preserve"> 0.39]	[000510 hk.时富金融服务集团]	</t>
  </si>
  <si>
    <t xml:space="preserve"> 4.83]	[000525 hk.广深铁路股份]	</t>
  </si>
  <si>
    <t xml:space="preserve"> 1.96]	[000543 hk.太平洋网络]	</t>
  </si>
  <si>
    <t xml:space="preserve"> 1.92]	[000543 hk.太平洋网络]	</t>
  </si>
  <si>
    <t xml:space="preserve"> 1.88]	[000543 hk.太平洋网络]	</t>
  </si>
  <si>
    <t xml:space="preserve"> 1.87]	[000543 hk.太平洋网络]	</t>
  </si>
  <si>
    <t xml:space="preserve"> 1.99]	[000560 hk.珠江船务]	</t>
  </si>
  <si>
    <t xml:space="preserve"> 1.97]	[000560 hk.珠江船务]	</t>
  </si>
  <si>
    <t xml:space="preserve"> 12.36]	[000656 hk.复星国际]	0.488	count: 27</t>
  </si>
  <si>
    <t xml:space="preserve"> 4.80]	[000665 hk.海通国际]	11.888	count: 42</t>
  </si>
  <si>
    <t xml:space="preserve"> 4.65]	[000665 hk.海通国际]	8.899	count: 30</t>
  </si>
  <si>
    <t xml:space="preserve"> 4.65]	[000665 hk.海通国际]	5.682	count: 25</t>
  </si>
  <si>
    <t xml:space="preserve"> 7.51]	[000699 hk.神州租车]	</t>
  </si>
  <si>
    <t xml:space="preserve"> 22.35]	[000777 hk.网龙]	</t>
  </si>
  <si>
    <t xml:space="preserve"> 22.05]	[000777 hk.网龙]	</t>
  </si>
  <si>
    <t xml:space="preserve"> 21.90]	[000777 hk.网龙]	</t>
  </si>
  <si>
    <t xml:space="preserve"> 6.86]	[000819 hk.天能动力]	</t>
  </si>
  <si>
    <t xml:space="preserve"> 4.27]	[000882 hk.天津发展]	1.909	count: 38</t>
  </si>
  <si>
    <t xml:space="preserve"> 4.24]	[000882 hk.天津发展]	7.888	count: 30</t>
  </si>
  <si>
    <t xml:space="preserve"> 4.22]	[000882 hk.天津发展]	7.107	count: 28</t>
  </si>
  <si>
    <t xml:space="preserve"> 4.22]	[000882 hk.天津发展]	4.455	count: 20</t>
  </si>
  <si>
    <t xml:space="preserve"> 11.24]	[000963 hk.华熙生物科技]	</t>
  </si>
  <si>
    <t xml:space="preserve"> 1.80]	[001035 hk.BBI生命科技]	</t>
  </si>
  <si>
    <t xml:space="preserve"> 4.95]	[001052 hk.越秀交通基建]	</t>
  </si>
  <si>
    <t xml:space="preserve"> 44.50]	[001211 hk.比亚迪电子]	</t>
  </si>
  <si>
    <t xml:space="preserve"> 2.38]	[001297 hk.中国擎天软件]	</t>
  </si>
  <si>
    <t xml:space="preserve"> 0.75]	[002369 hk.酷派集团]	</t>
  </si>
  <si>
    <t xml:space="preserve"> 2.50]	[001345 hk.中国先锋医药]	</t>
  </si>
  <si>
    <t xml:space="preserve"> 5.99]	[001349 hk.复旦张江]	</t>
  </si>
  <si>
    <t xml:space="preserve"> 5.98]	[001349 hk.复旦张江]	</t>
  </si>
  <si>
    <t xml:space="preserve"> 5.84]	[001349 hk.复旦张江]	</t>
  </si>
  <si>
    <t xml:space="preserve"> 5.83]	[001349 hk.复旦张江]	</t>
  </si>
  <si>
    <t xml:space="preserve"> 1.77]	[001358 hk.普华和顺]	</t>
  </si>
  <si>
    <t xml:space="preserve"> 1.60]	[001363 hk.中滔环保]	</t>
  </si>
  <si>
    <t xml:space="preserve"> 9.92]	[001515 hk.凤凰医疗]	</t>
  </si>
  <si>
    <t xml:space="preserve"> 9.87]	[001515 hk.凤凰医疗]	</t>
  </si>
  <si>
    <t xml:space="preserve"> 0.63]	[001639 hk.安捷利实业]	3.279	count: 68</t>
  </si>
  <si>
    <t xml:space="preserve"> 0.61]	[001639 hk.安捷利实业]	</t>
  </si>
  <si>
    <t xml:space="preserve"> 2.24]	[001661 hk.智美集团]	</t>
  </si>
  <si>
    <t xml:space="preserve"> 2.27]	[001661 hk.智美集团]	</t>
  </si>
  <si>
    <t xml:space="preserve"> 2.26]	[001661 hk.智美集团]	</t>
  </si>
  <si>
    <t xml:space="preserve"> 2.12]	[001661 hk.智美集团]	</t>
  </si>
  <si>
    <t xml:space="preserve"> 2.04]	[001661 hk.智美集团]	</t>
  </si>
  <si>
    <t xml:space="preserve"> 13.56]	[001666 hk.同仁堂科技]	</t>
  </si>
  <si>
    <t xml:space="preserve"> 13.50]	[001666 hk.同仁堂科技]	</t>
  </si>
  <si>
    <t xml:space="preserve"> 1.60]	[001668 hk.华南城]	</t>
  </si>
  <si>
    <t xml:space="preserve"> 1.59]	[001668 hk.华南城]	</t>
  </si>
  <si>
    <t xml:space="preserve"> 4.82]	[001778 hk.彩生活]	</t>
  </si>
  <si>
    <t xml:space="preserve"> 4.60]	[001778 hk.彩生活]	</t>
  </si>
  <si>
    <t xml:space="preserve"> 4.52]	[001778 hk.彩生活]	</t>
  </si>
  <si>
    <t xml:space="preserve"> 7.17]	[001818 hk.招金矿业]	</t>
  </si>
  <si>
    <t xml:space="preserve"> 4.56]	[001980 hk.天鸽互动]	</t>
  </si>
  <si>
    <t xml:space="preserve"> 2.74]	[002009 hk.金隅股份]	</t>
  </si>
  <si>
    <t xml:space="preserve"> 1.26]	[002188 hk.泰坦能源技术]	</t>
  </si>
  <si>
    <t xml:space="preserve"> 1.23]	[002188 hk.泰坦能源技术]	</t>
  </si>
  <si>
    <t xml:space="preserve"> 1.22]	[002188 hk.泰坦能源技术]	</t>
  </si>
  <si>
    <t xml:space="preserve"> 1.26]	[002188 hk.泰坦能源技术]	1.613	count: 27</t>
  </si>
  <si>
    <t xml:space="preserve"> 2.65]	[002298 hk.都市丽人]	</t>
  </si>
  <si>
    <t xml:space="preserve"> 2.39]	[002298 hk.都市丽人]	</t>
  </si>
  <si>
    <t xml:space="preserve"> 2.38]	[002298 hk.都市丽人]	</t>
  </si>
  <si>
    <t xml:space="preserve"> 2.11]	[002298 hk.都市丽人]	</t>
  </si>
  <si>
    <t xml:space="preserve"> 4.44]	[002348 hk.东瑞制药]	</t>
  </si>
  <si>
    <t xml:space="preserve"> 4.41]	[002348 hk.东瑞制药]	</t>
  </si>
  <si>
    <t xml:space="preserve"> 5.64]	[002357 hk.中航科工]	</t>
  </si>
  <si>
    <t xml:space="preserve"> 5.59]	[002357 hk.中航科工]	</t>
  </si>
  <si>
    <t xml:space="preserve"> 5.56]	[002357 hk.中航科工]	</t>
  </si>
  <si>
    <t xml:space="preserve"> 5.37]	[002357 hk.中航科工]	</t>
  </si>
  <si>
    <t xml:space="preserve"> 8.25]	[002488 hk.元征科技]	</t>
  </si>
  <si>
    <t xml:space="preserve"> 8.23]	[002488 hk.元征科技]	</t>
  </si>
  <si>
    <t xml:space="preserve"> 8.14]	[002488 hk.元征科技]	</t>
  </si>
  <si>
    <t xml:space="preserve"> 0.18]	[002789 hk.远大中国]	1.143	count: 45</t>
  </si>
  <si>
    <t xml:space="preserve"> 0.18]	[002789 hk.远大中国]	</t>
  </si>
  <si>
    <t xml:space="preserve"> 4.26]	[003393 hk.威胜集团]	</t>
  </si>
  <si>
    <t xml:space="preserve"> 4.21]	[003393 hk.威胜集团]	</t>
  </si>
  <si>
    <t xml:space="preserve"> 4.19]	[003393 hk.威胜集团]	</t>
  </si>
  <si>
    <t xml:space="preserve"> 4.16]	[003393 hk.威胜集团]	</t>
  </si>
  <si>
    <t xml:space="preserve"> 10.16]	[008138 hk.同仁堂国药]	</t>
  </si>
  <si>
    <t xml:space="preserve"> 0.28]	[008143 hk.华夏医疗]	</t>
  </si>
  <si>
    <t xml:space="preserve"> 0.26]	[008143 hk.华夏医疗]	</t>
  </si>
  <si>
    <t xml:space="preserve"> 0.25]	[008143 hk.华夏医疗]	</t>
  </si>
  <si>
    <t xml:space="preserve"> 2.78]	[008267 hk.蓝港互动]	</t>
  </si>
  <si>
    <t xml:space="preserve"> 2.76]	[008267 hk.蓝港互动]	</t>
  </si>
  <si>
    <t xml:space="preserve"> 2.48]	[008267 hk.蓝港互动]	</t>
  </si>
  <si>
    <t xml:space="preserve"> 12.39]	[000410 sz.沈阳机床]	</t>
  </si>
  <si>
    <t xml:space="preserve"> 6.06]	[000875 sz.吉电股份]	</t>
  </si>
  <si>
    <t xml:space="preserve"> 6.03]	[000875 sz.吉电股份]	</t>
  </si>
  <si>
    <t xml:space="preserve"> 12.40]	[600021 sh.上海电力]	</t>
  </si>
  <si>
    <t xml:space="preserve"> 12.24]	[600021 sh.上海电力]	</t>
  </si>
  <si>
    <t xml:space="preserve"> 13.49]	[000958 sz.东方能源]	</t>
  </si>
  <si>
    <t xml:space="preserve"> 3.69]	[000767 sz.漳泽电力]	</t>
  </si>
  <si>
    <t xml:space="preserve"> 3.38]	[000100 sz.TCL集团]	</t>
  </si>
  <si>
    <t xml:space="preserve"> 10.10]	[000402 sz.金融街]	</t>
  </si>
  <si>
    <t xml:space="preserve"> 9.88]	[000402 sz.金融街]	</t>
  </si>
  <si>
    <t xml:space="preserve"> 41.99]	[000503 sz.海虹控股]	</t>
  </si>
  <si>
    <t xml:space="preserve"> 41.58]	[000503 sz.海虹控股]	</t>
  </si>
  <si>
    <t xml:space="preserve"> 15.05]	[000625 sz.长安汽车]	</t>
  </si>
  <si>
    <t xml:space="preserve"> 2.38]	[000629 sz.新巩钒]	</t>
  </si>
  <si>
    <t xml:space="preserve"> 2.32]	[000629 sz.新巩钒]	</t>
  </si>
  <si>
    <t xml:space="preserve"> 8.20]	[000839 sz.中信国安]	</t>
  </si>
  <si>
    <t xml:space="preserve"> 8.12]	[000839 sz.中信国安]	</t>
  </si>
  <si>
    <t xml:space="preserve"> 5.72]	[000898 sz.鞍钢新轧]	</t>
  </si>
  <si>
    <t xml:space="preserve"> 16.12]	[600000 sh.浦发银行]	</t>
  </si>
  <si>
    <t xml:space="preserve"> 16.35]	[600000 sh.浦发银行]	</t>
  </si>
  <si>
    <t xml:space="preserve"> 6.82]	[600006 sh.东风汽车]	</t>
  </si>
  <si>
    <t xml:space="preserve"> 6.69]	[600006 sh.东风汽车]	</t>
  </si>
  <si>
    <t xml:space="preserve"> 9.08]	[600016 sh.民生银行]	</t>
  </si>
  <si>
    <t xml:space="preserve"> 8.96]	[600016 sh.民生银行]	</t>
  </si>
  <si>
    <t xml:space="preserve"> 8.87]	[600016 sh.民生银行]	</t>
  </si>
  <si>
    <t xml:space="preserve"> 14.90]	[600058 sh.五矿发展]	</t>
  </si>
  <si>
    <t xml:space="preserve"> 13.46]	[600100 sh.清华同方]	</t>
  </si>
  <si>
    <t xml:space="preserve"> 24.37]	[600104 sh.上海汽车]	</t>
  </si>
  <si>
    <t xml:space="preserve"> 6.86]	[600115 sh.东方航空]	3.313	count: 43</t>
  </si>
  <si>
    <t xml:space="preserve"> 6.86]	[600115 sh.东方航空]	</t>
  </si>
  <si>
    <t xml:space="preserve"> 4.79]	[600320 sh.振华港机]	</t>
  </si>
  <si>
    <t xml:space="preserve"> 6.81]	[600348 sh.国阳新能]	</t>
  </si>
  <si>
    <t xml:space="preserve"> 6.73]	[600350 sh.G鲁高速]	5.321	count: 61</t>
  </si>
  <si>
    <t xml:space="preserve"> 8.76]	[600377 sh.宁沪高速]	</t>
  </si>
  <si>
    <t xml:space="preserve"> 8.71]	[600377 sh.宁沪高速]	</t>
  </si>
  <si>
    <t xml:space="preserve"> 6.20]	[600642 sh.申能股份]	</t>
  </si>
  <si>
    <t xml:space="preserve"> 30.41]	[002049 sz.同方国芯]	</t>
  </si>
  <si>
    <t xml:space="preserve"> 30.38]	[002049 sz.同方国芯]	</t>
  </si>
  <si>
    <t xml:space="preserve"> 29.91]	[002049 sz.同方国芯]	</t>
  </si>
  <si>
    <t xml:space="preserve"> 7.02]	[002385 sz.大北农]	</t>
  </si>
  <si>
    <t xml:space="preserve"> 6.85]	[002385 sz.大北农]	</t>
  </si>
  <si>
    <t xml:space="preserve"> 7.89]	[002470 sz.金正大]	</t>
  </si>
  <si>
    <t xml:space="preserve"> 8.92]	[002170 sz.芭田股份]	</t>
  </si>
  <si>
    <t xml:space="preserve"> 9.20]	[002170 sz.芭田股份]	</t>
  </si>
  <si>
    <t xml:space="preserve"> 11.69]	[600238 sh.海南椰岛]	</t>
  </si>
  <si>
    <t xml:space="preserve"> 15.32]	[002197 sz.证通电子]	</t>
  </si>
  <si>
    <t xml:space="preserve"> 6.04]	[000857 hk.中国石油]	11.852	count: 61</t>
  </si>
  <si>
    <t xml:space="preserve"> 6.04]	[000857 hk.中国石油]	15.931	count: 55</t>
  </si>
  <si>
    <t xml:space="preserve"> 6.04]	[000857 hk.中国石油]	11.852	count: 51</t>
  </si>
  <si>
    <t xml:space="preserve"> 6.00]	[000857 hk.中国石油]	11.940	count: 49</t>
  </si>
  <si>
    <t xml:space="preserve"> 5.68]	[000857 hk.中国石油]	</t>
  </si>
  <si>
    <t xml:space="preserve"> 15.74]	[001088 hk.中国神华]	</t>
  </si>
  <si>
    <t xml:space="preserve"> 16.10]	[001088 hk.中国神华]	</t>
  </si>
  <si>
    <t xml:space="preserve"> 15.44]	[001088 hk.中国神华]	</t>
  </si>
  <si>
    <t xml:space="preserve"> 39.25]	[002318 hk.中国平安]	</t>
  </si>
  <si>
    <t xml:space="preserve"> 41.20]	[002318 hk.中国平安]	</t>
  </si>
  <si>
    <t xml:space="preserve"> 8.38]	[001988 hk.民生银行]	1.823	count: 28</t>
  </si>
  <si>
    <t xml:space="preserve"> 8.73]	[001988 hk.民生银行]	1.630	count: 32</t>
  </si>
  <si>
    <t xml:space="preserve"> 8.53]	[001988 hk.民生银行]	0.947	count: 38</t>
  </si>
  <si>
    <t xml:space="preserve"> 8.53]	[001988 hk.民生银行]	</t>
  </si>
  <si>
    <t xml:space="preserve"> 8.44]	[001988 hk.民生银行]	</t>
  </si>
  <si>
    <t xml:space="preserve"> 28.57]	[600680 sh.上海普天]	</t>
  </si>
  <si>
    <t xml:space="preserve"> 35.87]	[600391 sh.成发科技]	</t>
  </si>
  <si>
    <t xml:space="preserve"> 14.45]	[002617 sz.露笑科技]	</t>
  </si>
  <si>
    <t xml:space="preserve"> 5.12]	[600187 sh.国中水务]	</t>
  </si>
  <si>
    <t xml:space="preserve"> 4.84]	[600187 sh.国中水务]	</t>
  </si>
  <si>
    <t xml:space="preserve"> 12.07]	[600111 sh.北方稀土]	</t>
  </si>
  <si>
    <t xml:space="preserve"> 0.18]	[008060 hk.国联通信]	0.556	count: 44</t>
  </si>
  <si>
    <t xml:space="preserve"> 0.18]	[008060 hk.国联通信]	</t>
  </si>
  <si>
    <t xml:space="preserve"> 0.17]	[008060 hk.国联通信]	</t>
  </si>
  <si>
    <t xml:space="preserve"> 0.51]	[000575 hk.励晶太平洋]	</t>
  </si>
  <si>
    <t xml:space="preserve"> 90.00]	[000001 hk.长和]	</t>
  </si>
  <si>
    <t xml:space="preserve"> 91.35]	[000001 hk.长和]	2.930	count: 29</t>
  </si>
  <si>
    <t xml:space="preserve"> 91.20]	[000001 hk.长和]	3.519	count: 28</t>
  </si>
  <si>
    <t xml:space="preserve"> 91.20]	[000001 hk.长和]	0.551	count: 23</t>
  </si>
  <si>
    <t xml:space="preserve"> 11.45]	[000061 sz.农产品]	</t>
  </si>
  <si>
    <t xml:space="preserve"> 9.69]	[601169 sh.北京银行]	</t>
  </si>
  <si>
    <t xml:space="preserve"> 9768.57]	[399001 sz.深证成指]	</t>
  </si>
  <si>
    <t xml:space="preserve"> 22.11]	[600343 sh.航天动力]	</t>
  </si>
  <si>
    <t xml:space="preserve"> 6.62]	[002550 sz.千红制药]	</t>
  </si>
  <si>
    <t xml:space="preserve"> 1.56]	[001230 hk.雅士利国际]	0.645	count: 49</t>
  </si>
  <si>
    <t xml:space="preserve"> 1.54]	[001230 hk.雅士利国际]	3.356	count: 45</t>
  </si>
  <si>
    <t xml:space="preserve"> 3.32]	[000598 hk.中国外运]	</t>
  </si>
  <si>
    <t xml:space="preserve"> 3.29]	[000598 hk.中国外运]	</t>
  </si>
  <si>
    <t xml:space="preserve"> 23.30]	[000688 hk.中国海外发展]	0.431	count: 22</t>
  </si>
  <si>
    <t xml:space="preserve"> 33.77]	[600593 sh.大连圣亚]	</t>
  </si>
  <si>
    <t xml:space="preserve"> 0.30]	[008271 hk.环球数码]	19.608	count: 36</t>
  </si>
  <si>
    <t xml:space="preserve"> 0.27]	[008271 hk.环球数码]	12.766	count: 35</t>
  </si>
  <si>
    <t xml:space="preserve"> 0.27]	[008271 hk.环球数码]	10.417	count: 26</t>
  </si>
  <si>
    <t xml:space="preserve"> 10.22]	[000981 hk.中芯国际]	</t>
  </si>
  <si>
    <t xml:space="preserve"> 1.17]	[000090 hk.琥珀能源]	</t>
  </si>
  <si>
    <t xml:space="preserve"> 1.16]	[000090 hk.琥珀能源]	</t>
  </si>
  <si>
    <t xml:space="preserve"> 1.29]	[000090 hk.琥珀能源]	0.000	count: 36</t>
  </si>
  <si>
    <t xml:space="preserve"> 1.24]	[000090 hk.琥珀能源]	5.085	count: 31</t>
  </si>
  <si>
    <t xml:space="preserve"> 1.23]	[000090 hk.琥珀能源]	1.653	count: 31</t>
  </si>
  <si>
    <t xml:space="preserve"> 0.43]	[000109 hk.金威资源]	</t>
  </si>
  <si>
    <t xml:space="preserve"> 0.15]	[000260 hk.幸福控股]	0.000	count: 57</t>
  </si>
  <si>
    <t xml:space="preserve"> 0.15]	[000260 hk.幸福控股]	0.000	count: 55</t>
  </si>
  <si>
    <t xml:space="preserve"> 0.07]	[000299 hk.中讯软件]	</t>
  </si>
  <si>
    <t xml:space="preserve"> 5.49]	[000376 hk.瑞东集团]	</t>
  </si>
  <si>
    <t xml:space="preserve"> 5.45]	[000376 hk.瑞东集团]	</t>
  </si>
  <si>
    <t xml:space="preserve"> 5.29]	[000376 hk.瑞东集团]	</t>
  </si>
  <si>
    <t xml:space="preserve"> 5.21]	[000376 hk.瑞东集团]	</t>
  </si>
  <si>
    <t xml:space="preserve"> 5.24]	[000376 hk.瑞东集团]	</t>
  </si>
  <si>
    <t xml:space="preserve"> 5.13]	[000376 hk.瑞东集团]	</t>
  </si>
  <si>
    <t xml:space="preserve"> 5.00]	[001036 hk.万科置业海外]	</t>
  </si>
  <si>
    <t xml:space="preserve"> 2.14]	[001053 hk.重庆钢铁股份]	</t>
  </si>
  <si>
    <t xml:space="preserve"> 1.20]	[002308 hk.研祥智能]	</t>
  </si>
  <si>
    <t xml:space="preserve"> 1.21]	[002308 hk.研祥智能]	</t>
  </si>
  <si>
    <t xml:space="preserve"> 1.16]	[002308 hk.研祥智能]	</t>
  </si>
  <si>
    <t xml:space="preserve"> 1.06]	[002308 hk.研祥智能]	</t>
  </si>
  <si>
    <t xml:space="preserve"> 2.89]	[006899 hk.联众]	</t>
  </si>
  <si>
    <t xml:space="preserve"> 2.99]	[006899 hk.联众]	</t>
  </si>
  <si>
    <t xml:space="preserve"> 0.57]	[008083 hk.创新支付]	</t>
  </si>
  <si>
    <t xml:space="preserve"> 0.47]	[008083 hk.创新支付]	</t>
  </si>
  <si>
    <t xml:space="preserve"> 0.11]	[008356 hk.中国新华]	</t>
  </si>
  <si>
    <t xml:space="preserve"> 52.74]	[000938 sz.紫光股份]	</t>
  </si>
  <si>
    <t xml:space="preserve"> 0.11]	[008132 hk.中油港燃]	</t>
  </si>
  <si>
    <t xml:space="preserve"> 5.17]	[601099 sh.太平洋]	</t>
  </si>
  <si>
    <t xml:space="preserve"> 5.19]	[601099 sh.太平洋]	</t>
  </si>
  <si>
    <t xml:space="preserve"> 5.07]	[601099 sh.太平洋]	</t>
  </si>
  <si>
    <t xml:space="preserve"> 24.79]	[600446 sh.金证股份]	</t>
  </si>
  <si>
    <t xml:space="preserve"> 22.81]	[600446 sh.金证股份]	</t>
  </si>
  <si>
    <t xml:space="preserve"> 23.12]	[600446 sh.金证股份]	</t>
  </si>
  <si>
    <t xml:space="preserve"> 17.03]	[002680 sz.长生生物]	</t>
  </si>
  <si>
    <t xml:space="preserve"> 16.69]	[002680 sz.长生生物]	</t>
  </si>
  <si>
    <t xml:space="preserve"> 16.51]	[002680 sz.长生生物]	</t>
  </si>
  <si>
    <t xml:space="preserve"> 16.25]	[002680 sz.长生生物]	</t>
  </si>
  <si>
    <t xml:space="preserve"> 9.94]	[002402 sz.和而泰]	</t>
  </si>
  <si>
    <t xml:space="preserve"> 9.50]	[002402 sz.和而泰]	</t>
  </si>
  <si>
    <t xml:space="preserve"> 10.21]	[002402 sz.和而泰]	</t>
  </si>
  <si>
    <t xml:space="preserve"> 18.28]	[000728 sz.国元证券]	</t>
  </si>
  <si>
    <t xml:space="preserve"> 13.78]	[002023 sz.海特高新]	</t>
  </si>
  <si>
    <t xml:space="preserve"> 10.38]	[600410 sh.华胜天成]	</t>
  </si>
  <si>
    <t xml:space="preserve"> 9.89]	[600410 sh.华胜天成]	</t>
  </si>
  <si>
    <t xml:space="preserve"> 20.66]	[600588 sh.用友网络]	</t>
  </si>
  <si>
    <t xml:space="preserve"> 13.86]	[002003 sz.伟星股份]	</t>
  </si>
  <si>
    <t xml:space="preserve"> 13.64]	[002003 sz.伟星股份]	</t>
  </si>
  <si>
    <t xml:space="preserve"> 8.88]	[002004 sz.华邦制药]	</t>
  </si>
  <si>
    <t xml:space="preserve"> 8.71]	[002004 sz.华邦制药]	</t>
  </si>
  <si>
    <t xml:space="preserve"> 8.27]	[002004 sz.华邦制药]	</t>
  </si>
  <si>
    <t xml:space="preserve"> 22.03]	[002111 sz.威海广泰]	</t>
  </si>
  <si>
    <t xml:space="preserve"> 21.90]	[002111 sz.威海广泰]	</t>
  </si>
  <si>
    <t xml:space="preserve"> 20.41]	[002111 sz.威海广泰]	</t>
  </si>
  <si>
    <t xml:space="preserve"> 16.18]	[601166 sh.兴业银行]	</t>
  </si>
  <si>
    <t xml:space="preserve"> 19.39]	[002741 sz.光华科技]	</t>
  </si>
  <si>
    <t xml:space="preserve"> 19.12]	[002741 sz.光华科技]	</t>
  </si>
  <si>
    <t xml:space="preserve"> 17.54]	[002741 sz.光华科技]	</t>
  </si>
  <si>
    <t xml:space="preserve"> 13.38]	[601808 sh.中海油服]	3.320	count: 52</t>
  </si>
  <si>
    <t xml:space="preserve"> 13.36]	[601808 sh.中海油服]	2.928	count: 51</t>
  </si>
  <si>
    <t xml:space="preserve"> 12.87]	[601808 sh.中海油服]	</t>
  </si>
  <si>
    <t xml:space="preserve"> 12.86]	[601808 sh.中海油服]	</t>
  </si>
  <si>
    <t xml:space="preserve"> 0.47]	[000232 hk.中国航空工业国际]	</t>
  </si>
  <si>
    <t xml:space="preserve"> 1.01]	[000031 hk.航天控股]	</t>
  </si>
  <si>
    <t xml:space="preserve"> 3.68]	[001045 hk.亚太控股]	</t>
  </si>
  <si>
    <t xml:space="preserve"> 9.12]	[600116 sh.兴业银行]	</t>
  </si>
  <si>
    <t xml:space="preserve"> 21.81]	[600756 sh.浪潮软件]	</t>
  </si>
  <si>
    <t xml:space="preserve"> 28.20]	[000333 sz.美的集团]	</t>
  </si>
  <si>
    <t xml:space="preserve"> 5.16]	[601106 sh.中国一重]	</t>
  </si>
  <si>
    <t xml:space="preserve"> 4069.85]	[000904 sh.中证200]	</t>
  </si>
  <si>
    <t xml:space="preserve"> 4044.76]	[000904 sh.中证200]	</t>
  </si>
  <si>
    <t xml:space="preserve"> 11195.48]	[399101 sz.中小板综指]	</t>
  </si>
  <si>
    <t xml:space="preserve"> 10839.21]	[399101 sz.中小板综指]	</t>
  </si>
  <si>
    <t xml:space="preserve"> 12.23]	[002280 sz.联络互动]	</t>
  </si>
  <si>
    <t xml:space="preserve"> 11.96]	[002280 sz.联络互动]	</t>
  </si>
  <si>
    <t xml:space="preserve"> 12.11]	[002280 sz.联络互动]	</t>
  </si>
  <si>
    <t xml:space="preserve"> 20.47]	[600835 sh.上海机电]	</t>
  </si>
  <si>
    <t xml:space="preserve"> 10.55]	[000685 sz.中山公用]	</t>
  </si>
  <si>
    <t xml:space="preserve"> 6.94]	[600369 sh.西南证券]	</t>
  </si>
  <si>
    <t xml:space="preserve"> 15.01]	[002736 sz.国信证券]	</t>
  </si>
  <si>
    <t xml:space="preserve"> 12.73]	[600422 sh.昆药集团]	</t>
  </si>
  <si>
    <t xml:space="preserve"> 35.58]	[002703 sz.软控股份]	</t>
  </si>
  <si>
    <t xml:space="preserve"> 33.11]	[002703 sz.软控股份]	</t>
  </si>
  <si>
    <t xml:space="preserve"> 24.50]	[002768 sz.国恩股份]	</t>
  </si>
  <si>
    <t xml:space="preserve"> 22.31]	[002768 sz.国恩股份]	</t>
  </si>
  <si>
    <t xml:space="preserve"> 21.86]	[002768 sz.国恩股份]	</t>
  </si>
  <si>
    <t xml:space="preserve"> 9.98]	[000902 sz.新洋丰]	</t>
  </si>
  <si>
    <t xml:space="preserve"> 9.76]	[000902 sz.新洋丰]	</t>
  </si>
  <si>
    <t xml:space="preserve"> 9.74]	[000902 sz.新洋丰]	</t>
  </si>
  <si>
    <t xml:space="preserve"> 9.68]	[000902 sz.新洋丰]	</t>
  </si>
  <si>
    <t>总额止损</t>
    <rPh sb="0" eb="1">
      <t>zong'e</t>
    </rPh>
    <rPh sb="2" eb="3">
      <t>zhi'sun</t>
    </rPh>
    <phoneticPr fontId="7" type="noConversion"/>
  </si>
  <si>
    <t>count: 40</t>
  </si>
  <si>
    <t>count: 29</t>
  </si>
  <si>
    <t>[BUY]  [161123 @ 6.75</t>
  </si>
  <si>
    <t>170119 @ 6.11]</t>
  </si>
  <si>
    <t>[600705 sh.中航投资]</t>
  </si>
  <si>
    <t>[BUY]  [161208 @ 20.12</t>
  </si>
  <si>
    <t>170113 @ 17.46]</t>
  </si>
  <si>
    <t>[600845 sh.宝信软件]</t>
  </si>
  <si>
    <t>count: 25</t>
  </si>
  <si>
    <t>count: 37</t>
  </si>
  <si>
    <t>[BUY]  [161130 @ 17.16</t>
  </si>
  <si>
    <t>170112 @ 16.12]</t>
  </si>
  <si>
    <t>[600000 sh.浦发银行]</t>
  </si>
  <si>
    <t>count: 30</t>
  </si>
  <si>
    <t>count: 14</t>
  </si>
  <si>
    <t>[600006 sh.东风汽车]</t>
  </si>
  <si>
    <t>[BUY]  [161201 @ 7.48</t>
  </si>
  <si>
    <t>170119 @ 6.69]</t>
  </si>
  <si>
    <t>count: 34</t>
  </si>
  <si>
    <t>[BUY]  [161011 @ 14.21</t>
  </si>
  <si>
    <t>170112 @ 13.46]</t>
  </si>
  <si>
    <t>[600100 sh.清华同方]</t>
  </si>
  <si>
    <t>[BUY]  [161129 @ 6.64</t>
  </si>
  <si>
    <t>170206 @ 6.86]</t>
  </si>
  <si>
    <t>[600115 sh.东方航空]</t>
  </si>
  <si>
    <t>count: 43</t>
  </si>
  <si>
    <t>[BUY]  [170105 @ 5.18</t>
  </si>
  <si>
    <t>170119 @ 4.79]</t>
  </si>
  <si>
    <t>[600320 sh.振华港机]</t>
  </si>
  <si>
    <t>170206 @ 8.76]</t>
  </si>
  <si>
    <t>[600377 sh.宁沪高速]</t>
  </si>
  <si>
    <t>[BUY]  [161101 @ 9.12</t>
  </si>
  <si>
    <t>count: 63</t>
  </si>
  <si>
    <t>[BUY]  [161129 @ 9.16</t>
  </si>
  <si>
    <t>170207 @ 8.71]</t>
  </si>
  <si>
    <t>count: 44</t>
  </si>
  <si>
    <t>170119 @ 35.87]</t>
  </si>
  <si>
    <t>[600391 sh.成发科技]</t>
  </si>
  <si>
    <t>[BUY]  [161129 @ 38.90</t>
  </si>
  <si>
    <t>count: 36</t>
  </si>
  <si>
    <t>[BUY]  [161110 @ 6.52</t>
  </si>
  <si>
    <t>170113 @ 5.12]</t>
  </si>
  <si>
    <t>[600187 sh.国中水务]</t>
  </si>
  <si>
    <t>count: 45</t>
  </si>
  <si>
    <t>[BUY]  [161114 @ 6.74</t>
  </si>
  <si>
    <t>170116 @ 4.84]</t>
  </si>
  <si>
    <t>[BUY]  [161128 @ 13.50</t>
  </si>
  <si>
    <t>170113 @ 12.07]</t>
  </si>
  <si>
    <t>[600111 sh.北方稀土]</t>
  </si>
  <si>
    <t>count: 33</t>
  </si>
  <si>
    <t>[BUY]  [161208 @ 24.36</t>
  </si>
  <si>
    <t>170119 @ 22.11]</t>
  </si>
  <si>
    <t>[600343 sh.航天动力]</t>
  </si>
  <si>
    <t>[BUY]  [161123 @ 42.36</t>
  </si>
  <si>
    <t>170116 @ 33.77]</t>
  </si>
  <si>
    <t>[600593 sh.大连圣亚]</t>
  </si>
  <si>
    <t>[BUY]  [161208 @ 28.99</t>
  </si>
  <si>
    <t>170119 @ 22.81]</t>
  </si>
  <si>
    <t>[600446 sh.金证股份]</t>
  </si>
  <si>
    <t>[BUY]  [161104 @ 12.95</t>
  </si>
  <si>
    <t>170113 @ 10.38]</t>
  </si>
  <si>
    <t>[600410 sh.华胜天成]</t>
  </si>
  <si>
    <t>count: 49</t>
  </si>
  <si>
    <t>[BUY]  [161222 @ 21.71</t>
  </si>
  <si>
    <t>170112 @ 20.66]</t>
  </si>
  <si>
    <t>[600588 sh.用友网络]</t>
  </si>
  <si>
    <t>[BUY]  [161130 @ 10.28</t>
  </si>
  <si>
    <t>170113 @ 9.12]</t>
  </si>
  <si>
    <t>[600116 sh.兴业银行]</t>
  </si>
  <si>
    <t>count: 31</t>
  </si>
  <si>
    <t>[BUY]  [161125 @ 27.70</t>
  </si>
  <si>
    <t>170113 @ 21.81]</t>
  </si>
  <si>
    <t>[600756 sh.浪潮软件]</t>
  </si>
  <si>
    <t>170118 @ 5.16]</t>
  </si>
  <si>
    <t>[601106 sh.中国一重]</t>
  </si>
  <si>
    <t>[BUY]  [161201 @ 6.27</t>
  </si>
  <si>
    <t>[BUY]  [161129 @ 4384.90</t>
  </si>
  <si>
    <t>170112 @ 4069.85]</t>
  </si>
  <si>
    <t>[000904 sh.中证200]</t>
  </si>
  <si>
    <t>[BUY]  [161208 @ 4290.00</t>
  </si>
  <si>
    <t>170113 @ 4044.76]</t>
  </si>
  <si>
    <t>[BUY]  [170104 @ 13.70</t>
  </si>
  <si>
    <t>170116 @ 12.73]</t>
  </si>
  <si>
    <t>[600422 sh.昆药集团]</t>
  </si>
  <si>
    <t xml:space="preserve">	170322 </t>
  </si>
  <si>
    <t xml:space="preserve"> 24.43]	[601628 sh.中国人寿]</t>
  </si>
  <si>
    <t xml:space="preserve"> 14.90]	[600058 sh.五矿发展]</t>
  </si>
  <si>
    <t xml:space="preserve"> 23.12]	[600446 sh.金证股份]</t>
  </si>
  <si>
    <t xml:space="preserve"> 16.18]	[601166 sh.兴业银行]</t>
  </si>
  <si>
    <t xml:space="preserve"> 10.34]	[002588 sz.史丹利]</t>
  </si>
  <si>
    <t xml:space="preserve"> 7.29]	[002470 sz.金正大]</t>
  </si>
  <si>
    <t xml:space="preserve"> 9.20]	[002170 sz.芭田股份]</t>
  </si>
  <si>
    <t xml:space="preserve"> 39.18]	[002179 sz.中航光电]</t>
  </si>
  <si>
    <t xml:space="preserve"> 13.78]	[002023 sz.海特高新]</t>
  </si>
  <si>
    <t>连续三次，且非递降</t>
    <rPh sb="0" eb="1">
      <t>lian'xu</t>
    </rPh>
    <rPh sb="2" eb="3">
      <t>san'ci</t>
    </rPh>
    <rPh sb="5" eb="6">
      <t>qie</t>
    </rPh>
    <rPh sb="6" eb="7">
      <t>fei</t>
    </rPh>
    <rPh sb="7" eb="8">
      <t>di'jiang</t>
    </rPh>
    <phoneticPr fontId="7" type="noConversion"/>
  </si>
  <si>
    <t>买入</t>
    <rPh sb="0" eb="1">
      <t>mai'ru</t>
    </rPh>
    <phoneticPr fontId="7" type="noConversion"/>
  </si>
  <si>
    <t>第一次卖出</t>
    <rPh sb="0" eb="1">
      <t>di'yi'ci</t>
    </rPh>
    <rPh sb="3" eb="4">
      <t>mai'chu</t>
    </rPh>
    <phoneticPr fontId="7" type="noConversion"/>
  </si>
  <si>
    <t>第二次卖出</t>
    <rPh sb="0" eb="1">
      <t>di'er'ci</t>
    </rPh>
    <rPh sb="3" eb="4">
      <t>mai'chu</t>
    </rPh>
    <phoneticPr fontId="7" type="noConversion"/>
  </si>
  <si>
    <t>向上穿破10日线</t>
    <rPh sb="0" eb="1">
      <t>xiang'shang</t>
    </rPh>
    <rPh sb="2" eb="3">
      <t>chuan'po</t>
    </rPh>
    <rPh sb="6" eb="7">
      <t>ri</t>
    </rPh>
    <rPh sb="7" eb="8">
      <t>xian</t>
    </rPh>
    <phoneticPr fontId="7" type="noConversion"/>
  </si>
  <si>
    <t>国电电力</t>
    <rPh sb="0" eb="1">
      <t>guo'dian'dian'li</t>
    </rPh>
    <phoneticPr fontId="7" type="noConversion"/>
  </si>
  <si>
    <t>华胜天成</t>
    <rPh sb="0" eb="1">
      <t>hua'sheng'tian'cheng</t>
    </rPh>
    <phoneticPr fontId="7" type="noConversion"/>
  </si>
  <si>
    <t>浪潮软件</t>
    <rPh sb="0" eb="1">
      <t>l'c'r'j</t>
    </rPh>
    <phoneticPr fontId="7" type="noConversion"/>
  </si>
  <si>
    <t>沙河股份</t>
    <rPh sb="0" eb="1">
      <t>sha'he'gu'fen</t>
    </rPh>
    <phoneticPr fontId="7" type="noConversion"/>
  </si>
  <si>
    <t>华菱管线</t>
    <rPh sb="0" eb="1">
      <t>hua'ling'guan'xian</t>
    </rPh>
    <phoneticPr fontId="7" type="noConversion"/>
  </si>
  <si>
    <t>瑞贝卡</t>
  </si>
  <si>
    <t>date</t>
    <phoneticPr fontId="7" type="noConversion"/>
  </si>
  <si>
    <t>远达环保</t>
    <rPh sb="0" eb="1">
      <t>yuan'da'huan'bao</t>
    </rPh>
    <phoneticPr fontId="7" type="noConversion"/>
  </si>
  <si>
    <t>高德红外</t>
    <rPh sb="0" eb="1">
      <t>gao'de'hong'wai</t>
    </rPh>
    <phoneticPr fontId="7" type="noConversion"/>
  </si>
  <si>
    <t>中海油服</t>
    <rPh sb="0" eb="1">
      <t>zh'y'f</t>
    </rPh>
    <phoneticPr fontId="7" type="noConversion"/>
  </si>
  <si>
    <t>上港集团</t>
    <rPh sb="0" eb="1">
      <t>shan'gang'ji'tuan</t>
    </rPh>
    <phoneticPr fontId="7" type="noConversion"/>
  </si>
  <si>
    <t>慌不择路</t>
    <rPh sb="0" eb="1">
      <t>huang'bu'ze'l</t>
    </rPh>
    <phoneticPr fontId="7" type="noConversion"/>
  </si>
  <si>
    <t>amount</t>
    <phoneticPr fontId="7" type="noConversion"/>
  </si>
  <si>
    <t>total</t>
    <phoneticPr fontId="7" type="noConversion"/>
  </si>
  <si>
    <t>盈利提取12.9</t>
    <rPh sb="0" eb="1">
      <t>ying'li'ti'xu</t>
    </rPh>
    <rPh sb="2" eb="3">
      <t>ti'qu</t>
    </rPh>
    <phoneticPr fontId="7" type="noConversion"/>
  </si>
  <si>
    <t>同中国人寿</t>
    <rPh sb="0" eb="1">
      <t>tong</t>
    </rPh>
    <rPh sb="1" eb="2">
      <t>zhong'guo'ren'shou</t>
    </rPh>
    <phoneticPr fontId="7" type="noConversion"/>
  </si>
  <si>
    <t>2个交易日后看</t>
    <rPh sb="1" eb="2">
      <t>ge'jiao'yi'ri</t>
    </rPh>
    <rPh sb="5" eb="6">
      <t>hou</t>
    </rPh>
    <rPh sb="6" eb="7">
      <t>kan</t>
    </rPh>
    <phoneticPr fontId="7" type="noConversion"/>
  </si>
  <si>
    <t>600600 sh.青岛啤酒</t>
  </si>
  <si>
    <t>600030 sh.中信证券</t>
  </si>
  <si>
    <t>600038 sh.中直股份</t>
  </si>
  <si>
    <t>600845 sh.宝信软件</t>
  </si>
  <si>
    <t>000062 sz.深圳华强</t>
  </si>
  <si>
    <t>000001 sz.深发展A</t>
  </si>
  <si>
    <t>600006 sh.东风汽车</t>
  </si>
  <si>
    <t>600011 sh.华能国际</t>
  </si>
  <si>
    <t>002130 sz.沃尔核材</t>
  </si>
  <si>
    <t>600198 sh.大唐电信</t>
  </si>
  <si>
    <t>600111 sh.北方稀土</t>
  </si>
  <si>
    <t>000826 sz.桑德环境</t>
  </si>
  <si>
    <t>000061 sz.农产品</t>
  </si>
  <si>
    <t>601555 sh.东吴证券</t>
  </si>
  <si>
    <t>000989 sz.九芝堂</t>
  </si>
  <si>
    <t>600588 sh.用友网络</t>
  </si>
  <si>
    <t>002004 sz.华邦制药</t>
  </si>
  <si>
    <t>002111 sz.威海广泰</t>
  </si>
  <si>
    <t>002693 sz.双成药业</t>
  </si>
  <si>
    <t>002686 sz.亿利达</t>
  </si>
  <si>
    <t>000719 sz.大地传媒</t>
  </si>
  <si>
    <t>600999 sh.招商证券</t>
  </si>
  <si>
    <t>002736 sz.国信证券</t>
  </si>
  <si>
    <t>000783 sz.长江证券</t>
  </si>
  <si>
    <t>002703 sz.软控股份</t>
  </si>
  <si>
    <t>000023 sz.深天地A</t>
  </si>
  <si>
    <t>000014 sz.沙河股份</t>
  </si>
  <si>
    <t>000559 sz.万向钱潮</t>
  </si>
  <si>
    <t>002026 sz.山东威达</t>
  </si>
  <si>
    <t>上汽集团</t>
    <rPh sb="0" eb="1">
      <t>shang'qi'ji'tuan</t>
    </rPh>
    <phoneticPr fontId="7" type="noConversion"/>
  </si>
  <si>
    <t>ACTION</t>
    <phoneticPr fontId="7" type="noConversion"/>
  </si>
  <si>
    <t>入10均线3天，金叉</t>
    <rPh sb="0" eb="1">
      <t>ru</t>
    </rPh>
    <rPh sb="3" eb="4">
      <t>jun'xian</t>
    </rPh>
    <rPh sb="6" eb="7">
      <t>tian</t>
    </rPh>
    <rPh sb="8" eb="9">
      <t>jin'cha</t>
    </rPh>
    <phoneticPr fontId="7" type="noConversion"/>
  </si>
  <si>
    <t>计划</t>
    <rPh sb="0" eb="1">
      <t>ji'hua</t>
    </rPh>
    <phoneticPr fontId="7" type="noConversion"/>
  </si>
  <si>
    <t>上海电力</t>
    <rPh sb="0" eb="1">
      <t>shang'hai'dian'li</t>
    </rPh>
    <phoneticPr fontId="7" type="noConversion"/>
  </si>
  <si>
    <t>19:盈后止损采用max(最高收盘，最高开盘价)</t>
    <rPh sb="3" eb="4">
      <t>ying'h</t>
    </rPh>
    <rPh sb="5" eb="6">
      <t>zhi'sun</t>
    </rPh>
    <rPh sb="7" eb="8">
      <t>cai'yong</t>
    </rPh>
    <rPh sb="13" eb="14">
      <t>zui'g</t>
    </rPh>
    <rPh sb="15" eb="16">
      <t>shou'p</t>
    </rPh>
    <rPh sb="18" eb="19">
      <t>zui'gao</t>
    </rPh>
    <rPh sb="20" eb="21">
      <t>kai'p</t>
    </rPh>
    <rPh sb="22" eb="23">
      <t>jia</t>
    </rPh>
    <phoneticPr fontId="7" type="noConversion"/>
  </si>
  <si>
    <t>止损类型</t>
    <rPh sb="0" eb="1">
      <t>zhi'sun</t>
    </rPh>
    <rPh sb="2" eb="3">
      <t>lei'xing</t>
    </rPh>
    <phoneticPr fontId="7" type="noConversion"/>
  </si>
  <si>
    <t>盈后止损</t>
    <rPh sb="0" eb="1">
      <t>ying'hou'zhi'sun</t>
    </rPh>
    <phoneticPr fontId="7" type="noConversion"/>
  </si>
  <si>
    <t>未盈止损</t>
    <rPh sb="0" eb="1">
      <t>wei'ying'zhi'sun</t>
    </rPh>
    <phoneticPr fontId="7" type="noConversion"/>
  </si>
  <si>
    <t>止损点</t>
    <rPh sb="0" eb="1">
      <t>zhi'sun'dian</t>
    </rPh>
    <phoneticPr fontId="7" type="noConversion"/>
  </si>
  <si>
    <t>借钱买入上海电力</t>
    <rPh sb="0" eb="1">
      <t>jie'qian</t>
    </rPh>
    <rPh sb="2" eb="3">
      <t>mai'ru</t>
    </rPh>
    <rPh sb="4" eb="5">
      <t>shang'hai</t>
    </rPh>
    <rPh sb="6" eb="7">
      <t>dian'li</t>
    </rPh>
    <phoneticPr fontId="7" type="noConversion"/>
  </si>
  <si>
    <t>每天0.5元</t>
    <rPh sb="0" eb="1">
      <t>mei'tian</t>
    </rPh>
    <rPh sb="5" eb="6">
      <t>yuan</t>
    </rPh>
    <phoneticPr fontId="7" type="noConversion"/>
  </si>
  <si>
    <t>止损点盈亏</t>
    <rPh sb="0" eb="1">
      <t>zhi'sun'dian</t>
    </rPh>
    <rPh sb="3" eb="4">
      <t>ying'kui</t>
    </rPh>
    <phoneticPr fontId="7" type="noConversion"/>
  </si>
  <si>
    <t>还钱</t>
    <rPh sb="0" eb="1">
      <t>huan'qian</t>
    </rPh>
    <phoneticPr fontId="7" type="noConversion"/>
  </si>
  <si>
    <t>借钱买入中海油服</t>
    <rPh sb="0" eb="1">
      <t>jie'qian</t>
    </rPh>
    <rPh sb="2" eb="3">
      <t>mai'ru</t>
    </rPh>
    <rPh sb="4" eb="5">
      <t>zhong'hai'you'fu</t>
    </rPh>
    <phoneticPr fontId="7" type="noConversion"/>
  </si>
  <si>
    <t>每天1元</t>
    <rPh sb="0" eb="1">
      <t>mei'tian</t>
    </rPh>
    <rPh sb="3" eb="4">
      <t>yuan</t>
    </rPh>
    <phoneticPr fontId="7" type="noConversion"/>
  </si>
  <si>
    <t>黄线穿越0轴</t>
    <rPh sb="0" eb="1">
      <t>huang'xian</t>
    </rPh>
    <rPh sb="2" eb="3">
      <t>chuan'yue</t>
    </rPh>
    <rPh sb="5" eb="6">
      <t>zhou</t>
    </rPh>
    <phoneticPr fontId="7" type="noConversion"/>
  </si>
  <si>
    <t>中海油服</t>
    <rPh sb="0" eb="1">
      <t>zhong'hai'you'fu</t>
    </rPh>
    <phoneticPr fontId="7" type="noConversion"/>
  </si>
  <si>
    <t>入10均线3天，金叉</t>
    <rPh sb="0" eb="1">
      <t>ru</t>
    </rPh>
    <phoneticPr fontId="7" type="noConversion"/>
  </si>
  <si>
    <t>兴业银行</t>
    <rPh sb="0" eb="1">
      <t>xing'ye'yin'h</t>
    </rPh>
    <phoneticPr fontId="7" type="noConversion"/>
  </si>
  <si>
    <t>止损盈亏比例</t>
    <rPh sb="0" eb="1">
      <t>zhi'sun</t>
    </rPh>
    <rPh sb="2" eb="3">
      <t>ying'k</t>
    </rPh>
    <rPh sb="4" eb="5">
      <t>bi'li</t>
    </rPh>
    <phoneticPr fontId="7" type="noConversion"/>
  </si>
  <si>
    <t>Date</t>
    <phoneticPr fontId="7" type="noConversion"/>
  </si>
  <si>
    <t>code</t>
    <phoneticPr fontId="7" type="noConversion"/>
  </si>
  <si>
    <t>name</t>
    <phoneticPr fontId="7" type="noConversion"/>
  </si>
  <si>
    <t>股数</t>
    <rPh sb="0" eb="1">
      <t>gu'shu</t>
    </rPh>
    <phoneticPr fontId="7" type="noConversion"/>
  </si>
  <si>
    <t>卖出原因</t>
    <rPh sb="0" eb="1">
      <t>mai'chu</t>
    </rPh>
    <rPh sb="2" eb="3">
      <t>yuan'yin</t>
    </rPh>
    <phoneticPr fontId="7" type="noConversion"/>
  </si>
  <si>
    <t>连续三日在10日均线下。离场</t>
    <rPh sb="0" eb="1">
      <t>lian'xu</t>
    </rPh>
    <rPh sb="2" eb="3">
      <t>san'ri</t>
    </rPh>
    <rPh sb="4" eb="5">
      <t>zai</t>
    </rPh>
    <rPh sb="7" eb="8">
      <t>ri</t>
    </rPh>
    <rPh sb="8" eb="9">
      <t>jun'xian</t>
    </rPh>
    <rPh sb="10" eb="11">
      <t>xia</t>
    </rPh>
    <rPh sb="12" eb="13">
      <t>li'chang</t>
    </rPh>
    <phoneticPr fontId="7" type="noConversion"/>
  </si>
  <si>
    <t>price</t>
    <phoneticPr fontId="7" type="noConversion"/>
  </si>
  <si>
    <t>盈亏</t>
    <rPh sb="0" eb="1">
      <t>ying'kui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</si>
</sst>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/d;@"/>
  </numFmts>
  <fonts count="11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  <font>
      <sz val="14"/>
      <color theme="1"/>
      <name val="Abadi MT Condensed Extra Bold"/>
    </font>
    <font>
      <b/>
      <sz val="14"/>
      <color theme="1"/>
      <name val="ヒラギノ角ゴ Pro W3"/>
      <charset val="128"/>
    </font>
    <font>
      <sz val="14"/>
      <color theme="1"/>
      <name val="ヒラギノ角ゴ Pro W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2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3" borderId="0" xfId="0" applyFill="1"/>
    <xf numFmtId="0" fontId="6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10" fillId="5" borderId="0" xfId="0" applyFont="1" applyFill="1"/>
    <xf numFmtId="0" fontId="9" fillId="6" borderId="7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10" fillId="5" borderId="0" xfId="0" applyFont="1" applyFill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7" xfId="0" applyFill="1" applyBorder="1" applyAlignment="1">
      <alignment horizontal="center"/>
    </xf>
    <xf numFmtId="176" fontId="0" fillId="0" borderId="0" xfId="0" applyNumberFormat="1"/>
    <xf numFmtId="0" fontId="0" fillId="4" borderId="0" xfId="0" applyFill="1"/>
    <xf numFmtId="176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0" xfId="0" applyFill="1"/>
    <xf numFmtId="0" fontId="0" fillId="5" borderId="7" xfId="0" applyFill="1" applyBorder="1"/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queryTables/queryTable1.xml><?xml version="1.0" encoding="utf-8"?>
<queryTable xmlns="http://schemas.openxmlformats.org/spreadsheetml/2006/main" name="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95"/>
  <sheetViews>
    <sheetView workbookViewId="0">
      <selection activeCell="I107" sqref="I107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4" width="24.33203125" style="1" customWidth="1"/>
    <col min="5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hidden="1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hidden="1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hidden="1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hidden="1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hidden="1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hidden="1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hidden="1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86" t="s">
        <v>28</v>
      </c>
    </row>
    <row r="9" spans="1:9" hidden="1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87"/>
    </row>
    <row r="10" spans="1:9" hidden="1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hidden="1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hidden="1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hidden="1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hidden="1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hidden="1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hidden="1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hidden="1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hidden="1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hidden="1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hidden="1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hidden="1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hidden="1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hidden="1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hidden="1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hidden="1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hidden="1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hidden="1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hidden="1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hidden="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hidden="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hidden="1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hidden="1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hidden="1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hidden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hidden="1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hidden="1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hidden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hidden="1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hidden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hidden="1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hidden="1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hidden="1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hidden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hidden="1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84" t="s">
        <v>115</v>
      </c>
      <c r="L48" s="85"/>
      <c r="M48" s="85"/>
      <c r="N48" s="85"/>
      <c r="O48" s="85"/>
      <c r="P48" s="85"/>
    </row>
    <row r="49" spans="1:16" hidden="1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hidden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84"/>
      <c r="L50" s="85"/>
      <c r="M50" s="85"/>
      <c r="N50" s="85"/>
      <c r="O50" s="85"/>
      <c r="P50" s="85"/>
    </row>
    <row r="51" spans="1:16" ht="46" hidden="1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hidden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84"/>
      <c r="L52" s="85"/>
      <c r="M52" s="85"/>
      <c r="N52" s="85"/>
      <c r="O52" s="85"/>
      <c r="P52" s="85"/>
    </row>
    <row r="53" spans="1:16" s="27" customFormat="1" hidden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hidden="1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hidden="1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hidden="1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hidden="1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hidden="1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hidden="1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hidden="1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hidden="1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hidden="1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hidden="1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hidden="1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hidden="1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hidden="1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hidden="1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hidden="1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hidden="1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85" t="s">
        <v>149</v>
      </c>
    </row>
    <row r="70" spans="1:16" hidden="1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85"/>
    </row>
    <row r="71" spans="1:16" hidden="1" x14ac:dyDescent="0.3">
      <c r="A71" s="1">
        <v>20160121</v>
      </c>
      <c r="B71" s="52">
        <v>16</v>
      </c>
      <c r="C71" s="1" t="s">
        <v>183</v>
      </c>
      <c r="D71" s="1" t="s">
        <v>195</v>
      </c>
      <c r="I71" s="52" t="s">
        <v>191</v>
      </c>
      <c r="J71" s="1" t="s">
        <v>84</v>
      </c>
      <c r="K71" s="1" t="s">
        <v>192</v>
      </c>
      <c r="L71" s="1" t="s">
        <v>193</v>
      </c>
      <c r="M71" s="1">
        <v>-13.151</v>
      </c>
      <c r="N71" s="1" t="s">
        <v>194</v>
      </c>
    </row>
    <row r="72" spans="1:16" hidden="1" x14ac:dyDescent="0.3">
      <c r="A72" s="1">
        <v>20160122</v>
      </c>
      <c r="B72" s="36">
        <v>600598</v>
      </c>
      <c r="C72" s="1" t="s">
        <v>147</v>
      </c>
      <c r="D72" s="1" t="s">
        <v>8</v>
      </c>
      <c r="E72" s="1">
        <v>800</v>
      </c>
      <c r="F72" s="1">
        <v>11</v>
      </c>
      <c r="G72" s="1">
        <v>8800</v>
      </c>
      <c r="I72" s="1" t="s">
        <v>150</v>
      </c>
    </row>
    <row r="73" spans="1:16" s="36" customFormat="1" hidden="1" x14ac:dyDescent="0.15">
      <c r="A73" s="36">
        <v>20160125</v>
      </c>
      <c r="B73" s="36">
        <v>600036</v>
      </c>
      <c r="C73" s="36" t="s">
        <v>113</v>
      </c>
      <c r="D73" s="36" t="s">
        <v>8</v>
      </c>
      <c r="E73" s="36">
        <v>400</v>
      </c>
      <c r="F73" s="36">
        <v>15.27</v>
      </c>
      <c r="G73" s="36">
        <v>-6108</v>
      </c>
      <c r="I73" s="35" t="s">
        <v>151</v>
      </c>
      <c r="K73" s="84"/>
      <c r="L73" s="85"/>
      <c r="M73" s="85"/>
      <c r="N73" s="85"/>
      <c r="O73" s="85"/>
      <c r="P73" s="85"/>
    </row>
    <row r="74" spans="1:16" s="38" customFormat="1" ht="46" hidden="1" x14ac:dyDescent="0.15">
      <c r="A74" s="38">
        <v>20160126</v>
      </c>
      <c r="B74" s="38">
        <v>2594</v>
      </c>
      <c r="C74" s="38" t="s">
        <v>152</v>
      </c>
      <c r="D74" s="38" t="s">
        <v>8</v>
      </c>
      <c r="E74" s="38">
        <v>100</v>
      </c>
      <c r="F74" s="38">
        <v>53.27</v>
      </c>
      <c r="G74" s="38">
        <v>-5327</v>
      </c>
      <c r="I74" s="37" t="s">
        <v>211</v>
      </c>
    </row>
    <row r="75" spans="1:16" hidden="1" x14ac:dyDescent="0.3">
      <c r="A75" s="38">
        <v>20160127</v>
      </c>
      <c r="B75" s="26">
        <v>2673</v>
      </c>
      <c r="C75" s="1" t="s">
        <v>155</v>
      </c>
      <c r="D75" s="1" t="s">
        <v>8</v>
      </c>
      <c r="E75" s="1">
        <v>200</v>
      </c>
      <c r="F75" s="1">
        <v>23.27</v>
      </c>
      <c r="G75" s="1">
        <v>-4654</v>
      </c>
      <c r="I75" s="1" t="s">
        <v>156</v>
      </c>
    </row>
    <row r="76" spans="1:16" hidden="1" x14ac:dyDescent="0.3">
      <c r="A76" s="49">
        <v>20160128</v>
      </c>
      <c r="B76" s="49">
        <v>2673</v>
      </c>
      <c r="C76" s="1" t="s">
        <v>155</v>
      </c>
      <c r="D76" s="1" t="s">
        <v>163</v>
      </c>
      <c r="E76" s="1">
        <v>200</v>
      </c>
      <c r="F76" s="1">
        <v>23.89</v>
      </c>
      <c r="G76" s="1">
        <f>E76*F76</f>
        <v>4778</v>
      </c>
    </row>
    <row r="77" spans="1:16" s="39" customFormat="1" x14ac:dyDescent="0.15">
      <c r="A77" s="39">
        <v>20150831</v>
      </c>
      <c r="B77" s="39">
        <v>601169</v>
      </c>
      <c r="C77" s="39" t="s">
        <v>29</v>
      </c>
      <c r="D77" s="39" t="s">
        <v>18</v>
      </c>
      <c r="E77" s="39">
        <v>100</v>
      </c>
      <c r="F77" s="39">
        <v>8.6199999999999992</v>
      </c>
      <c r="G77" s="39">
        <v>862</v>
      </c>
      <c r="I77" s="11" t="s">
        <v>83</v>
      </c>
    </row>
    <row r="78" spans="1:16" s="39" customFormat="1" x14ac:dyDescent="0.15">
      <c r="A78" s="39">
        <v>20160204</v>
      </c>
      <c r="B78" s="39">
        <v>601169</v>
      </c>
      <c r="C78" s="39" t="s">
        <v>29</v>
      </c>
      <c r="D78" s="39" t="s">
        <v>8</v>
      </c>
      <c r="E78" s="39">
        <v>500</v>
      </c>
      <c r="F78" s="39">
        <v>9.6</v>
      </c>
      <c r="G78" s="39">
        <v>-4800</v>
      </c>
      <c r="I78" s="11" t="s">
        <v>83</v>
      </c>
    </row>
    <row r="79" spans="1:16" s="41" customFormat="1" hidden="1" x14ac:dyDescent="0.15">
      <c r="A79" s="41">
        <v>20160224</v>
      </c>
      <c r="B79" s="41">
        <v>2594</v>
      </c>
      <c r="C79" s="41" t="s">
        <v>152</v>
      </c>
      <c r="D79" s="41" t="s">
        <v>18</v>
      </c>
      <c r="E79" s="41">
        <v>100</v>
      </c>
      <c r="F79" s="41">
        <v>54.6</v>
      </c>
      <c r="G79" s="41">
        <v>5460</v>
      </c>
      <c r="I79" s="40" t="s">
        <v>158</v>
      </c>
    </row>
    <row r="80" spans="1:16" hidden="1" x14ac:dyDescent="0.3">
      <c r="A80" s="1">
        <v>20160413</v>
      </c>
      <c r="B80" s="46">
        <v>600428</v>
      </c>
      <c r="C80" s="1" t="s">
        <v>143</v>
      </c>
      <c r="D80" s="1" t="s">
        <v>163</v>
      </c>
      <c r="E80" s="1">
        <v>300</v>
      </c>
      <c r="F80" s="1">
        <v>8.01</v>
      </c>
      <c r="G80" s="1">
        <v>2403</v>
      </c>
    </row>
    <row r="81" spans="1:14" hidden="1" x14ac:dyDescent="0.3">
      <c r="A81" s="1">
        <v>20160630</v>
      </c>
      <c r="B81" s="46">
        <v>600363</v>
      </c>
      <c r="C81" s="1" t="s">
        <v>42</v>
      </c>
      <c r="D81" s="1" t="s">
        <v>18</v>
      </c>
      <c r="E81" s="1">
        <v>100</v>
      </c>
      <c r="F81" s="1">
        <v>17.600000000000001</v>
      </c>
      <c r="G81" s="1">
        <v>1760</v>
      </c>
      <c r="H81" s="1">
        <v>300</v>
      </c>
      <c r="I81" s="45"/>
      <c r="J81"/>
    </row>
    <row r="82" spans="1:14" s="47" customFormat="1" ht="161" hidden="1" x14ac:dyDescent="0.15">
      <c r="A82" s="47">
        <v>20160705</v>
      </c>
      <c r="B82" s="47">
        <v>600363</v>
      </c>
      <c r="C82" s="47" t="s">
        <v>42</v>
      </c>
      <c r="D82" s="47" t="s">
        <v>18</v>
      </c>
      <c r="E82" s="47">
        <v>100</v>
      </c>
      <c r="F82" s="47">
        <v>18.23</v>
      </c>
      <c r="G82" s="47">
        <v>1823</v>
      </c>
      <c r="H82" s="47">
        <v>200</v>
      </c>
      <c r="I82" s="11" t="s">
        <v>164</v>
      </c>
      <c r="J82" s="48" t="s">
        <v>165</v>
      </c>
    </row>
    <row r="83" spans="1:14" s="55" customFormat="1" ht="92" hidden="1" x14ac:dyDescent="0.15">
      <c r="A83" s="55">
        <v>20160726</v>
      </c>
      <c r="B83" s="55">
        <v>800</v>
      </c>
      <c r="C83" s="55" t="s">
        <v>166</v>
      </c>
      <c r="D83" s="55" t="s">
        <v>167</v>
      </c>
      <c r="E83" s="55">
        <v>300</v>
      </c>
      <c r="F83" s="55">
        <v>10.88</v>
      </c>
      <c r="G83" s="55">
        <f>F83*E83*-1</f>
        <v>-3264.0000000000005</v>
      </c>
      <c r="I83" s="54" t="s">
        <v>212</v>
      </c>
    </row>
    <row r="84" spans="1:14" hidden="1" x14ac:dyDescent="0.3">
      <c r="A84" s="1">
        <v>20160729</v>
      </c>
      <c r="B84" s="52">
        <v>16</v>
      </c>
      <c r="C84" s="1" t="s">
        <v>183</v>
      </c>
      <c r="D84" s="1" t="s">
        <v>195</v>
      </c>
      <c r="I84" s="21" t="s">
        <v>182</v>
      </c>
    </row>
    <row r="85" spans="1:14" hidden="1" x14ac:dyDescent="0.3">
      <c r="A85" s="1">
        <v>20160802</v>
      </c>
      <c r="B85" s="51">
        <v>600703</v>
      </c>
      <c r="C85" s="1" t="s">
        <v>177</v>
      </c>
      <c r="D85" s="1" t="s">
        <v>167</v>
      </c>
      <c r="E85" s="1">
        <v>300</v>
      </c>
      <c r="F85" s="1">
        <v>12.13</v>
      </c>
      <c r="G85" s="1">
        <f>F85*E85*-1</f>
        <v>-3639.0000000000005</v>
      </c>
      <c r="I85" s="21" t="s">
        <v>178</v>
      </c>
    </row>
    <row r="86" spans="1:14" hidden="1" x14ac:dyDescent="0.3">
      <c r="A86" s="1">
        <v>20160812</v>
      </c>
      <c r="B86" s="26">
        <v>600271</v>
      </c>
      <c r="C86" s="1" t="s">
        <v>170</v>
      </c>
      <c r="D86" s="1" t="s">
        <v>171</v>
      </c>
      <c r="E86" s="1">
        <v>300</v>
      </c>
      <c r="F86" s="1">
        <v>22.56</v>
      </c>
      <c r="G86" s="1">
        <f>F86*E86*-1</f>
        <v>-6768</v>
      </c>
      <c r="I86" s="1" t="s">
        <v>179</v>
      </c>
      <c r="J86" s="1" t="s">
        <v>84</v>
      </c>
      <c r="K86" s="1" t="s">
        <v>172</v>
      </c>
      <c r="L86" s="1" t="s">
        <v>173</v>
      </c>
      <c r="M86" s="1">
        <v>-56.61</v>
      </c>
      <c r="N86" s="1" t="s">
        <v>174</v>
      </c>
    </row>
    <row r="87" spans="1:14" hidden="1" x14ac:dyDescent="0.3">
      <c r="A87" s="1">
        <v>20160816</v>
      </c>
      <c r="B87" s="26">
        <v>9</v>
      </c>
      <c r="C87" s="1" t="s">
        <v>189</v>
      </c>
      <c r="D87" s="1" t="s">
        <v>184</v>
      </c>
      <c r="I87" s="1" t="s">
        <v>185</v>
      </c>
    </row>
    <row r="88" spans="1:14" s="50" customFormat="1" x14ac:dyDescent="0.15">
      <c r="A88" s="50">
        <v>20160816</v>
      </c>
      <c r="B88" s="50">
        <v>601169</v>
      </c>
      <c r="C88" s="50" t="s">
        <v>29</v>
      </c>
      <c r="D88" s="50" t="s">
        <v>175</v>
      </c>
      <c r="E88" s="50">
        <v>100</v>
      </c>
      <c r="F88" s="50">
        <v>8.98</v>
      </c>
      <c r="G88" s="50">
        <v>898</v>
      </c>
      <c r="I88" s="11"/>
    </row>
    <row r="89" spans="1:14" hidden="1" x14ac:dyDescent="0.3">
      <c r="A89" s="50">
        <v>20160816</v>
      </c>
      <c r="B89" s="1">
        <v>600818</v>
      </c>
      <c r="C89" s="1" t="s">
        <v>9</v>
      </c>
      <c r="D89" s="1" t="s">
        <v>18</v>
      </c>
      <c r="E89" s="1">
        <v>100</v>
      </c>
      <c r="F89" s="1">
        <v>4.13</v>
      </c>
      <c r="G89" s="1">
        <v>413</v>
      </c>
      <c r="I89" s="21"/>
    </row>
    <row r="90" spans="1:14" hidden="1" x14ac:dyDescent="0.3">
      <c r="A90" s="1">
        <v>20160816</v>
      </c>
      <c r="B90" s="52">
        <v>9</v>
      </c>
      <c r="C90" s="1" t="s">
        <v>189</v>
      </c>
      <c r="D90" s="1" t="s">
        <v>213</v>
      </c>
      <c r="I90" s="21" t="s">
        <v>190</v>
      </c>
      <c r="J90" s="1" t="s">
        <v>84</v>
      </c>
      <c r="K90" s="1" t="s">
        <v>186</v>
      </c>
      <c r="L90" s="1" t="s">
        <v>187</v>
      </c>
      <c r="M90" s="1">
        <v>4.8769999999999998</v>
      </c>
      <c r="N90" s="1" t="s">
        <v>188</v>
      </c>
    </row>
    <row r="91" spans="1:14" hidden="1" x14ac:dyDescent="0.3">
      <c r="A91" s="1">
        <v>20160819</v>
      </c>
      <c r="B91" s="51">
        <v>600271</v>
      </c>
      <c r="C91" s="1" t="s">
        <v>170</v>
      </c>
      <c r="D91" s="1" t="s">
        <v>175</v>
      </c>
      <c r="E91" s="1">
        <v>300</v>
      </c>
      <c r="F91" s="1">
        <v>23.28</v>
      </c>
      <c r="G91" s="1">
        <f>F91*E91</f>
        <v>6984</v>
      </c>
      <c r="I91" s="1" t="s">
        <v>176</v>
      </c>
      <c r="J91" s="1" t="s">
        <v>84</v>
      </c>
      <c r="K91" s="1" t="s">
        <v>172</v>
      </c>
      <c r="L91" s="1" t="s">
        <v>173</v>
      </c>
      <c r="M91" s="1">
        <v>-56.61</v>
      </c>
      <c r="N91" s="1" t="s">
        <v>174</v>
      </c>
    </row>
    <row r="92" spans="1:14" hidden="1" x14ac:dyDescent="0.3">
      <c r="A92" s="1">
        <v>20160819</v>
      </c>
      <c r="B92" s="51">
        <v>800</v>
      </c>
      <c r="C92" s="1" t="s">
        <v>166</v>
      </c>
      <c r="D92" s="1" t="s">
        <v>175</v>
      </c>
      <c r="E92" s="1">
        <v>300</v>
      </c>
      <c r="F92" s="1">
        <v>10.8</v>
      </c>
      <c r="G92" s="1">
        <f>F92*E92</f>
        <v>3240</v>
      </c>
      <c r="I92" s="21" t="s">
        <v>180</v>
      </c>
    </row>
    <row r="93" spans="1:14" hidden="1" x14ac:dyDescent="0.3">
      <c r="A93" s="1">
        <v>20160819</v>
      </c>
      <c r="B93" s="51">
        <v>600703</v>
      </c>
      <c r="C93" s="1" t="s">
        <v>177</v>
      </c>
      <c r="D93" s="1" t="s">
        <v>181</v>
      </c>
      <c r="E93" s="1">
        <v>300</v>
      </c>
      <c r="F93" s="1">
        <v>12.18</v>
      </c>
      <c r="G93" s="1">
        <f>F93*E93</f>
        <v>3654</v>
      </c>
      <c r="I93" s="21" t="s">
        <v>178</v>
      </c>
    </row>
    <row r="94" spans="1:14" s="53" customFormat="1" hidden="1" x14ac:dyDescent="0.15">
      <c r="A94" s="53">
        <v>20150906</v>
      </c>
      <c r="B94" s="53">
        <v>601328</v>
      </c>
      <c r="C94" s="53" t="s">
        <v>78</v>
      </c>
      <c r="D94" s="53" t="s">
        <v>209</v>
      </c>
      <c r="E94" s="53">
        <v>100</v>
      </c>
      <c r="F94" s="53">
        <v>5.79</v>
      </c>
      <c r="G94" s="53">
        <f>E94*F94</f>
        <v>579</v>
      </c>
      <c r="I94" s="11"/>
    </row>
    <row r="95" spans="1:14" s="55" customFormat="1" x14ac:dyDescent="0.15">
      <c r="A95" s="55">
        <v>20160907</v>
      </c>
      <c r="B95" s="55">
        <v>601169</v>
      </c>
      <c r="C95" s="55" t="s">
        <v>29</v>
      </c>
      <c r="D95" s="55" t="s">
        <v>163</v>
      </c>
      <c r="E95" s="55">
        <v>100</v>
      </c>
      <c r="F95" s="55">
        <v>9.16</v>
      </c>
      <c r="G95" s="55">
        <f>E95*F95</f>
        <v>916</v>
      </c>
      <c r="I95" s="11"/>
    </row>
  </sheetData>
  <autoFilter ref="C1:C95">
    <filterColumn colId="0">
      <filters>
        <filter val="北京银行"/>
      </filters>
    </filterColumn>
  </autoFilter>
  <mergeCells count="6">
    <mergeCell ref="K73:P73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pane ySplit="1" topLeftCell="A24" activePane="bottomLeft" state="frozen"/>
      <selection pane="bottomLeft" activeCell="G50" sqref="G50"/>
    </sheetView>
  </sheetViews>
  <sheetFormatPr baseColWidth="10" defaultRowHeight="15" x14ac:dyDescent="0.15"/>
  <cols>
    <col min="3" max="3" width="17.5" customWidth="1"/>
    <col min="4" max="4" width="14" customWidth="1"/>
    <col min="7" max="7" width="13" customWidth="1"/>
    <col min="8" max="8" width="16.1640625" customWidth="1"/>
    <col min="10" max="13" width="13.5" customWidth="1"/>
  </cols>
  <sheetData>
    <row r="1" spans="1:16" s="1" customFormat="1" ht="24" thickBot="1" x14ac:dyDescent="0.35">
      <c r="A1" s="2" t="s">
        <v>0</v>
      </c>
      <c r="B1" s="3" t="s">
        <v>204</v>
      </c>
      <c r="C1" s="3" t="s">
        <v>206</v>
      </c>
      <c r="D1" s="3" t="s">
        <v>210</v>
      </c>
      <c r="E1" s="3" t="s">
        <v>214</v>
      </c>
      <c r="F1" s="3" t="s">
        <v>207</v>
      </c>
      <c r="G1" s="3" t="s">
        <v>243</v>
      </c>
      <c r="H1" s="3" t="s">
        <v>205</v>
      </c>
      <c r="I1" s="3" t="s">
        <v>245</v>
      </c>
      <c r="J1" s="3" t="s">
        <v>246</v>
      </c>
      <c r="K1" s="3" t="s">
        <v>247</v>
      </c>
      <c r="L1" s="3" t="s">
        <v>248</v>
      </c>
      <c r="M1" s="3" t="s">
        <v>254</v>
      </c>
      <c r="N1" s="3" t="s">
        <v>255</v>
      </c>
      <c r="P1" s="1" t="s">
        <v>283</v>
      </c>
    </row>
    <row r="2" spans="1:16" s="19" customFormat="1" x14ac:dyDescent="0.15">
      <c r="A2" s="19">
        <v>20160831</v>
      </c>
      <c r="B2" s="19" t="s">
        <v>203</v>
      </c>
      <c r="C2" s="19">
        <v>100000</v>
      </c>
      <c r="G2" s="19">
        <f>C2*(10-H2)/10</f>
        <v>54000</v>
      </c>
      <c r="H2" s="19">
        <v>4.5999999999999996</v>
      </c>
      <c r="I2" s="19">
        <v>50</v>
      </c>
      <c r="J2" s="19">
        <v>2000</v>
      </c>
      <c r="K2" s="19">
        <v>100000</v>
      </c>
      <c r="L2" s="19">
        <f>C2/K2</f>
        <v>1</v>
      </c>
    </row>
    <row r="3" spans="1:16" s="19" customFormat="1" x14ac:dyDescent="0.15">
      <c r="A3" s="19">
        <v>20160905</v>
      </c>
      <c r="B3" s="19" t="s">
        <v>203</v>
      </c>
      <c r="C3" s="19">
        <v>100115</v>
      </c>
      <c r="F3" s="19">
        <v>45667.199999999997</v>
      </c>
      <c r="G3" s="19">
        <f t="shared" ref="G3:G17" si="0">C3*(10-H3)/10</f>
        <v>54447.8</v>
      </c>
      <c r="H3" s="19">
        <f t="shared" ref="H3:H8" si="1">F3/C3*10</f>
        <v>4.5614743045497672</v>
      </c>
      <c r="I3" s="19">
        <v>50</v>
      </c>
      <c r="J3" s="19">
        <v>2000</v>
      </c>
      <c r="K3" s="19">
        <v>100000</v>
      </c>
      <c r="L3" s="19">
        <f t="shared" ref="L3:L20" si="2">C3/K3</f>
        <v>1.00115</v>
      </c>
    </row>
    <row r="4" spans="1:16" s="19" customFormat="1" x14ac:dyDescent="0.15">
      <c r="A4" s="19">
        <v>20160905</v>
      </c>
      <c r="B4" s="19" t="s">
        <v>203</v>
      </c>
      <c r="C4" s="19">
        <v>100114.7</v>
      </c>
      <c r="F4" s="19">
        <v>45667.199999999997</v>
      </c>
      <c r="G4" s="19">
        <f t="shared" si="0"/>
        <v>54447.500000000015</v>
      </c>
      <c r="H4" s="19">
        <f t="shared" si="1"/>
        <v>4.5614879732946303</v>
      </c>
      <c r="I4" s="19">
        <v>50</v>
      </c>
      <c r="J4" s="19">
        <v>2000</v>
      </c>
      <c r="K4" s="19">
        <v>100000</v>
      </c>
      <c r="L4" s="19">
        <f t="shared" si="2"/>
        <v>1.001147</v>
      </c>
    </row>
    <row r="5" spans="1:16" s="19" customFormat="1" x14ac:dyDescent="0.15">
      <c r="A5" s="19">
        <v>20160906</v>
      </c>
      <c r="B5" s="19" t="s">
        <v>203</v>
      </c>
      <c r="C5" s="19">
        <f t="shared" ref="C5:C10" si="3">D5+E5</f>
        <v>99649.3</v>
      </c>
      <c r="D5" s="19">
        <v>50323</v>
      </c>
      <c r="E5" s="19">
        <v>49326.3</v>
      </c>
      <c r="F5" s="19">
        <v>45166.8</v>
      </c>
      <c r="G5" s="19">
        <f t="shared" si="0"/>
        <v>54482.5</v>
      </c>
      <c r="H5" s="19">
        <f t="shared" si="1"/>
        <v>4.5325757431311615</v>
      </c>
      <c r="I5" s="19">
        <v>50</v>
      </c>
      <c r="J5" s="19">
        <v>2000</v>
      </c>
      <c r="K5" s="19">
        <v>100000</v>
      </c>
      <c r="L5" s="19">
        <f t="shared" si="2"/>
        <v>0.99649300000000007</v>
      </c>
    </row>
    <row r="6" spans="1:16" s="19" customFormat="1" x14ac:dyDescent="0.15">
      <c r="A6" s="19">
        <v>20160908</v>
      </c>
      <c r="B6" s="19" t="s">
        <v>203</v>
      </c>
      <c r="C6" s="19">
        <f t="shared" si="3"/>
        <v>99871.3</v>
      </c>
      <c r="D6" s="19">
        <v>50517</v>
      </c>
      <c r="E6" s="19">
        <v>49354.3</v>
      </c>
      <c r="F6" s="19">
        <v>43217</v>
      </c>
      <c r="G6" s="19">
        <f t="shared" si="0"/>
        <v>56654.3</v>
      </c>
      <c r="H6" s="19">
        <f t="shared" si="1"/>
        <v>4.3272691954545497</v>
      </c>
      <c r="I6" s="19">
        <v>50</v>
      </c>
      <c r="J6" s="19">
        <v>2000</v>
      </c>
      <c r="K6" s="19">
        <v>100000</v>
      </c>
      <c r="L6" s="19">
        <f t="shared" si="2"/>
        <v>0.99871300000000007</v>
      </c>
    </row>
    <row r="7" spans="1:16" s="19" customFormat="1" x14ac:dyDescent="0.15">
      <c r="A7" s="19">
        <v>20160909</v>
      </c>
      <c r="B7" s="19" t="s">
        <v>203</v>
      </c>
      <c r="C7" s="19">
        <f t="shared" si="3"/>
        <v>99830.3</v>
      </c>
      <c r="D7" s="19">
        <v>50476</v>
      </c>
      <c r="E7" s="19">
        <v>49354.3</v>
      </c>
      <c r="F7" s="19">
        <v>43217</v>
      </c>
      <c r="G7" s="19">
        <f t="shared" si="0"/>
        <v>56613.3</v>
      </c>
      <c r="H7" s="19">
        <f t="shared" si="1"/>
        <v>4.3290463917267603</v>
      </c>
      <c r="I7" s="19">
        <v>50</v>
      </c>
      <c r="J7" s="19">
        <v>2000</v>
      </c>
      <c r="K7" s="19">
        <v>100000</v>
      </c>
      <c r="L7" s="19">
        <f t="shared" si="2"/>
        <v>0.99830300000000005</v>
      </c>
    </row>
    <row r="8" spans="1:16" s="19" customFormat="1" x14ac:dyDescent="0.15">
      <c r="A8" s="19">
        <v>20160921</v>
      </c>
      <c r="B8" s="19" t="s">
        <v>203</v>
      </c>
      <c r="C8" s="19">
        <f t="shared" si="3"/>
        <v>99093.9</v>
      </c>
      <c r="D8" s="19">
        <v>51714.9</v>
      </c>
      <c r="E8" s="19">
        <v>47379</v>
      </c>
      <c r="F8" s="19">
        <v>48469</v>
      </c>
      <c r="G8" s="19">
        <f t="shared" si="0"/>
        <v>50624.899999999987</v>
      </c>
      <c r="H8" s="19">
        <f t="shared" si="1"/>
        <v>4.8912193384254739</v>
      </c>
      <c r="I8" s="19">
        <v>30</v>
      </c>
      <c r="J8" s="19">
        <v>3300</v>
      </c>
      <c r="K8" s="19">
        <v>100000</v>
      </c>
      <c r="L8" s="19">
        <f t="shared" si="2"/>
        <v>0.9909389999999999</v>
      </c>
    </row>
    <row r="9" spans="1:16" s="19" customFormat="1" x14ac:dyDescent="0.15">
      <c r="A9" s="19">
        <v>20160926</v>
      </c>
      <c r="B9" s="19" t="s">
        <v>203</v>
      </c>
      <c r="C9" s="19">
        <f t="shared" si="3"/>
        <v>99641.83</v>
      </c>
      <c r="D9" s="19">
        <v>57250.83</v>
      </c>
      <c r="E9" s="19">
        <v>42391</v>
      </c>
      <c r="F9" s="19">
        <v>55308.2</v>
      </c>
      <c r="G9" s="19">
        <f t="shared" si="0"/>
        <v>44333.630000000012</v>
      </c>
      <c r="H9" s="19">
        <f t="shared" ref="H9" si="4">F9/C9*10</f>
        <v>5.5507009455767715</v>
      </c>
      <c r="I9" s="19">
        <v>30</v>
      </c>
      <c r="J9" s="19">
        <v>3300</v>
      </c>
      <c r="K9" s="19">
        <v>100000</v>
      </c>
      <c r="L9" s="19">
        <f t="shared" si="2"/>
        <v>0.99641829999999998</v>
      </c>
    </row>
    <row r="10" spans="1:16" s="19" customFormat="1" x14ac:dyDescent="0.15">
      <c r="A10" s="19">
        <v>20160927</v>
      </c>
      <c r="B10" s="19" t="s">
        <v>203</v>
      </c>
      <c r="C10" s="19">
        <f t="shared" si="3"/>
        <v>99582.03</v>
      </c>
      <c r="D10" s="19">
        <v>61189.03</v>
      </c>
      <c r="E10" s="19">
        <v>38393</v>
      </c>
      <c r="F10" s="19">
        <v>59513</v>
      </c>
      <c r="G10" s="19">
        <f t="shared" si="0"/>
        <v>40069.030000000006</v>
      </c>
      <c r="H10" s="19">
        <f t="shared" ref="H10" si="5">F10/C10*10</f>
        <v>5.9762790535601651</v>
      </c>
      <c r="I10" s="19">
        <v>25</v>
      </c>
      <c r="J10" s="19">
        <v>4000</v>
      </c>
      <c r="K10" s="19">
        <v>100000</v>
      </c>
      <c r="L10" s="19">
        <f t="shared" si="2"/>
        <v>0.99582029999999999</v>
      </c>
    </row>
    <row r="11" spans="1:16" s="19" customFormat="1" x14ac:dyDescent="0.15">
      <c r="A11" s="19">
        <v>20160928</v>
      </c>
      <c r="B11" s="19" t="s">
        <v>203</v>
      </c>
      <c r="C11" s="19">
        <f t="shared" ref="C11" si="6">D11+E11</f>
        <v>99516.03</v>
      </c>
      <c r="D11" s="19">
        <v>65121.03</v>
      </c>
      <c r="E11" s="19">
        <v>34395</v>
      </c>
      <c r="F11" s="19">
        <v>59445.2</v>
      </c>
      <c r="G11" s="19">
        <f t="shared" si="0"/>
        <v>40070.83</v>
      </c>
      <c r="H11" s="19">
        <f t="shared" ref="H11" si="7">F11/C11*10</f>
        <v>5.9734296072703064</v>
      </c>
      <c r="I11" s="19">
        <v>25</v>
      </c>
      <c r="J11" s="19">
        <v>4000</v>
      </c>
      <c r="K11" s="19">
        <v>100000</v>
      </c>
      <c r="L11" s="19">
        <f t="shared" si="2"/>
        <v>0.9951603</v>
      </c>
    </row>
    <row r="12" spans="1:16" s="19" customFormat="1" x14ac:dyDescent="0.15">
      <c r="A12" s="19">
        <v>20160928</v>
      </c>
      <c r="B12" s="19" t="s">
        <v>203</v>
      </c>
      <c r="C12" s="19">
        <f t="shared" ref="C12" si="8">D12+E12</f>
        <v>99880.65</v>
      </c>
      <c r="D12" s="19">
        <v>70481.649999999994</v>
      </c>
      <c r="E12" s="19">
        <v>29399</v>
      </c>
      <c r="F12" s="19">
        <v>68442</v>
      </c>
      <c r="G12" s="19">
        <f t="shared" si="0"/>
        <v>31438.649999999987</v>
      </c>
      <c r="H12" s="19">
        <f t="shared" ref="H12" si="9">F12/C12*10</f>
        <v>6.8523783135171836</v>
      </c>
      <c r="I12" s="19">
        <v>25</v>
      </c>
      <c r="J12" s="19">
        <v>4000</v>
      </c>
      <c r="K12" s="19">
        <v>100000</v>
      </c>
      <c r="L12" s="19">
        <f t="shared" si="2"/>
        <v>0.99880649999999993</v>
      </c>
    </row>
    <row r="13" spans="1:16" s="19" customFormat="1" x14ac:dyDescent="0.15">
      <c r="A13" s="19">
        <v>20161012</v>
      </c>
      <c r="B13" s="19" t="s">
        <v>203</v>
      </c>
      <c r="C13" s="19">
        <f t="shared" ref="C13" si="10">D13+E13</f>
        <v>101270.37</v>
      </c>
      <c r="D13" s="19">
        <v>74853.37</v>
      </c>
      <c r="E13" s="19">
        <v>26417</v>
      </c>
      <c r="F13" s="19">
        <v>74046</v>
      </c>
      <c r="G13" s="19">
        <f t="shared" si="0"/>
        <v>27224.369999999995</v>
      </c>
      <c r="H13" s="19">
        <f t="shared" ref="H13" si="11">F13/C13*10</f>
        <v>7.3117141766145419</v>
      </c>
      <c r="I13" s="19">
        <v>25</v>
      </c>
      <c r="J13" s="19">
        <v>4000</v>
      </c>
      <c r="K13" s="19">
        <v>100000</v>
      </c>
      <c r="L13" s="19">
        <f t="shared" si="2"/>
        <v>1.0127036999999999</v>
      </c>
    </row>
    <row r="14" spans="1:16" s="19" customFormat="1" x14ac:dyDescent="0.15">
      <c r="A14" s="19">
        <v>20161013</v>
      </c>
      <c r="B14" s="19" t="s">
        <v>203</v>
      </c>
      <c r="C14" s="19">
        <f t="shared" ref="C14:C19" si="12">D14+E14</f>
        <v>101294.57</v>
      </c>
      <c r="D14" s="19">
        <v>77876.570000000007</v>
      </c>
      <c r="E14" s="19">
        <v>23418</v>
      </c>
      <c r="F14" s="19">
        <v>77665</v>
      </c>
      <c r="G14" s="19">
        <f t="shared" si="0"/>
        <v>23629.57</v>
      </c>
      <c r="H14" s="19">
        <f t="shared" ref="H14" si="13">F14/C14*10</f>
        <v>7.6672421828731787</v>
      </c>
      <c r="I14" s="19">
        <v>25</v>
      </c>
      <c r="J14" s="19">
        <v>4000</v>
      </c>
      <c r="K14" s="19">
        <v>100000</v>
      </c>
      <c r="L14" s="19">
        <f t="shared" si="2"/>
        <v>1.0129457000000002</v>
      </c>
    </row>
    <row r="15" spans="1:16" s="19" customFormat="1" x14ac:dyDescent="0.15">
      <c r="A15" s="19">
        <v>20161014</v>
      </c>
      <c r="B15" s="19" t="s">
        <v>203</v>
      </c>
      <c r="C15" s="19">
        <f t="shared" si="12"/>
        <v>101278</v>
      </c>
      <c r="D15" s="19">
        <v>77860</v>
      </c>
      <c r="E15" s="19">
        <v>23418</v>
      </c>
      <c r="F15" s="19">
        <v>61226</v>
      </c>
      <c r="G15" s="19">
        <f t="shared" si="0"/>
        <v>40052</v>
      </c>
      <c r="H15" s="19">
        <f t="shared" ref="H15" si="14">F15/C15*10</f>
        <v>6.0453405477991273</v>
      </c>
      <c r="I15" s="19">
        <v>25</v>
      </c>
      <c r="J15" s="19">
        <v>4000</v>
      </c>
      <c r="K15" s="19">
        <v>100000</v>
      </c>
      <c r="L15" s="19">
        <f t="shared" si="2"/>
        <v>1.01278</v>
      </c>
    </row>
    <row r="16" spans="1:16" s="19" customFormat="1" x14ac:dyDescent="0.15">
      <c r="A16" s="19">
        <v>20161017</v>
      </c>
      <c r="B16" s="19" t="s">
        <v>203</v>
      </c>
      <c r="C16" s="19">
        <f t="shared" si="12"/>
        <v>101097.11</v>
      </c>
      <c r="D16" s="19">
        <v>77679.11</v>
      </c>
      <c r="E16" s="19">
        <v>23418</v>
      </c>
      <c r="F16" s="19">
        <v>46249.2</v>
      </c>
      <c r="G16" s="19">
        <f t="shared" si="0"/>
        <v>54847.909999999996</v>
      </c>
      <c r="H16" s="19">
        <f t="shared" ref="H16" si="15">F16/C16*10</f>
        <v>4.5747301777469209</v>
      </c>
      <c r="I16" s="19">
        <v>25</v>
      </c>
      <c r="J16" s="19">
        <v>4000</v>
      </c>
      <c r="K16" s="19">
        <v>100000</v>
      </c>
      <c r="L16" s="19">
        <f t="shared" si="2"/>
        <v>1.0109710999999999</v>
      </c>
    </row>
    <row r="17" spans="1:18" s="19" customFormat="1" x14ac:dyDescent="0.15">
      <c r="A17" s="19">
        <v>20161018</v>
      </c>
      <c r="B17" s="19" t="s">
        <v>203</v>
      </c>
      <c r="C17" s="19">
        <f t="shared" si="12"/>
        <v>101437</v>
      </c>
      <c r="D17" s="19">
        <v>78019</v>
      </c>
      <c r="E17" s="19">
        <v>23418</v>
      </c>
      <c r="F17" s="19">
        <v>44857</v>
      </c>
      <c r="G17" s="19">
        <f t="shared" si="0"/>
        <v>56580</v>
      </c>
      <c r="H17" s="19">
        <f t="shared" ref="H17" si="16">F17/C17*10</f>
        <v>4.4221536520204658</v>
      </c>
      <c r="I17" s="19">
        <v>25</v>
      </c>
      <c r="J17" s="19">
        <f t="shared" ref="J17:J22" si="17">C17/I17</f>
        <v>4057.48</v>
      </c>
      <c r="K17" s="19">
        <v>100000</v>
      </c>
      <c r="L17" s="19">
        <f t="shared" si="2"/>
        <v>1.01437</v>
      </c>
    </row>
    <row r="18" spans="1:18" s="19" customFormat="1" x14ac:dyDescent="0.15">
      <c r="A18" s="19">
        <v>20161020</v>
      </c>
      <c r="B18" s="19" t="s">
        <v>203</v>
      </c>
      <c r="C18" s="19">
        <f t="shared" si="12"/>
        <v>100887</v>
      </c>
      <c r="D18" s="19">
        <v>77469</v>
      </c>
      <c r="E18" s="19">
        <v>23418</v>
      </c>
      <c r="F18" s="19">
        <v>39194</v>
      </c>
      <c r="G18" s="19">
        <f t="shared" ref="G18" si="18">C18*(10-H18)/10</f>
        <v>61693</v>
      </c>
      <c r="H18" s="19">
        <f t="shared" ref="H18" si="19">F18/C18*10</f>
        <v>3.8849405770812888</v>
      </c>
      <c r="I18" s="19">
        <v>25</v>
      </c>
      <c r="J18" s="19">
        <f t="shared" si="17"/>
        <v>4035.48</v>
      </c>
      <c r="K18" s="19">
        <v>100000</v>
      </c>
      <c r="L18" s="19">
        <f t="shared" si="2"/>
        <v>1.0088699999999999</v>
      </c>
    </row>
    <row r="19" spans="1:18" s="19" customFormat="1" x14ac:dyDescent="0.15">
      <c r="A19" s="19">
        <v>20161026</v>
      </c>
      <c r="B19" s="19" t="s">
        <v>203</v>
      </c>
      <c r="C19" s="19">
        <f t="shared" si="12"/>
        <v>101326.76000000001</v>
      </c>
      <c r="D19" s="19">
        <v>38894.76</v>
      </c>
      <c r="E19" s="19">
        <f>拆借!F25</f>
        <v>62432</v>
      </c>
      <c r="F19" s="19">
        <v>37002.400000000001</v>
      </c>
      <c r="G19" s="19">
        <f t="shared" ref="G19" si="20">C19*(10-H19)/10</f>
        <v>64324.360000000008</v>
      </c>
      <c r="H19" s="19">
        <f t="shared" ref="H19" si="21">F19/C19*10</f>
        <v>3.6517895173989574</v>
      </c>
      <c r="I19" s="19">
        <v>25</v>
      </c>
      <c r="J19" s="19">
        <f t="shared" si="17"/>
        <v>4053.0704000000005</v>
      </c>
      <c r="K19" s="19">
        <v>100000</v>
      </c>
      <c r="L19" s="19">
        <f t="shared" si="2"/>
        <v>1.0132676</v>
      </c>
    </row>
    <row r="20" spans="1:18" s="19" customFormat="1" x14ac:dyDescent="0.15">
      <c r="A20" s="19">
        <v>20161031</v>
      </c>
      <c r="B20" s="19" t="s">
        <v>203</v>
      </c>
      <c r="C20" s="19">
        <f t="shared" ref="C20" si="22">D20+E20</f>
        <v>101147.36</v>
      </c>
      <c r="D20" s="19">
        <v>38715.360000000001</v>
      </c>
      <c r="E20" s="19">
        <v>62432</v>
      </c>
      <c r="F20" s="19">
        <v>36829.4</v>
      </c>
      <c r="G20" s="19">
        <f t="shared" ref="G20" si="23">C20*(10-H20)/10</f>
        <v>64317.96</v>
      </c>
      <c r="H20" s="19">
        <f t="shared" ref="H20" si="24">F20/C20*10</f>
        <v>3.6411627550140708</v>
      </c>
      <c r="I20" s="19">
        <v>25</v>
      </c>
      <c r="J20" s="19">
        <f t="shared" si="17"/>
        <v>4045.8944000000001</v>
      </c>
      <c r="K20" s="19">
        <v>100000</v>
      </c>
      <c r="L20" s="19">
        <f t="shared" si="2"/>
        <v>1.0114736</v>
      </c>
    </row>
    <row r="21" spans="1:18" s="57" customFormat="1" x14ac:dyDescent="0.15">
      <c r="A21" s="57">
        <v>20161031</v>
      </c>
      <c r="B21" s="57" t="s">
        <v>261</v>
      </c>
      <c r="C21" s="57">
        <f t="shared" ref="C21" si="25">D21+E21</f>
        <v>192147.36</v>
      </c>
      <c r="D21" s="57">
        <v>38715.360000000001</v>
      </c>
      <c r="E21" s="57">
        <f>拆借!F26</f>
        <v>153432</v>
      </c>
      <c r="F21" s="57">
        <v>36829.4</v>
      </c>
      <c r="G21" s="57">
        <f t="shared" ref="G21" si="26">C21*(10-H21)/10</f>
        <v>155317.95999999996</v>
      </c>
      <c r="H21" s="57">
        <f t="shared" ref="H21" si="27">F21/C21*10</f>
        <v>1.9167268288255432</v>
      </c>
      <c r="I21" s="57">
        <v>48</v>
      </c>
      <c r="J21" s="57">
        <f t="shared" si="17"/>
        <v>4003.0699999999997</v>
      </c>
      <c r="K21" s="57">
        <f>K20+N21</f>
        <v>189967.7460687061</v>
      </c>
      <c r="L21" s="57">
        <f t="shared" ref="L21" si="28">C21/K21</f>
        <v>1.0114736</v>
      </c>
      <c r="N21" s="57">
        <f>91000/L20</f>
        <v>89967.746068706096</v>
      </c>
    </row>
    <row r="22" spans="1:18" s="19" customFormat="1" x14ac:dyDescent="0.15">
      <c r="A22" s="19">
        <v>20161103</v>
      </c>
      <c r="B22" s="19" t="s">
        <v>262</v>
      </c>
      <c r="C22" s="19">
        <f t="shared" ref="C22" si="29">D22+E22</f>
        <v>192321</v>
      </c>
      <c r="D22" s="19">
        <v>38844</v>
      </c>
      <c r="E22" s="19">
        <f>拆借!F27</f>
        <v>153477</v>
      </c>
      <c r="F22" s="19">
        <v>35658.400000000001</v>
      </c>
      <c r="G22" s="19">
        <f t="shared" ref="G22" si="30">C22*(10-H22)/10</f>
        <v>156662.59999999998</v>
      </c>
      <c r="H22" s="19">
        <f t="shared" ref="H22" si="31">F22/C22*10</f>
        <v>1.8541084956920981</v>
      </c>
      <c r="I22" s="19">
        <v>48</v>
      </c>
      <c r="J22" s="19">
        <f t="shared" si="17"/>
        <v>4006.6875</v>
      </c>
      <c r="K22">
        <v>189967.7460687061</v>
      </c>
      <c r="L22" s="19">
        <f t="shared" ref="L22" si="32">C22/K22</f>
        <v>1.012387649903699</v>
      </c>
    </row>
    <row r="23" spans="1:18" s="19" customFormat="1" x14ac:dyDescent="0.15">
      <c r="A23" s="19">
        <v>20161117</v>
      </c>
      <c r="B23" s="19" t="s">
        <v>262</v>
      </c>
      <c r="C23" s="19">
        <f t="shared" ref="C23" si="33">D23+E23</f>
        <v>193620.41</v>
      </c>
      <c r="D23" s="19">
        <v>40053.410000000003</v>
      </c>
      <c r="E23" s="19">
        <f>拆借!F28</f>
        <v>153567</v>
      </c>
      <c r="F23" s="19">
        <v>33319</v>
      </c>
      <c r="G23" s="19">
        <f t="shared" ref="G23" si="34">C23*(10-H23)/10</f>
        <v>160301.41</v>
      </c>
      <c r="H23" s="19">
        <f t="shared" ref="H23" si="35">F23/C23*10</f>
        <v>1.7208413100664335</v>
      </c>
      <c r="I23" s="19">
        <v>48</v>
      </c>
      <c r="J23" s="19">
        <f t="shared" ref="J23" si="36">C23/I23</f>
        <v>4033.7585416666666</v>
      </c>
      <c r="K23">
        <v>189967.7460687061</v>
      </c>
      <c r="L23" s="19">
        <f t="shared" ref="L23" si="37">C23/K23</f>
        <v>1.0192278110725852</v>
      </c>
    </row>
    <row r="24" spans="1:18" s="19" customFormat="1" x14ac:dyDescent="0.15">
      <c r="A24" s="19">
        <v>20161121</v>
      </c>
      <c r="B24" s="19" t="s">
        <v>262</v>
      </c>
      <c r="C24" s="19">
        <f t="shared" ref="C24" si="38">D24+E24</f>
        <v>194741.21</v>
      </c>
      <c r="D24" s="19">
        <v>41144.21</v>
      </c>
      <c r="E24" s="19">
        <f>拆借!F29</f>
        <v>153597</v>
      </c>
      <c r="F24" s="19">
        <v>34409.800000000003</v>
      </c>
      <c r="G24" s="19">
        <f t="shared" ref="G24" si="39">C24*(10-H24)/10</f>
        <v>160331.40999999997</v>
      </c>
      <c r="H24" s="19">
        <f t="shared" ref="H24" si="40">F24/C24*10</f>
        <v>1.7669500975165966</v>
      </c>
      <c r="I24" s="19">
        <v>48</v>
      </c>
      <c r="J24" s="19">
        <f t="shared" ref="J24" si="41">C24/I24</f>
        <v>4057.1085416666665</v>
      </c>
      <c r="K24">
        <v>189967.7460687061</v>
      </c>
      <c r="L24" s="19">
        <f t="shared" ref="L24" si="42">C24/K24</f>
        <v>1.0251277600017819</v>
      </c>
    </row>
    <row r="25" spans="1:18" s="19" customFormat="1" x14ac:dyDescent="0.15">
      <c r="A25" s="19">
        <v>20161129</v>
      </c>
      <c r="B25" s="19" t="s">
        <v>262</v>
      </c>
      <c r="C25" s="19">
        <f t="shared" ref="C25" si="43">D25+E25</f>
        <v>196539.61</v>
      </c>
      <c r="D25" s="19">
        <v>42852.61</v>
      </c>
      <c r="E25" s="19">
        <v>153687</v>
      </c>
      <c r="F25" s="19">
        <v>36118.199999999997</v>
      </c>
      <c r="G25" s="19">
        <f t="shared" ref="G25" si="44">C25*(10-H25)/10</f>
        <v>160421.40999999997</v>
      </c>
      <c r="H25" s="19">
        <f t="shared" ref="H25" si="45">F25/C25*10</f>
        <v>1.8377058955189747</v>
      </c>
      <c r="I25" s="19">
        <v>48</v>
      </c>
      <c r="J25" s="19">
        <f t="shared" ref="J25" si="46">C25/I25</f>
        <v>4094.5752083333332</v>
      </c>
      <c r="K25">
        <v>189967.7460687061</v>
      </c>
      <c r="L25" s="19">
        <f t="shared" ref="L25" si="47">C25/K25</f>
        <v>1.0345946302322133</v>
      </c>
    </row>
    <row r="26" spans="1:18" s="57" customFormat="1" x14ac:dyDescent="0.15">
      <c r="A26" s="57">
        <v>20161129</v>
      </c>
      <c r="B26" s="57" t="s">
        <v>262</v>
      </c>
      <c r="C26" s="57">
        <f t="shared" ref="C26" si="48">D26+E26</f>
        <v>196539.61</v>
      </c>
      <c r="D26" s="57">
        <v>136152.60999999999</v>
      </c>
      <c r="E26" s="57">
        <f>153687-93300</f>
        <v>60387</v>
      </c>
      <c r="F26" s="57">
        <v>36118.199999999997</v>
      </c>
      <c r="G26" s="57">
        <f t="shared" ref="G26" si="49">C26*(10-H26)/10</f>
        <v>160421.40999999997</v>
      </c>
      <c r="H26" s="57">
        <f t="shared" ref="H26" si="50">F26/C26*10</f>
        <v>1.8377058955189747</v>
      </c>
      <c r="I26" s="57">
        <v>48</v>
      </c>
      <c r="J26" s="57">
        <f t="shared" ref="J26" si="51">C26/I26</f>
        <v>4094.5752083333332</v>
      </c>
      <c r="K26" s="61">
        <v>189967.7460687061</v>
      </c>
      <c r="L26" s="57">
        <f t="shared" ref="L26" si="52">C26/K26</f>
        <v>1.0345946302322133</v>
      </c>
    </row>
    <row r="27" spans="1:18" s="63" customFormat="1" x14ac:dyDescent="0.15">
      <c r="A27" s="63">
        <v>20161130</v>
      </c>
      <c r="B27" s="63" t="s">
        <v>261</v>
      </c>
      <c r="C27" s="63">
        <f t="shared" ref="C27" si="53">D27+E27</f>
        <v>196733.81</v>
      </c>
      <c r="D27" s="63">
        <v>136393.81</v>
      </c>
      <c r="E27" s="63">
        <v>60340</v>
      </c>
      <c r="F27" s="63">
        <v>136362.4</v>
      </c>
      <c r="G27" s="63">
        <f t="shared" ref="G27" si="54">C27*(10-H27)/10</f>
        <v>60371.410000000011</v>
      </c>
      <c r="H27" s="63">
        <f t="shared" ref="H27" si="55">F27/C27*10</f>
        <v>6.9313149580135711</v>
      </c>
      <c r="I27" s="63">
        <v>48</v>
      </c>
      <c r="J27" s="63">
        <f t="shared" ref="J27" si="56">C27/I27</f>
        <v>4098.6210416666663</v>
      </c>
      <c r="K27" s="65">
        <v>189967.7460687061</v>
      </c>
      <c r="L27" s="63">
        <f t="shared" ref="L27" si="57">C27/K27</f>
        <v>1.035616909034899</v>
      </c>
      <c r="M27" s="63" t="s">
        <v>269</v>
      </c>
      <c r="N27" s="63">
        <f>8333/L27</f>
        <v>8046.4116868906667</v>
      </c>
      <c r="O27" s="63">
        <f>N27*L27</f>
        <v>8333</v>
      </c>
      <c r="P27" s="63">
        <v>194.26700397862459</v>
      </c>
      <c r="Q27" s="63">
        <f>P27/O27</f>
        <v>2.3312972996354805E-2</v>
      </c>
      <c r="R27" s="63">
        <f>Q27*12</f>
        <v>0.27975567595625767</v>
      </c>
    </row>
    <row r="28" spans="1:18" s="63" customFormat="1" x14ac:dyDescent="0.15">
      <c r="A28" s="63">
        <v>20161215</v>
      </c>
      <c r="B28" s="63" t="s">
        <v>261</v>
      </c>
      <c r="C28" s="63">
        <f t="shared" ref="C28" si="58">D28+E28</f>
        <v>186193.7</v>
      </c>
      <c r="D28" s="63">
        <v>134151.20000000001</v>
      </c>
      <c r="E28" s="63">
        <v>52042.5</v>
      </c>
      <c r="F28" s="63">
        <v>134021.4</v>
      </c>
      <c r="G28" s="63">
        <v>129.80000000000001</v>
      </c>
      <c r="H28" s="63">
        <f t="shared" ref="H28" si="59">F28/C28*10</f>
        <v>7.1979556773403175</v>
      </c>
      <c r="I28" s="63">
        <v>48</v>
      </c>
      <c r="J28" s="63">
        <f t="shared" ref="J28" si="60">C28/I28</f>
        <v>3879.0354166666671</v>
      </c>
      <c r="K28" s="65">
        <f>K27-N27</f>
        <v>181921.33438181542</v>
      </c>
      <c r="L28" s="63">
        <f t="shared" ref="L28" si="61">C28/K28</f>
        <v>1.0234846871187619</v>
      </c>
    </row>
    <row r="29" spans="1:18" s="63" customFormat="1" x14ac:dyDescent="0.15">
      <c r="A29" s="63">
        <v>20161229</v>
      </c>
      <c r="B29" s="63" t="s">
        <v>261</v>
      </c>
      <c r="C29" s="63">
        <f t="shared" ref="C29:C35" si="62">D29+E29</f>
        <v>186040.16</v>
      </c>
      <c r="D29" s="63">
        <v>133962.66</v>
      </c>
      <c r="E29" s="63">
        <v>52077.5</v>
      </c>
      <c r="F29" s="63">
        <v>133701.4</v>
      </c>
      <c r="G29" s="63">
        <v>261.26</v>
      </c>
      <c r="H29" s="63">
        <f t="shared" ref="H29:H35" si="63">F29/C29*10</f>
        <v>7.1866956037879124</v>
      </c>
      <c r="I29" s="63">
        <v>30</v>
      </c>
      <c r="J29" s="63">
        <f t="shared" ref="J29" si="64">C29/I29</f>
        <v>6201.3386666666665</v>
      </c>
      <c r="K29" s="65">
        <f>K28-N28</f>
        <v>181921.33438181542</v>
      </c>
      <c r="L29" s="63">
        <f t="shared" ref="L29" si="65">C29/K29</f>
        <v>1.022640695947953</v>
      </c>
    </row>
    <row r="30" spans="1:18" s="63" customFormat="1" x14ac:dyDescent="0.15">
      <c r="A30" s="63">
        <v>20161230</v>
      </c>
      <c r="B30" s="63" t="s">
        <v>261</v>
      </c>
      <c r="C30" s="63">
        <f t="shared" si="62"/>
        <v>186243.72</v>
      </c>
      <c r="D30" s="63">
        <v>140163.72</v>
      </c>
      <c r="E30" s="63">
        <v>46080</v>
      </c>
      <c r="F30" s="63">
        <v>140117.20000000001</v>
      </c>
      <c r="G30" s="63">
        <v>46.52</v>
      </c>
      <c r="H30" s="63">
        <f t="shared" si="63"/>
        <v>7.5233248133145114</v>
      </c>
      <c r="I30" s="63">
        <v>30</v>
      </c>
      <c r="J30" s="63">
        <f t="shared" ref="J30" si="66">C30/I30</f>
        <v>6208.1239999999998</v>
      </c>
      <c r="K30" s="65">
        <f>K29-N29</f>
        <v>181921.33438181542</v>
      </c>
      <c r="L30" s="63">
        <f t="shared" ref="L30" si="67">C30/K30</f>
        <v>1.0237596411266023</v>
      </c>
    </row>
    <row r="31" spans="1:18" s="63" customFormat="1" x14ac:dyDescent="0.15">
      <c r="A31" s="63">
        <v>20161230</v>
      </c>
      <c r="B31" s="63" t="s">
        <v>261</v>
      </c>
      <c r="C31" s="63">
        <f t="shared" si="62"/>
        <v>177910.72</v>
      </c>
      <c r="D31" s="63">
        <v>140163.72</v>
      </c>
      <c r="E31" s="63">
        <f>46080-8333</f>
        <v>37747</v>
      </c>
      <c r="F31" s="63">
        <v>140117.20000000001</v>
      </c>
      <c r="G31" s="63">
        <v>46.52</v>
      </c>
      <c r="H31" s="63">
        <f t="shared" si="63"/>
        <v>7.8757030492597648</v>
      </c>
      <c r="I31" s="63">
        <v>35</v>
      </c>
      <c r="J31" s="63">
        <f t="shared" ref="J31" si="68">C31/I31</f>
        <v>5083.163428571429</v>
      </c>
      <c r="K31" s="65">
        <f>181921.3344-N31</f>
        <v>173783.63908749999</v>
      </c>
      <c r="L31" s="63">
        <f t="shared" ref="L31" si="69">C31/K31</f>
        <v>1.0237483858329266</v>
      </c>
      <c r="M31" s="63" t="s">
        <v>269</v>
      </c>
      <c r="N31" s="63">
        <f>8333/1.024</f>
        <v>8137.6953125</v>
      </c>
      <c r="O31" s="63">
        <f>N31*L31</f>
        <v>8330.9524405720476</v>
      </c>
      <c r="P31" s="63">
        <v>99.888467134548421</v>
      </c>
      <c r="Q31" s="63">
        <f>P31/O31</f>
        <v>1.1990041696563754E-2</v>
      </c>
      <c r="R31" s="63">
        <f>Q31*6</f>
        <v>7.194025017938252E-2</v>
      </c>
    </row>
    <row r="32" spans="1:18" s="63" customFormat="1" x14ac:dyDescent="0.15">
      <c r="A32" s="63">
        <v>20170103</v>
      </c>
      <c r="B32" s="63" t="s">
        <v>261</v>
      </c>
      <c r="C32" s="63">
        <f t="shared" si="62"/>
        <v>178783.01</v>
      </c>
      <c r="D32" s="63">
        <v>146528.01</v>
      </c>
      <c r="E32" s="63">
        <v>32255</v>
      </c>
      <c r="F32" s="63">
        <v>146350.6</v>
      </c>
      <c r="G32" s="63">
        <v>177.41</v>
      </c>
      <c r="H32" s="63">
        <f t="shared" si="63"/>
        <v>8.1859344464555104</v>
      </c>
      <c r="I32" s="63">
        <v>35</v>
      </c>
      <c r="J32" s="63">
        <f t="shared" ref="J32" si="70">C32/I32</f>
        <v>5108.0860000000002</v>
      </c>
      <c r="K32" s="65">
        <v>173783.63908749999</v>
      </c>
      <c r="L32" s="63">
        <f t="shared" ref="L32" si="71">C32/K32</f>
        <v>1.0287677881459418</v>
      </c>
    </row>
    <row r="33" spans="1:17" s="63" customFormat="1" x14ac:dyDescent="0.15">
      <c r="A33" s="63">
        <v>20170109</v>
      </c>
      <c r="B33" s="63" t="s">
        <v>261</v>
      </c>
      <c r="C33" s="63">
        <f t="shared" si="62"/>
        <v>179205.2</v>
      </c>
      <c r="D33" s="63">
        <v>152441.20000000001</v>
      </c>
      <c r="E33" s="63">
        <v>26764</v>
      </c>
      <c r="F33" s="63">
        <v>152281.20000000001</v>
      </c>
      <c r="G33" s="63">
        <f t="shared" ref="G33:G38" si="72">D33-F33</f>
        <v>160</v>
      </c>
      <c r="H33" s="63">
        <f t="shared" si="63"/>
        <v>8.4975882396269746</v>
      </c>
      <c r="I33" s="63">
        <v>35</v>
      </c>
      <c r="J33" s="63">
        <f t="shared" ref="J33" si="73">C33/I33</f>
        <v>5120.1485714285718</v>
      </c>
      <c r="K33" s="65">
        <v>173783.63908749999</v>
      </c>
      <c r="L33" s="63">
        <f t="shared" ref="L33" si="74">C33/K33</f>
        <v>1.0311971883024631</v>
      </c>
    </row>
    <row r="34" spans="1:17" s="63" customFormat="1" ht="29" customHeight="1" x14ac:dyDescent="0.15">
      <c r="A34" s="63">
        <v>20170112</v>
      </c>
      <c r="B34" s="63" t="s">
        <v>261</v>
      </c>
      <c r="C34" s="63">
        <f t="shared" si="62"/>
        <v>178764.4</v>
      </c>
      <c r="D34" s="63">
        <v>156994.9</v>
      </c>
      <c r="E34" s="63">
        <v>21769.5</v>
      </c>
      <c r="F34" s="63">
        <v>156815</v>
      </c>
      <c r="G34" s="63">
        <f t="shared" si="72"/>
        <v>179.89999999999418</v>
      </c>
      <c r="H34" s="63">
        <f t="shared" si="63"/>
        <v>8.7721604525285795</v>
      </c>
      <c r="I34" s="63">
        <v>35</v>
      </c>
      <c r="J34" s="63">
        <f t="shared" ref="J34" si="75">C34/I34</f>
        <v>5107.5542857142855</v>
      </c>
      <c r="K34" s="65">
        <v>173783.63908749999</v>
      </c>
      <c r="L34" s="63">
        <f t="shared" ref="L34" si="76">C34/K34</f>
        <v>1.0286607009650213</v>
      </c>
      <c r="M34" s="63" t="s">
        <v>279</v>
      </c>
    </row>
    <row r="35" spans="1:17" s="63" customFormat="1" x14ac:dyDescent="0.15">
      <c r="A35" s="63">
        <v>20170113</v>
      </c>
      <c r="B35" s="63" t="s">
        <v>261</v>
      </c>
      <c r="C35" s="63">
        <f t="shared" si="62"/>
        <v>178684.2</v>
      </c>
      <c r="D35" s="63">
        <v>161913.70000000001</v>
      </c>
      <c r="E35" s="63">
        <v>16770.5</v>
      </c>
      <c r="F35" s="63">
        <v>161817.79999999999</v>
      </c>
      <c r="G35" s="63">
        <f t="shared" si="72"/>
        <v>95.900000000023283</v>
      </c>
      <c r="H35" s="63">
        <f t="shared" si="63"/>
        <v>9.0560777058072279</v>
      </c>
      <c r="I35" s="63">
        <v>35</v>
      </c>
      <c r="J35" s="63">
        <f t="shared" ref="J35" si="77">C35/I35</f>
        <v>5105.2628571428577</v>
      </c>
      <c r="K35" s="65">
        <v>173783.63908749999</v>
      </c>
      <c r="L35" s="63">
        <f t="shared" ref="L35" si="78">C35/K35</f>
        <v>1.0281992075792163</v>
      </c>
    </row>
    <row r="36" spans="1:17" s="63" customFormat="1" x14ac:dyDescent="0.15">
      <c r="A36" s="63">
        <v>20170116</v>
      </c>
      <c r="B36" s="63" t="s">
        <v>261</v>
      </c>
      <c r="C36" s="63">
        <f t="shared" ref="C36" si="79">D36+E36</f>
        <v>176071.34</v>
      </c>
      <c r="D36" s="63">
        <v>164798.59</v>
      </c>
      <c r="E36" s="63">
        <v>11272.75</v>
      </c>
      <c r="F36" s="63">
        <v>164729.79999999999</v>
      </c>
      <c r="G36" s="63">
        <f t="shared" si="72"/>
        <v>68.790000000008149</v>
      </c>
      <c r="H36" s="63">
        <f t="shared" ref="H36" si="80">F36/C36*10</f>
        <v>9.3558554163329468</v>
      </c>
      <c r="I36" s="63">
        <v>35</v>
      </c>
      <c r="J36" s="63">
        <f t="shared" ref="J36" si="81">C36/I36</f>
        <v>5030.6097142857143</v>
      </c>
      <c r="K36" s="65">
        <v>173783.63908749999</v>
      </c>
      <c r="L36" s="63">
        <f t="shared" ref="L36" si="82">C36/K36</f>
        <v>1.0131640753094608</v>
      </c>
      <c r="M36" s="63" t="s">
        <v>281</v>
      </c>
    </row>
    <row r="37" spans="1:17" s="63" customFormat="1" x14ac:dyDescent="0.15">
      <c r="A37" s="63">
        <v>20170117</v>
      </c>
      <c r="B37" s="63" t="s">
        <v>261</v>
      </c>
      <c r="C37" s="63">
        <f t="shared" ref="C37" si="83">D37+E37</f>
        <v>178282.89</v>
      </c>
      <c r="D37" s="63">
        <v>172509.89</v>
      </c>
      <c r="E37" s="63">
        <f>11272.75+0.25-5500</f>
        <v>5773</v>
      </c>
      <c r="F37" s="63">
        <v>171776.2</v>
      </c>
      <c r="G37" s="66">
        <f t="shared" si="72"/>
        <v>733.69000000000233</v>
      </c>
      <c r="H37" s="63">
        <f t="shared" ref="H37" si="84">F37/C37*10</f>
        <v>9.6350356447553658</v>
      </c>
      <c r="I37" s="63">
        <v>35</v>
      </c>
      <c r="J37" s="63">
        <f t="shared" ref="J37" si="85">C37/I37</f>
        <v>5093.7968571428573</v>
      </c>
      <c r="K37" s="65">
        <v>173783.63908749999</v>
      </c>
      <c r="L37" s="63">
        <f t="shared" ref="L37" si="86">C37/K37</f>
        <v>1.0258899568228896</v>
      </c>
      <c r="M37" s="63" t="s">
        <v>281</v>
      </c>
    </row>
    <row r="38" spans="1:17" s="63" customFormat="1" x14ac:dyDescent="0.15">
      <c r="A38" s="63">
        <v>20170119</v>
      </c>
      <c r="B38" s="63" t="s">
        <v>261</v>
      </c>
      <c r="C38" s="63">
        <f t="shared" ref="C38" si="87">D38+E38</f>
        <v>177681.89</v>
      </c>
      <c r="D38" s="63">
        <v>183408.89</v>
      </c>
      <c r="E38" s="63">
        <v>-5727</v>
      </c>
      <c r="F38" s="63">
        <v>182628.2</v>
      </c>
      <c r="G38" s="67">
        <f t="shared" si="72"/>
        <v>780.69000000000233</v>
      </c>
      <c r="H38" s="63">
        <f t="shared" ref="H38" si="88">F38/C38*10</f>
        <v>10.27838008701956</v>
      </c>
      <c r="I38" s="63">
        <v>35</v>
      </c>
      <c r="J38" s="63">
        <f t="shared" ref="J38" si="89">C38/I38</f>
        <v>5076.6254285714285</v>
      </c>
      <c r="K38" s="65">
        <v>173783.63908749999</v>
      </c>
      <c r="L38" s="63">
        <f t="shared" ref="L38:L44" si="90">C38/K38</f>
        <v>1.0224316335701618</v>
      </c>
      <c r="M38" s="63" t="s">
        <v>281</v>
      </c>
    </row>
    <row r="39" spans="1:17" s="63" customFormat="1" x14ac:dyDescent="0.15">
      <c r="A39" s="63">
        <v>20170123</v>
      </c>
      <c r="B39" s="63" t="s">
        <v>261</v>
      </c>
      <c r="C39" s="63">
        <f t="shared" ref="C39" si="91">D39+E39</f>
        <v>179417.2</v>
      </c>
      <c r="D39" s="63">
        <v>189651.20000000001</v>
      </c>
      <c r="E39" s="63">
        <v>-10234</v>
      </c>
      <c r="F39" s="63">
        <v>188529.6</v>
      </c>
      <c r="G39" s="67">
        <f t="shared" ref="G39:G40" si="92">D39-F39</f>
        <v>1121.6000000000058</v>
      </c>
      <c r="H39" s="63">
        <f t="shared" ref="H39" si="93">F39/C39*10</f>
        <v>10.50788887575996</v>
      </c>
      <c r="I39" s="63">
        <v>35</v>
      </c>
      <c r="J39" s="63">
        <f t="shared" ref="J39" si="94">C39/I39</f>
        <v>5126.2057142857147</v>
      </c>
      <c r="K39" s="65">
        <v>173783.63908749999</v>
      </c>
      <c r="L39" s="63">
        <f t="shared" si="90"/>
        <v>1.0324170960055885</v>
      </c>
      <c r="Q39" s="63">
        <f>(N21-N27-N31)*(L39-1)</f>
        <v>2391.8513113516892</v>
      </c>
    </row>
    <row r="40" spans="1:17" s="63" customFormat="1" x14ac:dyDescent="0.15">
      <c r="A40" s="63">
        <v>20170124</v>
      </c>
      <c r="B40" s="63" t="s">
        <v>261</v>
      </c>
      <c r="C40" s="63">
        <f t="shared" ref="C40" si="95">D40+E40</f>
        <v>178911.4</v>
      </c>
      <c r="D40" s="63">
        <v>189147.4</v>
      </c>
      <c r="E40" s="63">
        <v>-10236</v>
      </c>
      <c r="F40" s="63">
        <v>188025.8</v>
      </c>
      <c r="G40" s="67">
        <f t="shared" si="92"/>
        <v>1121.6000000000058</v>
      </c>
      <c r="H40" s="63">
        <f t="shared" ref="H40" si="96">F40/C40*10</f>
        <v>10.509436514386451</v>
      </c>
      <c r="I40" s="63">
        <v>35</v>
      </c>
      <c r="J40" s="63">
        <f t="shared" ref="J40" si="97">C40/I40</f>
        <v>5111.7542857142853</v>
      </c>
      <c r="K40" s="65">
        <v>173783.63908749999</v>
      </c>
      <c r="L40" s="63">
        <f t="shared" si="90"/>
        <v>1.0295065803629431</v>
      </c>
      <c r="P40" s="63">
        <f>(N22-N28-N32)*(L40-1)</f>
        <v>0</v>
      </c>
    </row>
    <row r="41" spans="1:17" s="63" customFormat="1" x14ac:dyDescent="0.15">
      <c r="A41" s="63">
        <v>20170203</v>
      </c>
      <c r="B41" s="63" t="s">
        <v>261</v>
      </c>
      <c r="C41" s="63">
        <f t="shared" ref="C41" si="98">D41+E41</f>
        <v>178989.52</v>
      </c>
      <c r="D41" s="63">
        <v>189245.52</v>
      </c>
      <c r="E41" s="63">
        <v>-10256</v>
      </c>
      <c r="F41" s="63">
        <v>187810.4</v>
      </c>
      <c r="G41" s="67">
        <f t="shared" ref="G41" si="99">D41-F41</f>
        <v>1435.1199999999953</v>
      </c>
      <c r="H41" s="63">
        <f t="shared" ref="H41" si="100">F41/C41*10</f>
        <v>10.492815445284172</v>
      </c>
      <c r="I41" s="63">
        <v>35</v>
      </c>
      <c r="J41" s="63">
        <f t="shared" ref="J41" si="101">C41/I41</f>
        <v>5113.9862857142853</v>
      </c>
      <c r="K41" s="65">
        <v>173783.63908749999</v>
      </c>
      <c r="L41" s="63">
        <f t="shared" si="90"/>
        <v>1.0299561048429815</v>
      </c>
      <c r="M41" s="63" t="s">
        <v>269</v>
      </c>
      <c r="N41" s="63">
        <f>8333/L41</f>
        <v>8090.636058000141</v>
      </c>
      <c r="P41" s="63">
        <f t="shared" ref="P41:P46" si="102">N41*(L41-1)</f>
        <v>242.36394199985878</v>
      </c>
    </row>
    <row r="42" spans="1:17" s="63" customFormat="1" x14ac:dyDescent="0.15">
      <c r="A42" s="63">
        <v>20170203</v>
      </c>
      <c r="B42" s="63" t="s">
        <v>261</v>
      </c>
      <c r="C42" s="63">
        <f t="shared" ref="C42" si="103">D42+E42</f>
        <v>178989.52</v>
      </c>
      <c r="D42" s="63">
        <v>189245.52</v>
      </c>
      <c r="E42" s="63">
        <v>-10256</v>
      </c>
      <c r="F42" s="63">
        <v>187810.4</v>
      </c>
      <c r="G42" s="67">
        <f t="shared" ref="G42" si="104">D42-F42</f>
        <v>1435.1199999999953</v>
      </c>
      <c r="H42" s="63">
        <f t="shared" ref="H42" si="105">F42/C42*10</f>
        <v>10.492815445284172</v>
      </c>
      <c r="I42" s="63">
        <v>35</v>
      </c>
      <c r="J42" s="63">
        <f t="shared" ref="J42" si="106">C42/I42</f>
        <v>5113.9862857142853</v>
      </c>
      <c r="K42" s="65">
        <f>K41-N41</f>
        <v>165693.00302949984</v>
      </c>
      <c r="L42" s="63">
        <f t="shared" ref="L42" si="107">C42/K42</f>
        <v>1.0802479086466485</v>
      </c>
      <c r="M42" s="63" t="s">
        <v>269</v>
      </c>
      <c r="P42" s="63">
        <f t="shared" si="102"/>
        <v>0</v>
      </c>
    </row>
    <row r="43" spans="1:17" s="63" customFormat="1" x14ac:dyDescent="0.15">
      <c r="A43" s="63">
        <v>20170215</v>
      </c>
      <c r="B43" s="63" t="s">
        <v>261</v>
      </c>
      <c r="C43" s="63">
        <f t="shared" ref="C43" si="108">D43+E43</f>
        <v>173902.72</v>
      </c>
      <c r="D43" s="63">
        <v>192491.72</v>
      </c>
      <c r="E43" s="63">
        <v>-18589</v>
      </c>
      <c r="F43" s="63">
        <v>190051.6</v>
      </c>
      <c r="G43" s="67">
        <f t="shared" ref="G43" si="109">D43-F43</f>
        <v>2440.1199999999953</v>
      </c>
      <c r="H43" s="63">
        <f t="shared" ref="H43" si="110">F43/C43*10</f>
        <v>10.928615722629296</v>
      </c>
      <c r="I43" s="63">
        <v>30</v>
      </c>
      <c r="J43" s="63">
        <f t="shared" ref="J43" si="111">C43/I43</f>
        <v>5796.757333333333</v>
      </c>
      <c r="K43" s="65">
        <f>K41-8090.63505</f>
        <v>165693.00403749998</v>
      </c>
      <c r="L43" s="63">
        <f t="shared" si="90"/>
        <v>1.049547752545074</v>
      </c>
      <c r="P43" s="63">
        <f t="shared" si="102"/>
        <v>0</v>
      </c>
    </row>
    <row r="44" spans="1:17" s="63" customFormat="1" x14ac:dyDescent="0.15">
      <c r="A44" s="63">
        <v>20170220</v>
      </c>
      <c r="B44" s="63" t="s">
        <v>261</v>
      </c>
      <c r="C44" s="63">
        <f t="shared" ref="C44" si="112">D44+E44</f>
        <v>174246.81</v>
      </c>
      <c r="D44" s="63">
        <v>89838.31</v>
      </c>
      <c r="E44" s="63">
        <v>84408.5</v>
      </c>
      <c r="F44" s="63">
        <v>83589.8</v>
      </c>
      <c r="G44" s="67">
        <f t="shared" ref="G44" si="113">D44-F44</f>
        <v>6248.5099999999948</v>
      </c>
      <c r="H44" s="63">
        <f t="shared" ref="H44" si="114">F44/C44*10</f>
        <v>4.7972069043903875</v>
      </c>
      <c r="I44" s="63">
        <v>30</v>
      </c>
      <c r="J44" s="63">
        <f t="shared" ref="J44" si="115">C44/I44</f>
        <v>5808.2269999999999</v>
      </c>
      <c r="K44" s="65">
        <v>165693.00403749998</v>
      </c>
      <c r="L44" s="63">
        <f t="shared" si="90"/>
        <v>1.0516244244118123</v>
      </c>
      <c r="M44" s="63" t="s">
        <v>292</v>
      </c>
      <c r="P44" s="63">
        <f t="shared" si="102"/>
        <v>0</v>
      </c>
    </row>
    <row r="45" spans="1:17" s="63" customFormat="1" x14ac:dyDescent="0.15">
      <c r="A45" s="63">
        <v>20170222</v>
      </c>
      <c r="B45" s="63" t="s">
        <v>261</v>
      </c>
      <c r="C45" s="63">
        <f t="shared" ref="C45" si="116">D45+E45</f>
        <v>174809.61</v>
      </c>
      <c r="D45" s="63">
        <v>90384.11</v>
      </c>
      <c r="E45" s="63">
        <v>84425.5</v>
      </c>
      <c r="F45" s="63">
        <v>84135.6</v>
      </c>
      <c r="G45" s="67">
        <f t="shared" ref="G45" si="117">D45-F45</f>
        <v>6248.5099999999948</v>
      </c>
      <c r="H45" s="63">
        <f t="shared" ref="H45" si="118">F45/C45*10</f>
        <v>4.8129848238892592</v>
      </c>
      <c r="I45" s="63">
        <v>30</v>
      </c>
      <c r="J45" s="63">
        <f t="shared" ref="J45" si="119">C45/I45</f>
        <v>5826.9869999999992</v>
      </c>
      <c r="K45" s="65">
        <v>165693.00403749998</v>
      </c>
      <c r="L45" s="63">
        <f t="shared" ref="L45" si="120">C45/K45</f>
        <v>1.0550210675185581</v>
      </c>
      <c r="M45" s="63" t="s">
        <v>260</v>
      </c>
      <c r="P45" s="63">
        <f t="shared" si="102"/>
        <v>0</v>
      </c>
    </row>
    <row r="46" spans="1:17" s="63" customFormat="1" x14ac:dyDescent="0.15">
      <c r="A46" s="63">
        <v>20170222</v>
      </c>
      <c r="B46" s="63" t="s">
        <v>261</v>
      </c>
      <c r="C46" s="63">
        <f t="shared" ref="C46" si="121">D46+E46</f>
        <v>174809.61</v>
      </c>
      <c r="D46" s="63">
        <v>90384.11</v>
      </c>
      <c r="E46" s="63">
        <v>84425.5</v>
      </c>
      <c r="F46" s="63">
        <v>84135.6</v>
      </c>
      <c r="G46" s="67">
        <f t="shared" ref="G46" si="122">D46-F46</f>
        <v>6248.5099999999948</v>
      </c>
      <c r="H46" s="63">
        <f t="shared" ref="H46" si="123">F46/C46*10</f>
        <v>4.8129848238892592</v>
      </c>
      <c r="I46" s="63">
        <v>30</v>
      </c>
      <c r="J46" s="63">
        <f t="shared" ref="J46" si="124">C46/I46</f>
        <v>5826.9869999999992</v>
      </c>
      <c r="K46" s="65">
        <f>K45-N46</f>
        <v>157794.58356368</v>
      </c>
      <c r="L46" s="63">
        <f t="shared" ref="L46" si="125">C46/K46</f>
        <v>1.1078302312541251</v>
      </c>
      <c r="M46" s="63" t="s">
        <v>293</v>
      </c>
      <c r="N46" s="63">
        <f>8333/L45</f>
        <v>7898.4204738199887</v>
      </c>
      <c r="P46" s="63">
        <f t="shared" si="102"/>
        <v>851.68850623432536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R16"/>
  <sheetViews>
    <sheetView workbookViewId="0">
      <selection activeCell="H14" sqref="H14:I15"/>
    </sheetView>
  </sheetViews>
  <sheetFormatPr baseColWidth="10" defaultRowHeight="15" x14ac:dyDescent="0.15"/>
  <cols>
    <col min="1" max="1" width="10.83203125" style="67"/>
    <col min="2" max="2" width="16.1640625" style="67" customWidth="1"/>
    <col min="3" max="15" width="10.83203125" style="67"/>
    <col min="16" max="16" width="12.5" style="67" bestFit="1" customWidth="1"/>
    <col min="17" max="17" width="13.5" style="67" bestFit="1" customWidth="1"/>
    <col min="18" max="18" width="47.6640625" style="67" customWidth="1"/>
    <col min="19" max="16384" width="10.83203125" style="67"/>
  </cols>
  <sheetData>
    <row r="3" spans="2:18" x14ac:dyDescent="0.15">
      <c r="C3" s="68" t="s">
        <v>299</v>
      </c>
      <c r="D3" s="68" t="s">
        <v>300</v>
      </c>
      <c r="E3" s="68" t="s">
        <v>296</v>
      </c>
      <c r="F3" s="68" t="s">
        <v>297</v>
      </c>
      <c r="G3" s="68" t="s">
        <v>298</v>
      </c>
      <c r="H3" s="68" t="s">
        <v>294</v>
      </c>
      <c r="I3" s="68" t="s">
        <v>353</v>
      </c>
      <c r="J3" s="68" t="s">
        <v>295</v>
      </c>
      <c r="K3" s="68" t="s">
        <v>354</v>
      </c>
      <c r="L3" s="73" t="s">
        <v>346</v>
      </c>
      <c r="M3" s="75" t="s">
        <v>347</v>
      </c>
      <c r="N3" s="75" t="s">
        <v>358</v>
      </c>
      <c r="O3" s="68" t="s">
        <v>304</v>
      </c>
      <c r="P3" s="68" t="s">
        <v>305</v>
      </c>
      <c r="Q3" s="68" t="s">
        <v>306</v>
      </c>
      <c r="R3" s="68" t="s">
        <v>254</v>
      </c>
    </row>
    <row r="4" spans="2:18" ht="17" customHeight="1" x14ac:dyDescent="0.15">
      <c r="C4" s="67">
        <v>600187</v>
      </c>
      <c r="D4" s="67" t="s">
        <v>281</v>
      </c>
      <c r="E4" s="67">
        <v>20170116</v>
      </c>
      <c r="F4" s="67">
        <v>1100</v>
      </c>
      <c r="G4" s="67">
        <v>5.0199999999999996</v>
      </c>
      <c r="H4" s="67">
        <v>6.48</v>
      </c>
      <c r="J4" s="67">
        <v>5.76</v>
      </c>
      <c r="L4" s="66">
        <f>H4*0.92</f>
        <v>5.9616000000000007</v>
      </c>
      <c r="M4" s="67">
        <f t="shared" ref="M4:M13" si="0">J4*0.9</f>
        <v>5.1840000000000002</v>
      </c>
      <c r="O4" s="67" t="s">
        <v>352</v>
      </c>
      <c r="P4" s="67">
        <v>20170315</v>
      </c>
      <c r="Q4" s="67">
        <v>5.85</v>
      </c>
    </row>
    <row r="5" spans="2:18" x14ac:dyDescent="0.15">
      <c r="C5" s="67">
        <v>600187</v>
      </c>
      <c r="D5" s="67" t="s">
        <v>281</v>
      </c>
      <c r="E5" s="67">
        <v>20170117</v>
      </c>
      <c r="F5" s="67">
        <v>1000</v>
      </c>
      <c r="G5" s="67">
        <v>4.83</v>
      </c>
      <c r="H5" s="67">
        <v>6.48</v>
      </c>
      <c r="J5" s="67">
        <v>5.76</v>
      </c>
      <c r="L5" s="66">
        <f t="shared" ref="L5:L15" si="1">H5*0.92</f>
        <v>5.9616000000000007</v>
      </c>
      <c r="M5" s="67">
        <f t="shared" si="0"/>
        <v>5.1840000000000002</v>
      </c>
      <c r="O5" s="67" t="s">
        <v>352</v>
      </c>
      <c r="P5" s="67">
        <v>20170315</v>
      </c>
      <c r="Q5" s="67">
        <v>5.85</v>
      </c>
    </row>
    <row r="6" spans="2:18" x14ac:dyDescent="0.15">
      <c r="C6" s="67">
        <v>728</v>
      </c>
      <c r="D6" s="67" t="s">
        <v>301</v>
      </c>
      <c r="E6" s="67">
        <v>20170118</v>
      </c>
      <c r="F6" s="67">
        <v>300</v>
      </c>
      <c r="G6" s="67">
        <v>18.190000000000001</v>
      </c>
      <c r="H6" s="67">
        <v>21.52</v>
      </c>
      <c r="J6" s="67">
        <v>21.17</v>
      </c>
      <c r="L6" s="66">
        <f>H6*0.92</f>
        <v>19.798400000000001</v>
      </c>
      <c r="M6" s="67">
        <f t="shared" si="0"/>
        <v>19.053000000000001</v>
      </c>
      <c r="O6" s="67" t="s">
        <v>352</v>
      </c>
      <c r="P6" s="67">
        <v>20170315</v>
      </c>
      <c r="Q6" s="67">
        <v>19.91</v>
      </c>
    </row>
    <row r="7" spans="2:18" x14ac:dyDescent="0.15">
      <c r="C7" s="67">
        <v>2049</v>
      </c>
      <c r="D7" s="67" t="s">
        <v>302</v>
      </c>
      <c r="E7" s="67">
        <v>20170119</v>
      </c>
      <c r="F7" s="67">
        <v>200</v>
      </c>
      <c r="G7" s="67">
        <v>29.93</v>
      </c>
      <c r="H7" s="67">
        <v>31.94</v>
      </c>
      <c r="J7" s="67">
        <v>31.5</v>
      </c>
      <c r="L7" s="66">
        <f t="shared" si="1"/>
        <v>29.384800000000002</v>
      </c>
      <c r="M7" s="67">
        <f t="shared" si="0"/>
        <v>28.35</v>
      </c>
      <c r="N7" s="67">
        <f>-F7*(G7-L7)</f>
        <v>-109.03999999999954</v>
      </c>
    </row>
    <row r="8" spans="2:18" x14ac:dyDescent="0.15">
      <c r="C8" s="67">
        <v>2680</v>
      </c>
      <c r="D8" s="67" t="s">
        <v>286</v>
      </c>
      <c r="E8" s="67">
        <v>20170113</v>
      </c>
      <c r="F8" s="67">
        <v>300</v>
      </c>
      <c r="G8" s="67">
        <v>16.93</v>
      </c>
      <c r="H8" s="67">
        <v>17.5</v>
      </c>
      <c r="J8" s="67">
        <v>17.03</v>
      </c>
      <c r="L8" s="66">
        <f t="shared" si="1"/>
        <v>16.100000000000001</v>
      </c>
      <c r="M8" s="67">
        <f t="shared" si="0"/>
        <v>15.327000000000002</v>
      </c>
      <c r="N8" s="67">
        <f>-F8*(G8-L8)</f>
        <v>-248.99999999999949</v>
      </c>
    </row>
    <row r="9" spans="2:18" x14ac:dyDescent="0.15">
      <c r="C9" s="67">
        <v>2470</v>
      </c>
      <c r="D9" s="67" t="s">
        <v>275</v>
      </c>
      <c r="E9" s="67">
        <v>20170109</v>
      </c>
      <c r="F9" s="67">
        <v>700</v>
      </c>
      <c r="G9" s="67">
        <v>7.88</v>
      </c>
      <c r="H9" s="67">
        <v>8.0399999999999991</v>
      </c>
      <c r="J9" s="67">
        <v>7.95</v>
      </c>
      <c r="L9" s="66">
        <f>H9*0.92</f>
        <v>7.3967999999999998</v>
      </c>
      <c r="M9" s="67">
        <f t="shared" si="0"/>
        <v>7.1550000000000002</v>
      </c>
      <c r="N9" s="67">
        <f>-F9*(G9-L9)</f>
        <v>-338.24000000000007</v>
      </c>
    </row>
    <row r="10" spans="2:18" x14ac:dyDescent="0.15">
      <c r="C10" s="67">
        <v>600446</v>
      </c>
      <c r="D10" s="67" t="s">
        <v>279</v>
      </c>
      <c r="E10" s="67">
        <v>20170112</v>
      </c>
      <c r="F10" s="67">
        <v>200</v>
      </c>
      <c r="G10" s="67">
        <v>24.87</v>
      </c>
      <c r="H10" s="67">
        <v>25.04</v>
      </c>
      <c r="J10" s="67">
        <v>24.84</v>
      </c>
      <c r="L10" s="67">
        <f t="shared" si="1"/>
        <v>23.036799999999999</v>
      </c>
      <c r="M10" s="74">
        <f t="shared" si="0"/>
        <v>22.356000000000002</v>
      </c>
      <c r="N10" s="67">
        <f>-F10*(G10-M10)</f>
        <v>-502.79999999999984</v>
      </c>
    </row>
    <row r="11" spans="2:18" x14ac:dyDescent="0.15">
      <c r="C11" s="67">
        <v>600446</v>
      </c>
      <c r="D11" s="67" t="s">
        <v>279</v>
      </c>
      <c r="E11" s="67">
        <v>20170120</v>
      </c>
      <c r="F11" s="67">
        <v>200</v>
      </c>
      <c r="G11" s="67">
        <v>23.27</v>
      </c>
      <c r="H11" s="67">
        <v>24.57</v>
      </c>
      <c r="I11" s="67">
        <v>20170224</v>
      </c>
      <c r="J11" s="67">
        <v>24.2</v>
      </c>
      <c r="K11" s="67">
        <v>20170304</v>
      </c>
      <c r="L11" s="66">
        <f t="shared" si="1"/>
        <v>22.604400000000002</v>
      </c>
      <c r="M11" s="67">
        <f t="shared" si="0"/>
        <v>21.78</v>
      </c>
      <c r="N11" s="67">
        <f>-F11*(G11-L11)</f>
        <v>-133.11999999999955</v>
      </c>
    </row>
    <row r="12" spans="2:18" x14ac:dyDescent="0.15">
      <c r="C12" s="67">
        <v>2673</v>
      </c>
      <c r="D12" s="67" t="s">
        <v>303</v>
      </c>
      <c r="E12" s="67">
        <v>20161230</v>
      </c>
      <c r="F12" s="67">
        <v>300</v>
      </c>
      <c r="G12" s="67">
        <v>20.89</v>
      </c>
      <c r="H12" s="67">
        <v>21.06</v>
      </c>
      <c r="J12" s="67">
        <v>21.04</v>
      </c>
      <c r="L12" s="67">
        <f t="shared" si="1"/>
        <v>19.3752</v>
      </c>
      <c r="M12" s="74">
        <f t="shared" si="0"/>
        <v>18.936</v>
      </c>
      <c r="N12" s="67">
        <f>-F12*(G12-M12)</f>
        <v>-586.20000000000016</v>
      </c>
    </row>
    <row r="13" spans="2:18" ht="15" customHeight="1" x14ac:dyDescent="0.15">
      <c r="C13" s="67">
        <v>600845</v>
      </c>
      <c r="D13" s="67" t="s">
        <v>274</v>
      </c>
      <c r="E13" s="67">
        <v>20170103</v>
      </c>
      <c r="F13" s="67">
        <v>300</v>
      </c>
      <c r="G13" s="67">
        <v>17.88</v>
      </c>
      <c r="H13" s="67">
        <v>21.45</v>
      </c>
      <c r="J13" s="67">
        <v>20.56</v>
      </c>
      <c r="L13" s="66">
        <f t="shared" si="1"/>
        <v>19.734000000000002</v>
      </c>
      <c r="M13" s="67">
        <f t="shared" si="0"/>
        <v>18.503999999999998</v>
      </c>
      <c r="O13" s="67" t="s">
        <v>352</v>
      </c>
      <c r="P13" s="67">
        <v>20170120</v>
      </c>
      <c r="Q13" s="67">
        <v>19.25</v>
      </c>
      <c r="R13" s="67" t="s">
        <v>307</v>
      </c>
    </row>
    <row r="14" spans="2:18" x14ac:dyDescent="0.15">
      <c r="B14" s="89" t="s">
        <v>1903</v>
      </c>
      <c r="C14" s="67">
        <v>600104</v>
      </c>
      <c r="D14" s="67" t="s">
        <v>1898</v>
      </c>
      <c r="E14" s="67">
        <v>20170405</v>
      </c>
      <c r="F14" s="67">
        <v>200</v>
      </c>
      <c r="G14" s="67">
        <v>25.39</v>
      </c>
      <c r="H14" s="67">
        <v>25.77</v>
      </c>
      <c r="I14" s="67">
        <v>20170406</v>
      </c>
      <c r="J14" s="67">
        <v>25.77</v>
      </c>
      <c r="K14" s="67">
        <v>20170406</v>
      </c>
      <c r="L14" s="67">
        <f t="shared" si="1"/>
        <v>23.708400000000001</v>
      </c>
    </row>
    <row r="15" spans="2:18" x14ac:dyDescent="0.15">
      <c r="B15" s="89"/>
      <c r="C15" s="67">
        <v>600021</v>
      </c>
      <c r="D15" s="67" t="s">
        <v>1902</v>
      </c>
      <c r="E15" s="67">
        <v>20170406</v>
      </c>
      <c r="F15" s="67">
        <v>400</v>
      </c>
      <c r="G15" s="67">
        <v>12.63</v>
      </c>
      <c r="H15" s="67">
        <v>12.56</v>
      </c>
      <c r="I15" s="67">
        <v>20170406</v>
      </c>
      <c r="J15" s="67">
        <v>25.77</v>
      </c>
      <c r="K15" s="67">
        <v>20170406</v>
      </c>
      <c r="L15" s="67">
        <f t="shared" si="1"/>
        <v>11.555200000000001</v>
      </c>
    </row>
    <row r="16" spans="2:18" x14ac:dyDescent="0.15">
      <c r="B16" s="89"/>
    </row>
  </sheetData>
  <autoFilter ref="O3:O13">
    <filterColumn colId="0">
      <filters blank="1"/>
    </filterColumn>
  </autoFilter>
  <mergeCells count="1">
    <mergeCell ref="B14:B16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5"/>
  <sheetViews>
    <sheetView workbookViewId="0">
      <selection activeCell="G16" sqref="G16"/>
    </sheetView>
  </sheetViews>
  <sheetFormatPr baseColWidth="10" defaultRowHeight="15" x14ac:dyDescent="0.15"/>
  <cols>
    <col min="5" max="6" width="14.83203125" customWidth="1"/>
    <col min="7" max="7" width="17.33203125" customWidth="1"/>
  </cols>
  <sheetData>
    <row r="5" spans="3:7" x14ac:dyDescent="0.15">
      <c r="C5">
        <v>20170321</v>
      </c>
      <c r="D5">
        <v>200</v>
      </c>
      <c r="E5">
        <v>224.6</v>
      </c>
      <c r="F5">
        <f>E5*D5</f>
        <v>44920</v>
      </c>
      <c r="G5" t="s">
        <v>359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workbookViewId="0">
      <selection activeCell="H15" sqref="H15"/>
    </sheetView>
  </sheetViews>
  <sheetFormatPr baseColWidth="10" defaultRowHeight="15" x14ac:dyDescent="0.15"/>
  <cols>
    <col min="11" max="11" width="24.1640625" customWidth="1"/>
    <col min="12" max="12" width="39" customWidth="1"/>
  </cols>
  <sheetData>
    <row r="2" spans="1:12" x14ac:dyDescent="0.15">
      <c r="A2" t="s">
        <v>1901</v>
      </c>
      <c r="B2" t="s">
        <v>308</v>
      </c>
      <c r="C2" t="s">
        <v>309</v>
      </c>
      <c r="D2" t="s">
        <v>315</v>
      </c>
      <c r="E2" t="s">
        <v>1899</v>
      </c>
      <c r="F2" t="s">
        <v>310</v>
      </c>
      <c r="G2" t="s">
        <v>297</v>
      </c>
      <c r="H2" t="s">
        <v>220</v>
      </c>
      <c r="I2" t="s">
        <v>345</v>
      </c>
      <c r="J2" t="s">
        <v>311</v>
      </c>
      <c r="K2" t="s">
        <v>254</v>
      </c>
    </row>
    <row r="3" spans="1:12" x14ac:dyDescent="0.15">
      <c r="B3">
        <v>20170214</v>
      </c>
      <c r="C3">
        <v>728</v>
      </c>
      <c r="D3" t="s">
        <v>284</v>
      </c>
      <c r="E3" t="s">
        <v>163</v>
      </c>
      <c r="F3">
        <v>19.96</v>
      </c>
      <c r="G3">
        <v>100</v>
      </c>
      <c r="H3">
        <f>F3*G3</f>
        <v>1996</v>
      </c>
      <c r="I3">
        <f>G3*(19.96-18.19)</f>
        <v>176.99999999999994</v>
      </c>
      <c r="J3">
        <v>0</v>
      </c>
      <c r="K3" t="s">
        <v>317</v>
      </c>
    </row>
    <row r="4" spans="1:12" x14ac:dyDescent="0.15">
      <c r="B4">
        <v>20170220</v>
      </c>
      <c r="C4">
        <v>600845</v>
      </c>
      <c r="D4" t="s">
        <v>316</v>
      </c>
      <c r="E4" t="s">
        <v>163</v>
      </c>
      <c r="F4">
        <v>19.25</v>
      </c>
      <c r="G4">
        <v>300</v>
      </c>
      <c r="H4">
        <f t="shared" ref="H4:H5" si="0">F4*G4</f>
        <v>5775</v>
      </c>
      <c r="I4">
        <f>(19.25-17.88)*300</f>
        <v>411.00000000000028</v>
      </c>
      <c r="J4">
        <v>0</v>
      </c>
      <c r="K4" t="s">
        <v>317</v>
      </c>
    </row>
    <row r="5" spans="1:12" x14ac:dyDescent="0.15">
      <c r="B5">
        <v>20170308</v>
      </c>
      <c r="C5">
        <v>600187</v>
      </c>
      <c r="D5" t="s">
        <v>281</v>
      </c>
      <c r="E5" t="s">
        <v>163</v>
      </c>
      <c r="F5">
        <v>6.3</v>
      </c>
      <c r="G5">
        <v>700</v>
      </c>
      <c r="H5">
        <f t="shared" si="0"/>
        <v>4410</v>
      </c>
      <c r="I5">
        <f>(6.3-5.02)*700</f>
        <v>896.00000000000023</v>
      </c>
      <c r="J5">
        <v>0</v>
      </c>
      <c r="K5" t="s">
        <v>317</v>
      </c>
      <c r="L5" t="s">
        <v>323</v>
      </c>
    </row>
    <row r="6" spans="1:12" x14ac:dyDescent="0.15">
      <c r="B6">
        <v>20170315</v>
      </c>
      <c r="C6">
        <v>600187</v>
      </c>
      <c r="D6" t="s">
        <v>281</v>
      </c>
      <c r="E6" t="s">
        <v>163</v>
      </c>
      <c r="F6">
        <v>5.85</v>
      </c>
      <c r="G6">
        <v>1400</v>
      </c>
      <c r="H6">
        <f t="shared" ref="H6:H7" si="1">F6*G6</f>
        <v>8189.9999999999991</v>
      </c>
      <c r="I6">
        <f>(6.3-5.02)*G6</f>
        <v>1792.0000000000005</v>
      </c>
      <c r="J6">
        <v>180</v>
      </c>
      <c r="K6" t="s">
        <v>317</v>
      </c>
      <c r="L6" t="s">
        <v>351</v>
      </c>
    </row>
    <row r="7" spans="1:12" x14ac:dyDescent="0.15">
      <c r="B7">
        <v>20170315</v>
      </c>
      <c r="C7">
        <v>728</v>
      </c>
      <c r="D7" t="s">
        <v>284</v>
      </c>
      <c r="E7" t="s">
        <v>163</v>
      </c>
      <c r="F7">
        <v>19.91</v>
      </c>
      <c r="G7">
        <v>200</v>
      </c>
      <c r="H7">
        <f t="shared" si="1"/>
        <v>3982</v>
      </c>
      <c r="I7">
        <f>(F7-18.19)*G7</f>
        <v>343.99999999999977</v>
      </c>
      <c r="J7">
        <v>30</v>
      </c>
      <c r="K7" t="s">
        <v>317</v>
      </c>
      <c r="L7" t="s">
        <v>351</v>
      </c>
    </row>
    <row r="8" spans="1:12" x14ac:dyDescent="0.15">
      <c r="B8">
        <v>20170316</v>
      </c>
      <c r="C8">
        <v>2680</v>
      </c>
      <c r="D8" t="s">
        <v>286</v>
      </c>
      <c r="E8" t="s">
        <v>163</v>
      </c>
      <c r="F8">
        <v>16.79</v>
      </c>
      <c r="G8">
        <v>300</v>
      </c>
      <c r="H8">
        <f t="shared" ref="H8:H12" si="2">F8*G8</f>
        <v>5037</v>
      </c>
      <c r="I8">
        <f>(F8-16.93)*G8</f>
        <v>-42.000000000000171</v>
      </c>
      <c r="J8">
        <v>0</v>
      </c>
      <c r="K8" t="s">
        <v>355</v>
      </c>
      <c r="L8" t="s">
        <v>356</v>
      </c>
    </row>
    <row r="9" spans="1:12" x14ac:dyDescent="0.15">
      <c r="B9">
        <v>20170322</v>
      </c>
      <c r="C9">
        <v>2673</v>
      </c>
      <c r="D9" t="s">
        <v>303</v>
      </c>
      <c r="E9" t="s">
        <v>163</v>
      </c>
      <c r="F9">
        <v>19.11</v>
      </c>
      <c r="G9">
        <v>300</v>
      </c>
      <c r="H9">
        <f t="shared" si="2"/>
        <v>5733</v>
      </c>
      <c r="I9">
        <f>(F9-20.89)*G9</f>
        <v>-534.00000000000034</v>
      </c>
      <c r="J9">
        <v>0</v>
      </c>
      <c r="K9" t="s">
        <v>1752</v>
      </c>
    </row>
    <row r="10" spans="1:12" x14ac:dyDescent="0.15">
      <c r="B10">
        <v>20170322</v>
      </c>
      <c r="C10">
        <v>2470</v>
      </c>
      <c r="D10" t="s">
        <v>275</v>
      </c>
      <c r="E10" t="s">
        <v>163</v>
      </c>
      <c r="F10">
        <v>7.36</v>
      </c>
      <c r="G10">
        <v>700</v>
      </c>
      <c r="H10">
        <f t="shared" si="2"/>
        <v>5152</v>
      </c>
      <c r="I10">
        <f>(F10-7.88)*G10</f>
        <v>-363.99999999999972</v>
      </c>
      <c r="J10">
        <v>0</v>
      </c>
      <c r="K10" t="s">
        <v>1752</v>
      </c>
    </row>
    <row r="11" spans="1:12" x14ac:dyDescent="0.15">
      <c r="B11">
        <v>20170322</v>
      </c>
      <c r="C11">
        <v>600446</v>
      </c>
      <c r="D11" t="s">
        <v>279</v>
      </c>
      <c r="E11" t="s">
        <v>163</v>
      </c>
      <c r="F11">
        <v>22.95</v>
      </c>
      <c r="G11">
        <v>400</v>
      </c>
      <c r="H11">
        <f t="shared" si="2"/>
        <v>9180</v>
      </c>
      <c r="I11">
        <f>(F11-24.87)*G11/2+(F11-23.27)*G11/2</f>
        <v>-448.0000000000004</v>
      </c>
      <c r="J11">
        <v>0</v>
      </c>
      <c r="K11" t="s">
        <v>1752</v>
      </c>
    </row>
    <row r="12" spans="1:12" x14ac:dyDescent="0.15">
      <c r="B12">
        <v>20170329</v>
      </c>
      <c r="C12">
        <v>600018</v>
      </c>
      <c r="D12" t="s">
        <v>1862</v>
      </c>
      <c r="E12" t="s">
        <v>163</v>
      </c>
      <c r="F12">
        <v>6.15</v>
      </c>
      <c r="G12">
        <v>700</v>
      </c>
      <c r="H12">
        <f t="shared" si="2"/>
        <v>4305</v>
      </c>
      <c r="I12">
        <f>6.15 *700 -6.54*300 - 5.92 *400 +154</f>
        <v>129</v>
      </c>
      <c r="J12">
        <v>12.9</v>
      </c>
      <c r="K12" t="s">
        <v>1863</v>
      </c>
    </row>
    <row r="13" spans="1:12" x14ac:dyDescent="0.15">
      <c r="A13">
        <v>19</v>
      </c>
      <c r="B13">
        <v>20170405</v>
      </c>
      <c r="C13">
        <v>600104</v>
      </c>
      <c r="D13" t="s">
        <v>1898</v>
      </c>
      <c r="E13" t="s">
        <v>171</v>
      </c>
      <c r="F13">
        <v>25.39</v>
      </c>
      <c r="G13">
        <v>200</v>
      </c>
      <c r="H13">
        <f>F13*G13</f>
        <v>5078</v>
      </c>
      <c r="I13">
        <v>0</v>
      </c>
      <c r="J13">
        <v>0</v>
      </c>
      <c r="K13" t="s">
        <v>1900</v>
      </c>
    </row>
    <row r="14" spans="1:12" x14ac:dyDescent="0.15">
      <c r="B14">
        <v>20170406</v>
      </c>
      <c r="C14">
        <v>600021</v>
      </c>
      <c r="D14" t="s">
        <v>1902</v>
      </c>
      <c r="E14" t="s">
        <v>171</v>
      </c>
      <c r="F14">
        <v>12.63</v>
      </c>
      <c r="G14">
        <v>400</v>
      </c>
      <c r="H14">
        <f>F14*G14</f>
        <v>5052</v>
      </c>
      <c r="I14">
        <v>0</v>
      </c>
      <c r="J14">
        <v>0</v>
      </c>
      <c r="K14" t="s">
        <v>1900</v>
      </c>
    </row>
    <row r="15" spans="1:12" x14ac:dyDescent="0.15">
      <c r="B15">
        <v>20170407</v>
      </c>
      <c r="C15">
        <v>600795</v>
      </c>
      <c r="D15" t="s">
        <v>1852</v>
      </c>
      <c r="E15" t="s">
        <v>171</v>
      </c>
      <c r="F15">
        <v>3.33</v>
      </c>
      <c r="G15">
        <v>1500</v>
      </c>
      <c r="H15">
        <f>F15*G15</f>
        <v>4995</v>
      </c>
      <c r="I15">
        <v>0</v>
      </c>
      <c r="J15">
        <v>0</v>
      </c>
      <c r="K15" t="s">
        <v>1900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G16" sqref="G16"/>
    </sheetView>
  </sheetViews>
  <sheetFormatPr baseColWidth="10" defaultRowHeight="15" x14ac:dyDescent="0.15"/>
  <sheetData>
    <row r="2" spans="2:4" x14ac:dyDescent="0.15">
      <c r="B2" t="s">
        <v>1858</v>
      </c>
      <c r="C2" t="s">
        <v>1864</v>
      </c>
      <c r="D2" t="s">
        <v>1865</v>
      </c>
    </row>
    <row r="3" spans="2:4" x14ac:dyDescent="0.15">
      <c r="C3">
        <v>210</v>
      </c>
    </row>
    <row r="4" spans="2:4" x14ac:dyDescent="0.15">
      <c r="B4">
        <v>20170329</v>
      </c>
      <c r="C4">
        <v>12.9</v>
      </c>
      <c r="D4">
        <v>222.9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0"/>
  <sheetViews>
    <sheetView workbookViewId="0">
      <selection activeCell="F24" sqref="F24"/>
    </sheetView>
  </sheetViews>
  <sheetFormatPr baseColWidth="10" defaultRowHeight="23" x14ac:dyDescent="0.3"/>
  <cols>
    <col min="1" max="1" width="10.83203125" style="69"/>
    <col min="2" max="2" width="19.5" style="69" customWidth="1"/>
    <col min="3" max="3" width="24.6640625" style="69" customWidth="1"/>
    <col min="4" max="4" width="22.1640625" style="69" customWidth="1"/>
    <col min="5" max="5" width="27.6640625" style="69" customWidth="1"/>
    <col min="6" max="6" width="25.5" style="69" customWidth="1"/>
    <col min="7" max="7" width="13.5" style="69" customWidth="1"/>
    <col min="8" max="8" width="16.1640625" style="69" customWidth="1"/>
    <col min="9" max="9" width="18.5" style="69" customWidth="1"/>
    <col min="10" max="10" width="9.6640625" style="69" customWidth="1"/>
    <col min="11" max="11" width="11.1640625" style="69" bestFit="1" customWidth="1"/>
    <col min="12" max="12" width="17.33203125" style="69" customWidth="1"/>
    <col min="13" max="16384" width="10.83203125" style="69"/>
  </cols>
  <sheetData>
    <row r="4" spans="2:12" x14ac:dyDescent="0.3">
      <c r="B4" s="70" t="s">
        <v>313</v>
      </c>
      <c r="C4" s="70" t="s">
        <v>319</v>
      </c>
      <c r="D4" s="70" t="s">
        <v>318</v>
      </c>
      <c r="E4" s="70" t="s">
        <v>207</v>
      </c>
      <c r="F4" s="70" t="s">
        <v>312</v>
      </c>
      <c r="G4" s="70" t="s">
        <v>327</v>
      </c>
      <c r="H4" s="70" t="s">
        <v>205</v>
      </c>
      <c r="I4" s="70" t="s">
        <v>314</v>
      </c>
      <c r="J4" s="70" t="s">
        <v>259</v>
      </c>
      <c r="K4" s="70" t="s">
        <v>246</v>
      </c>
      <c r="L4" s="70" t="s">
        <v>254</v>
      </c>
    </row>
    <row r="5" spans="2:12" x14ac:dyDescent="0.3">
      <c r="B5" s="71">
        <v>20170306</v>
      </c>
      <c r="C5" s="71">
        <f t="shared" ref="C5:C11" si="0">I5+D5</f>
        <v>83569.11</v>
      </c>
      <c r="D5" s="71">
        <v>83569.11</v>
      </c>
      <c r="E5" s="71">
        <f>36009.6+47311</f>
        <v>83320.600000000006</v>
      </c>
      <c r="F5" s="71">
        <v>0</v>
      </c>
      <c r="G5" s="71">
        <f>D5-E5</f>
        <v>248.50999999999476</v>
      </c>
      <c r="H5" s="71">
        <f>E5/(D5+I5)</f>
        <v>0.99702629356708483</v>
      </c>
      <c r="I5" s="71">
        <f>场外资金!C3</f>
        <v>0</v>
      </c>
      <c r="J5" s="71">
        <v>37</v>
      </c>
      <c r="K5" s="71"/>
      <c r="L5" s="71" t="s">
        <v>320</v>
      </c>
    </row>
    <row r="6" spans="2:12" x14ac:dyDescent="0.3">
      <c r="B6" s="71">
        <v>20170306</v>
      </c>
      <c r="C6" s="71">
        <f t="shared" si="0"/>
        <v>200694.39999999999</v>
      </c>
      <c r="D6" s="71">
        <v>84263.51</v>
      </c>
      <c r="E6" s="71">
        <v>84015</v>
      </c>
      <c r="F6" s="71">
        <v>0</v>
      </c>
      <c r="G6" s="71">
        <f t="shared" ref="G6:G9" si="1">D6-E6</f>
        <v>248.50999999999476</v>
      </c>
      <c r="H6" s="71">
        <f t="shared" ref="H6:H11" si="2">E6/C6</f>
        <v>0.41862154599231471</v>
      </c>
      <c r="I6" s="71">
        <v>116430.89</v>
      </c>
      <c r="J6" s="71">
        <v>37</v>
      </c>
      <c r="K6" s="71">
        <f>C6/J6</f>
        <v>5424.1729729729732</v>
      </c>
      <c r="L6" s="71" t="s">
        <v>321</v>
      </c>
    </row>
    <row r="7" spans="2:12" x14ac:dyDescent="0.3">
      <c r="B7" s="71">
        <v>20170308</v>
      </c>
      <c r="C7" s="71">
        <f t="shared" si="0"/>
        <v>202053.8</v>
      </c>
      <c r="D7" s="71">
        <v>85622.91</v>
      </c>
      <c r="E7" s="71">
        <v>80967.8</v>
      </c>
      <c r="F7" s="71">
        <v>0</v>
      </c>
      <c r="G7" s="71">
        <f t="shared" si="1"/>
        <v>4655.1100000000006</v>
      </c>
      <c r="H7" s="71">
        <f t="shared" si="2"/>
        <v>0.40072396559728157</v>
      </c>
      <c r="I7" s="71">
        <v>116430.89</v>
      </c>
      <c r="J7" s="71">
        <v>37</v>
      </c>
      <c r="K7" s="71">
        <f t="shared" ref="K7:K8" si="3">C7/J7</f>
        <v>5460.913513513513</v>
      </c>
      <c r="L7" s="71" t="s">
        <v>321</v>
      </c>
    </row>
    <row r="8" spans="2:12" x14ac:dyDescent="0.3">
      <c r="B8" s="71">
        <v>20170310</v>
      </c>
      <c r="C8" s="71">
        <f t="shared" si="0"/>
        <v>200202.8</v>
      </c>
      <c r="D8" s="71">
        <v>83771.91</v>
      </c>
      <c r="E8" s="71">
        <v>79116.800000000003</v>
      </c>
      <c r="F8" s="71">
        <v>0</v>
      </c>
      <c r="G8" s="71">
        <f t="shared" si="1"/>
        <v>4655.1100000000006</v>
      </c>
      <c r="H8" s="71">
        <f t="shared" si="2"/>
        <v>0.39518328414987208</v>
      </c>
      <c r="I8" s="71">
        <v>116430.89</v>
      </c>
      <c r="J8" s="71">
        <v>37</v>
      </c>
      <c r="K8" s="71">
        <f t="shared" si="3"/>
        <v>5410.8864864864863</v>
      </c>
      <c r="L8" s="71" t="s">
        <v>321</v>
      </c>
    </row>
    <row r="9" spans="2:12" x14ac:dyDescent="0.3">
      <c r="B9" s="71">
        <v>20170313</v>
      </c>
      <c r="C9" s="71">
        <f t="shared" si="0"/>
        <v>200801.2</v>
      </c>
      <c r="D9" s="71">
        <v>84450.31</v>
      </c>
      <c r="E9" s="71">
        <v>79795.199999999997</v>
      </c>
      <c r="F9" s="71">
        <v>0</v>
      </c>
      <c r="G9" s="71">
        <f t="shared" si="1"/>
        <v>4655.1100000000006</v>
      </c>
      <c r="H9" s="71">
        <f t="shared" si="2"/>
        <v>0.39738407937801162</v>
      </c>
      <c r="I9" s="71">
        <v>116350.89</v>
      </c>
      <c r="J9" s="71">
        <v>37</v>
      </c>
      <c r="K9" s="71">
        <f t="shared" ref="K9" si="4">C9/J9</f>
        <v>5427.0594594594595</v>
      </c>
      <c r="L9" s="71" t="s">
        <v>321</v>
      </c>
    </row>
    <row r="10" spans="2:12" x14ac:dyDescent="0.3">
      <c r="B10" s="71">
        <v>20170315</v>
      </c>
      <c r="C10" s="71">
        <f t="shared" si="0"/>
        <v>200449.41</v>
      </c>
      <c r="D10" s="71">
        <v>200369.41</v>
      </c>
      <c r="E10" s="71">
        <f>200217.4-133000</f>
        <v>67217.399999999994</v>
      </c>
      <c r="F10" s="71">
        <v>0</v>
      </c>
      <c r="G10" s="71">
        <f t="shared" ref="G10" si="5">D10-E10</f>
        <v>133152.01</v>
      </c>
      <c r="H10" s="71">
        <f t="shared" si="2"/>
        <v>0.3353334888838036</v>
      </c>
      <c r="I10" s="71">
        <v>80</v>
      </c>
      <c r="J10" s="71">
        <v>37</v>
      </c>
      <c r="K10" s="71">
        <f t="shared" ref="K10" si="6">C10/J10</f>
        <v>5417.551621621622</v>
      </c>
      <c r="L10" s="71" t="s">
        <v>321</v>
      </c>
    </row>
    <row r="11" spans="2:12" x14ac:dyDescent="0.3">
      <c r="B11" s="71">
        <v>20170315</v>
      </c>
      <c r="C11" s="71">
        <f t="shared" si="0"/>
        <v>200189.41</v>
      </c>
      <c r="D11" s="71">
        <f>200369.41-180</f>
        <v>200189.41</v>
      </c>
      <c r="E11" s="71">
        <f>200217.4-133000</f>
        <v>67217.399999999994</v>
      </c>
      <c r="F11" s="71">
        <v>0</v>
      </c>
      <c r="G11" s="71">
        <f t="shared" ref="G11" si="7">D11-E11</f>
        <v>132972.01</v>
      </c>
      <c r="H11" s="71">
        <f t="shared" si="2"/>
        <v>0.33576900995911818</v>
      </c>
      <c r="I11" s="71">
        <v>0</v>
      </c>
      <c r="J11" s="71">
        <v>37</v>
      </c>
      <c r="K11" s="71">
        <f t="shared" ref="K11" si="8">C11/J11</f>
        <v>5410.5245945945944</v>
      </c>
      <c r="L11" s="71" t="s">
        <v>350</v>
      </c>
    </row>
    <row r="12" spans="2:12" x14ac:dyDescent="0.3">
      <c r="B12" s="71">
        <v>20170316</v>
      </c>
      <c r="C12" s="71">
        <v>201050.97</v>
      </c>
      <c r="D12" s="71">
        <v>201050.97</v>
      </c>
      <c r="E12" s="71">
        <f t="shared" ref="E12:E17" si="9">D12-F12-G12</f>
        <v>63002</v>
      </c>
      <c r="F12" s="71">
        <v>133000</v>
      </c>
      <c r="G12" s="71">
        <v>5048.97</v>
      </c>
      <c r="H12" s="71">
        <f t="shared" ref="H12" si="10">E12/C12</f>
        <v>0.31336332274348139</v>
      </c>
      <c r="I12" s="71">
        <v>0</v>
      </c>
      <c r="J12" s="71">
        <v>37</v>
      </c>
      <c r="K12" s="71">
        <f t="shared" ref="K12" si="11">C12/J12</f>
        <v>5433.81</v>
      </c>
      <c r="L12" s="71"/>
    </row>
    <row r="13" spans="2:12" x14ac:dyDescent="0.3">
      <c r="B13" s="71">
        <v>20170323</v>
      </c>
      <c r="C13" s="71">
        <v>199906.7</v>
      </c>
      <c r="D13" s="71">
        <v>199906.7</v>
      </c>
      <c r="E13" s="71">
        <f t="shared" si="9"/>
        <v>41771.430000000008</v>
      </c>
      <c r="F13" s="71">
        <v>38000</v>
      </c>
      <c r="G13" s="71">
        <v>120135.27</v>
      </c>
      <c r="H13" s="71">
        <f t="shared" ref="H13" si="12">E13/C13</f>
        <v>0.20895462733365117</v>
      </c>
      <c r="I13" s="71">
        <v>0</v>
      </c>
      <c r="J13" s="71">
        <v>37</v>
      </c>
      <c r="K13" s="71">
        <f t="shared" ref="K13" si="13">C13/J13</f>
        <v>5402.8837837837837</v>
      </c>
      <c r="L13" s="71"/>
    </row>
    <row r="14" spans="2:12" x14ac:dyDescent="0.3">
      <c r="B14" s="71">
        <v>20170324</v>
      </c>
      <c r="C14" s="71">
        <v>200421.74</v>
      </c>
      <c r="D14" s="71">
        <v>200421.74</v>
      </c>
      <c r="E14" s="71">
        <f t="shared" si="9"/>
        <v>42261.799999999988</v>
      </c>
      <c r="F14" s="71">
        <v>58000</v>
      </c>
      <c r="G14" s="71">
        <v>100159.94</v>
      </c>
      <c r="H14" s="71">
        <f t="shared" ref="H14" si="14">E14/C14</f>
        <v>0.21086435034442866</v>
      </c>
      <c r="I14" s="71">
        <v>0</v>
      </c>
      <c r="J14" s="71">
        <v>37</v>
      </c>
      <c r="K14" s="71">
        <f t="shared" ref="K14" si="15">C14/J14</f>
        <v>5416.8037837837837</v>
      </c>
      <c r="L14" s="71"/>
    </row>
    <row r="15" spans="2:12" x14ac:dyDescent="0.3">
      <c r="B15" s="71">
        <v>20170327</v>
      </c>
      <c r="C15" s="71">
        <v>200492.34</v>
      </c>
      <c r="D15" s="71">
        <v>200492.34</v>
      </c>
      <c r="E15" s="71">
        <f t="shared" si="9"/>
        <v>42336.399999999994</v>
      </c>
      <c r="F15" s="71">
        <v>158000</v>
      </c>
      <c r="G15" s="71">
        <v>155.94</v>
      </c>
      <c r="H15" s="71">
        <f t="shared" ref="H15" si="16">E15/C15</f>
        <v>0.21116218205643167</v>
      </c>
      <c r="I15" s="71">
        <v>0</v>
      </c>
      <c r="J15" s="71">
        <v>37</v>
      </c>
      <c r="K15" s="71">
        <f t="shared" ref="K15" si="17">C15/J15</f>
        <v>5418.7118918918914</v>
      </c>
      <c r="L15" s="71"/>
    </row>
    <row r="16" spans="2:12" x14ac:dyDescent="0.3">
      <c r="B16" s="71">
        <v>20170329</v>
      </c>
      <c r="C16" s="71">
        <v>200456.15</v>
      </c>
      <c r="D16" s="71">
        <v>200456.15</v>
      </c>
      <c r="E16" s="71">
        <f t="shared" si="9"/>
        <v>38004.599999999991</v>
      </c>
      <c r="F16" s="71">
        <v>158000</v>
      </c>
      <c r="G16" s="71">
        <v>4451.55</v>
      </c>
      <c r="H16" s="71">
        <f t="shared" ref="H16" si="18">E16/C16</f>
        <v>0.18959059125898603</v>
      </c>
      <c r="I16" s="71">
        <v>0</v>
      </c>
      <c r="J16" s="71">
        <v>37</v>
      </c>
      <c r="K16" s="71">
        <f t="shared" ref="K16" si="19">C16/J16</f>
        <v>5417.733783783784</v>
      </c>
      <c r="L16" s="71"/>
    </row>
    <row r="17" spans="2:12" x14ac:dyDescent="0.3">
      <c r="B17" s="71">
        <v>20170330</v>
      </c>
      <c r="C17" s="71">
        <v>200101.65</v>
      </c>
      <c r="D17" s="71">
        <v>200101.65</v>
      </c>
      <c r="E17" s="71">
        <f t="shared" si="9"/>
        <v>37662.999999999993</v>
      </c>
      <c r="F17" s="71">
        <v>158000</v>
      </c>
      <c r="G17" s="71">
        <v>4438.6499999999996</v>
      </c>
      <c r="H17" s="71">
        <f t="shared" ref="H17" si="20">E17/C17</f>
        <v>0.18821933752170456</v>
      </c>
      <c r="I17" s="71">
        <v>0</v>
      </c>
      <c r="J17" s="71">
        <v>37</v>
      </c>
      <c r="K17" s="71">
        <f t="shared" ref="K17" si="21">C17/J17</f>
        <v>5408.1527027027023</v>
      </c>
      <c r="L17" s="71" t="s">
        <v>1866</v>
      </c>
    </row>
    <row r="18" spans="2:12" x14ac:dyDescent="0.3">
      <c r="B18" s="71">
        <v>20170410</v>
      </c>
      <c r="C18" s="71">
        <f>D18+I18</f>
        <v>200981</v>
      </c>
      <c r="D18" s="71">
        <v>205983</v>
      </c>
      <c r="E18" s="71">
        <v>53417.8</v>
      </c>
      <c r="F18" s="71">
        <v>100000</v>
      </c>
      <c r="G18" s="71">
        <v>52565.2</v>
      </c>
      <c r="H18" s="71">
        <f>E18/C18</f>
        <v>0.26578532299073049</v>
      </c>
      <c r="I18" s="71">
        <v>-5002</v>
      </c>
      <c r="J18" s="71">
        <v>37</v>
      </c>
      <c r="K18" s="71">
        <f t="shared" ref="K18" si="22">C18/J18</f>
        <v>5431.9189189189192</v>
      </c>
      <c r="L18" s="71"/>
    </row>
    <row r="19" spans="2:12" x14ac:dyDescent="0.3">
      <c r="B19" s="71">
        <v>20170412</v>
      </c>
      <c r="C19" s="71">
        <f>D19+I19</f>
        <v>200508.01</v>
      </c>
      <c r="D19" s="71">
        <v>205508.01</v>
      </c>
      <c r="E19" s="71">
        <v>205146.2</v>
      </c>
      <c r="F19" s="71">
        <v>137000</v>
      </c>
      <c r="G19" s="71">
        <v>52565.2</v>
      </c>
      <c r="H19" s="71">
        <f>E19/C19</f>
        <v>1.0231321930729851</v>
      </c>
      <c r="I19" s="71">
        <v>-5000</v>
      </c>
      <c r="J19" s="71">
        <v>37</v>
      </c>
      <c r="K19" s="71">
        <f t="shared" ref="K19" si="23">C19/J19</f>
        <v>5419.1354054054054</v>
      </c>
      <c r="L19" s="71"/>
    </row>
    <row r="20" spans="2:12" x14ac:dyDescent="0.3">
      <c r="B20" s="71">
        <v>20170414</v>
      </c>
      <c r="C20" s="71">
        <v>200088.72</v>
      </c>
      <c r="D20" s="71">
        <v>200088.72</v>
      </c>
      <c r="E20" s="71">
        <v>72900.399999999994</v>
      </c>
      <c r="F20" s="71">
        <v>0</v>
      </c>
      <c r="G20" s="71">
        <v>127188.32</v>
      </c>
      <c r="H20" s="71">
        <f>E20/C20</f>
        <v>0.36434037860804946</v>
      </c>
      <c r="I20" s="71">
        <v>0</v>
      </c>
      <c r="J20" s="71">
        <v>37</v>
      </c>
      <c r="K20" s="71">
        <f t="shared" ref="K20" si="24">C20/J20</f>
        <v>5407.8032432432428</v>
      </c>
      <c r="L20" s="71"/>
    </row>
  </sheetData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S18"/>
  <sheetViews>
    <sheetView zoomScale="75" zoomScaleNormal="75" zoomScalePageLayoutView="75" workbookViewId="0">
      <pane xSplit="5" topLeftCell="CM1" activePane="topRight" state="frozen"/>
      <selection pane="topRight" activeCell="CV15" sqref="CV15"/>
    </sheetView>
  </sheetViews>
  <sheetFormatPr baseColWidth="10" defaultRowHeight="15" x14ac:dyDescent="0.15"/>
  <cols>
    <col min="4" max="4" width="22.1640625" hidden="1" customWidth="1"/>
    <col min="6" max="17" width="9.5" bestFit="1" customWidth="1"/>
    <col min="18" max="26" width="7.5" bestFit="1" customWidth="1"/>
    <col min="27" max="48" width="8.5" bestFit="1" customWidth="1"/>
    <col min="49" max="57" width="7.5" bestFit="1" customWidth="1"/>
    <col min="58" max="76" width="8.5" bestFit="1" customWidth="1"/>
    <col min="77" max="81" width="7.5" bestFit="1" customWidth="1"/>
    <col min="82" max="82" width="8.5" bestFit="1" customWidth="1"/>
    <col min="83" max="83" width="8.5" style="19" bestFit="1" customWidth="1"/>
    <col min="84" max="85" width="7.5" bestFit="1" customWidth="1"/>
    <col min="86" max="98" width="8.5" bestFit="1" customWidth="1"/>
  </cols>
  <sheetData>
    <row r="3" spans="2:123" x14ac:dyDescent="0.15">
      <c r="B3" t="s">
        <v>328</v>
      </c>
      <c r="C3" t="s">
        <v>322</v>
      </c>
      <c r="D3" t="s">
        <v>254</v>
      </c>
      <c r="E3" t="s">
        <v>342</v>
      </c>
      <c r="F3" s="76">
        <v>42724</v>
      </c>
      <c r="G3" s="76">
        <v>42725</v>
      </c>
      <c r="H3" s="76">
        <v>42726</v>
      </c>
      <c r="I3" s="76">
        <v>42727</v>
      </c>
      <c r="J3" s="76">
        <v>42728</v>
      </c>
      <c r="K3" s="76">
        <v>42729</v>
      </c>
      <c r="L3" s="76">
        <v>42730</v>
      </c>
      <c r="M3" s="76">
        <v>42731</v>
      </c>
      <c r="N3" s="76">
        <v>42732</v>
      </c>
      <c r="O3" s="76">
        <v>42733</v>
      </c>
      <c r="P3" s="76">
        <v>42734</v>
      </c>
      <c r="Q3" s="76">
        <v>42735</v>
      </c>
      <c r="R3" s="76">
        <v>42736</v>
      </c>
      <c r="S3" s="76">
        <v>42737</v>
      </c>
      <c r="T3" s="76">
        <v>42738</v>
      </c>
      <c r="U3" s="76">
        <v>42739</v>
      </c>
      <c r="V3" s="76">
        <v>42740</v>
      </c>
      <c r="W3" s="76">
        <v>42741</v>
      </c>
      <c r="X3" s="76">
        <v>42742</v>
      </c>
      <c r="Y3" s="76">
        <v>42743</v>
      </c>
      <c r="Z3" s="76">
        <v>42744</v>
      </c>
      <c r="AA3" s="76">
        <v>42745</v>
      </c>
      <c r="AB3" s="76">
        <v>42746</v>
      </c>
      <c r="AC3" s="76">
        <v>42747</v>
      </c>
      <c r="AD3" s="76">
        <v>42748</v>
      </c>
      <c r="AE3" s="76">
        <v>42749</v>
      </c>
      <c r="AF3" s="76">
        <v>42750</v>
      </c>
      <c r="AG3" s="76">
        <v>42751</v>
      </c>
      <c r="AH3" s="76">
        <v>42752</v>
      </c>
      <c r="AI3" s="76">
        <v>42753</v>
      </c>
      <c r="AJ3" s="76">
        <v>42754</v>
      </c>
      <c r="AK3" s="76">
        <v>42755</v>
      </c>
      <c r="AL3" s="76">
        <v>42756</v>
      </c>
      <c r="AM3" s="76">
        <v>42757</v>
      </c>
      <c r="AN3" s="76">
        <v>42758</v>
      </c>
      <c r="AO3" s="76">
        <v>42759</v>
      </c>
      <c r="AP3" s="76">
        <v>42760</v>
      </c>
      <c r="AQ3" s="76">
        <v>42761</v>
      </c>
      <c r="AR3" s="76">
        <v>42762</v>
      </c>
      <c r="AS3" s="76">
        <v>42763</v>
      </c>
      <c r="AT3" s="76">
        <v>42764</v>
      </c>
      <c r="AU3" s="76">
        <v>42765</v>
      </c>
      <c r="AV3" s="76">
        <v>42766</v>
      </c>
      <c r="AW3" s="76">
        <v>42767</v>
      </c>
      <c r="AX3" s="76">
        <v>42768</v>
      </c>
      <c r="AY3" s="76">
        <v>42769</v>
      </c>
      <c r="AZ3" s="76">
        <v>42770</v>
      </c>
      <c r="BA3" s="76">
        <v>42771</v>
      </c>
      <c r="BB3" s="76">
        <v>42772</v>
      </c>
      <c r="BC3" s="76">
        <v>42773</v>
      </c>
      <c r="BD3" s="76">
        <v>42774</v>
      </c>
      <c r="BE3" s="76">
        <v>42775</v>
      </c>
      <c r="BF3" s="76">
        <v>42776</v>
      </c>
      <c r="BG3" s="76">
        <v>42777</v>
      </c>
      <c r="BH3" s="76">
        <v>42778</v>
      </c>
      <c r="BI3" s="76">
        <v>42779</v>
      </c>
      <c r="BJ3" s="76">
        <v>42780</v>
      </c>
      <c r="BK3" s="76">
        <v>42781</v>
      </c>
      <c r="BL3" s="76">
        <v>42782</v>
      </c>
      <c r="BM3" s="76">
        <v>42783</v>
      </c>
      <c r="BN3" s="76">
        <v>42784</v>
      </c>
      <c r="BO3" s="76">
        <v>42785</v>
      </c>
      <c r="BP3" s="76">
        <v>42786</v>
      </c>
      <c r="BQ3" s="76">
        <v>42787</v>
      </c>
      <c r="BR3" s="76">
        <v>42788</v>
      </c>
      <c r="BS3" s="76">
        <v>42789</v>
      </c>
      <c r="BT3" s="76">
        <v>42790</v>
      </c>
      <c r="BU3" s="76">
        <v>42791</v>
      </c>
      <c r="BV3" s="76">
        <v>42792</v>
      </c>
      <c r="BW3" s="76">
        <v>42793</v>
      </c>
      <c r="BX3" s="76">
        <v>42794</v>
      </c>
      <c r="BY3" s="76">
        <v>42795</v>
      </c>
      <c r="BZ3" s="76">
        <v>42796</v>
      </c>
      <c r="CA3" s="76">
        <v>42797</v>
      </c>
      <c r="CB3" s="76">
        <v>42798</v>
      </c>
      <c r="CC3" s="76">
        <v>42799</v>
      </c>
      <c r="CD3" s="76">
        <v>42800</v>
      </c>
      <c r="CE3" s="78">
        <v>42801</v>
      </c>
      <c r="CF3" s="76">
        <v>42802</v>
      </c>
      <c r="CG3" s="76">
        <v>42803</v>
      </c>
      <c r="CH3" s="76">
        <v>42804</v>
      </c>
      <c r="CI3" s="76">
        <v>42805</v>
      </c>
      <c r="CJ3" s="76">
        <v>42806</v>
      </c>
      <c r="CK3" s="76">
        <v>42807</v>
      </c>
      <c r="CL3" s="76">
        <v>42808</v>
      </c>
      <c r="CM3" s="76">
        <v>42809</v>
      </c>
      <c r="CN3" s="76">
        <v>42810</v>
      </c>
      <c r="CO3" s="76">
        <v>42811</v>
      </c>
      <c r="CP3" s="76">
        <v>42812</v>
      </c>
      <c r="CQ3" s="76">
        <v>42813</v>
      </c>
      <c r="CR3" s="76">
        <v>42814</v>
      </c>
      <c r="CS3" s="76">
        <v>42815</v>
      </c>
      <c r="CT3" s="76">
        <v>42816</v>
      </c>
      <c r="CU3" s="76">
        <v>42817</v>
      </c>
      <c r="CV3" s="76">
        <v>42818</v>
      </c>
      <c r="CW3" s="76">
        <v>42819</v>
      </c>
      <c r="CX3" s="76">
        <v>42820</v>
      </c>
      <c r="CY3" s="76">
        <v>42821</v>
      </c>
      <c r="CZ3" s="76">
        <v>42822</v>
      </c>
      <c r="DA3" s="76">
        <v>42823</v>
      </c>
      <c r="DB3" s="76">
        <v>42824</v>
      </c>
      <c r="DC3" s="76">
        <v>42825</v>
      </c>
      <c r="DD3" s="76">
        <v>42826</v>
      </c>
      <c r="DE3" s="76">
        <v>42827</v>
      </c>
      <c r="DF3" s="76">
        <v>42828</v>
      </c>
      <c r="DG3" s="76">
        <v>42829</v>
      </c>
      <c r="DH3" s="76">
        <v>42830</v>
      </c>
      <c r="DI3" s="76">
        <v>42831</v>
      </c>
      <c r="DJ3" s="76">
        <v>42832</v>
      </c>
      <c r="DK3" s="76">
        <v>42833</v>
      </c>
      <c r="DL3" s="76">
        <v>42834</v>
      </c>
      <c r="DM3" s="76">
        <v>42835</v>
      </c>
      <c r="DN3" s="76">
        <v>42836</v>
      </c>
      <c r="DO3" s="76">
        <v>42837</v>
      </c>
      <c r="DP3" s="76">
        <v>42838</v>
      </c>
      <c r="DQ3" s="76">
        <v>42839</v>
      </c>
      <c r="DR3" s="76">
        <v>42840</v>
      </c>
      <c r="DS3" s="76">
        <v>42841</v>
      </c>
    </row>
    <row r="4" spans="2:123" x14ac:dyDescent="0.15">
      <c r="B4">
        <v>399001</v>
      </c>
      <c r="C4" t="s">
        <v>340</v>
      </c>
      <c r="E4" s="77"/>
      <c r="O4" s="79"/>
      <c r="AJ4" s="79"/>
      <c r="BY4" s="77"/>
      <c r="CE4" s="66">
        <v>2</v>
      </c>
    </row>
    <row r="5" spans="2:123" x14ac:dyDescent="0.15">
      <c r="B5">
        <v>1</v>
      </c>
      <c r="C5" t="s">
        <v>329</v>
      </c>
      <c r="E5" s="77"/>
      <c r="BE5" s="77"/>
      <c r="BR5" s="77"/>
    </row>
    <row r="6" spans="2:123" x14ac:dyDescent="0.15">
      <c r="B6">
        <v>16</v>
      </c>
      <c r="C6" t="s">
        <v>183</v>
      </c>
      <c r="D6" t="s">
        <v>357</v>
      </c>
      <c r="E6" s="77"/>
      <c r="BF6" s="77"/>
      <c r="CM6" s="77"/>
    </row>
    <row r="7" spans="2:123" x14ac:dyDescent="0.15">
      <c r="B7">
        <v>903</v>
      </c>
      <c r="C7" t="s">
        <v>330</v>
      </c>
      <c r="I7" s="80">
        <v>2</v>
      </c>
      <c r="N7" s="80"/>
    </row>
    <row r="8" spans="2:123" x14ac:dyDescent="0.15">
      <c r="B8">
        <v>399330</v>
      </c>
      <c r="C8" t="s">
        <v>332</v>
      </c>
    </row>
    <row r="9" spans="2:123" x14ac:dyDescent="0.15">
      <c r="B9">
        <v>132</v>
      </c>
      <c r="C9" t="s">
        <v>336</v>
      </c>
      <c r="E9" s="77"/>
      <c r="M9" s="66">
        <v>2</v>
      </c>
      <c r="U9" s="77"/>
      <c r="BT9" s="77"/>
      <c r="CV9" s="77"/>
    </row>
    <row r="10" spans="2:123" x14ac:dyDescent="0.15">
      <c r="B10">
        <v>133</v>
      </c>
      <c r="C10" t="s">
        <v>338</v>
      </c>
      <c r="E10" s="77"/>
      <c r="BJ10" s="66">
        <v>2</v>
      </c>
      <c r="BQ10" s="77"/>
    </row>
    <row r="11" spans="2:123" x14ac:dyDescent="0.15">
      <c r="B11">
        <v>10</v>
      </c>
      <c r="C11" t="s">
        <v>339</v>
      </c>
      <c r="E11" s="77"/>
      <c r="I11" s="79"/>
      <c r="N11" s="79"/>
      <c r="AP11" s="77"/>
      <c r="BR11" s="77"/>
    </row>
    <row r="12" spans="2:123" x14ac:dyDescent="0.15">
      <c r="B12">
        <v>904</v>
      </c>
      <c r="C12" t="s">
        <v>335</v>
      </c>
      <c r="E12" s="77"/>
      <c r="AC12" s="79"/>
      <c r="AD12" s="79"/>
      <c r="BQ12" s="77"/>
      <c r="BR12" s="77"/>
    </row>
    <row r="13" spans="2:123" x14ac:dyDescent="0.15">
      <c r="B13">
        <v>300</v>
      </c>
      <c r="C13" t="s">
        <v>331</v>
      </c>
      <c r="O13" s="80">
        <v>2</v>
      </c>
      <c r="CV13" s="77"/>
    </row>
    <row r="14" spans="2:123" x14ac:dyDescent="0.15">
      <c r="B14">
        <v>399007</v>
      </c>
      <c r="C14" t="s">
        <v>334</v>
      </c>
    </row>
    <row r="15" spans="2:123" x14ac:dyDescent="0.15">
      <c r="B15">
        <v>9</v>
      </c>
      <c r="C15" t="s">
        <v>189</v>
      </c>
      <c r="E15" s="77"/>
      <c r="V15" s="77">
        <v>5</v>
      </c>
      <c r="BY15" s="77"/>
      <c r="CE15" s="66">
        <v>2</v>
      </c>
    </row>
    <row r="16" spans="2:123" x14ac:dyDescent="0.15">
      <c r="B16">
        <v>905</v>
      </c>
      <c r="C16" t="s">
        <v>337</v>
      </c>
    </row>
    <row r="17" spans="2:3" x14ac:dyDescent="0.15">
      <c r="B17">
        <v>906</v>
      </c>
      <c r="C17" t="s">
        <v>333</v>
      </c>
    </row>
    <row r="18" spans="2:3" x14ac:dyDescent="0.15">
      <c r="B18">
        <v>399101</v>
      </c>
      <c r="C18" t="s">
        <v>341</v>
      </c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2:F377"/>
  <sheetViews>
    <sheetView topLeftCell="A195" workbookViewId="0">
      <selection activeCell="E356" sqref="E356"/>
    </sheetView>
  </sheetViews>
  <sheetFormatPr baseColWidth="10" defaultRowHeight="15" x14ac:dyDescent="0.15"/>
  <cols>
    <col min="2" max="2" width="16.5" bestFit="1" customWidth="1"/>
    <col min="3" max="3" width="11.5" bestFit="1" customWidth="1"/>
    <col min="4" max="4" width="9.5" bestFit="1" customWidth="1"/>
    <col min="5" max="5" width="47.5" bestFit="1" customWidth="1"/>
    <col min="6" max="6" width="17.5" bestFit="1" customWidth="1"/>
  </cols>
  <sheetData>
    <row r="2" spans="2:6" x14ac:dyDescent="0.15">
      <c r="B2" t="s">
        <v>360</v>
      </c>
      <c r="C2" t="s">
        <v>361</v>
      </c>
      <c r="D2" t="s">
        <v>362</v>
      </c>
      <c r="E2" t="s">
        <v>363</v>
      </c>
      <c r="F2" t="s">
        <v>364</v>
      </c>
    </row>
    <row r="3" spans="2:6" hidden="1" x14ac:dyDescent="0.15">
      <c r="B3" t="s">
        <v>365</v>
      </c>
      <c r="C3" t="s">
        <v>366</v>
      </c>
      <c r="D3" t="s">
        <v>367</v>
      </c>
      <c r="E3" t="s">
        <v>368</v>
      </c>
      <c r="F3" t="s">
        <v>369</v>
      </c>
    </row>
    <row r="4" spans="2:6" hidden="1" x14ac:dyDescent="0.15">
      <c r="B4" t="s">
        <v>370</v>
      </c>
      <c r="C4" t="s">
        <v>371</v>
      </c>
      <c r="D4" t="s">
        <v>367</v>
      </c>
      <c r="E4" t="s">
        <v>368</v>
      </c>
      <c r="F4" t="s">
        <v>372</v>
      </c>
    </row>
    <row r="5" spans="2:6" hidden="1" x14ac:dyDescent="0.15">
      <c r="B5" t="s">
        <v>373</v>
      </c>
      <c r="C5" t="s">
        <v>374</v>
      </c>
      <c r="D5" t="s">
        <v>367</v>
      </c>
      <c r="E5" t="s">
        <v>368</v>
      </c>
      <c r="F5" t="s">
        <v>375</v>
      </c>
    </row>
    <row r="6" spans="2:6" x14ac:dyDescent="0.15">
      <c r="B6" t="s">
        <v>373</v>
      </c>
      <c r="C6" t="s">
        <v>376</v>
      </c>
      <c r="D6" t="s">
        <v>377</v>
      </c>
      <c r="E6" t="s">
        <v>378</v>
      </c>
      <c r="F6" t="s">
        <v>379</v>
      </c>
    </row>
    <row r="7" spans="2:6" hidden="1" x14ac:dyDescent="0.15">
      <c r="B7" t="s">
        <v>380</v>
      </c>
      <c r="C7" t="s">
        <v>381</v>
      </c>
      <c r="D7" t="s">
        <v>382</v>
      </c>
      <c r="E7" t="s">
        <v>383</v>
      </c>
      <c r="F7" t="s">
        <v>384</v>
      </c>
    </row>
    <row r="8" spans="2:6" hidden="1" x14ac:dyDescent="0.15">
      <c r="B8" t="s">
        <v>385</v>
      </c>
      <c r="C8" t="s">
        <v>386</v>
      </c>
      <c r="D8" t="s">
        <v>387</v>
      </c>
      <c r="E8" t="s">
        <v>388</v>
      </c>
      <c r="F8" t="s">
        <v>389</v>
      </c>
    </row>
    <row r="9" spans="2:6" hidden="1" x14ac:dyDescent="0.15">
      <c r="B9" t="s">
        <v>390</v>
      </c>
      <c r="C9" t="s">
        <v>391</v>
      </c>
      <c r="D9" t="s">
        <v>392</v>
      </c>
      <c r="E9" t="s">
        <v>393</v>
      </c>
      <c r="F9" t="s">
        <v>394</v>
      </c>
    </row>
    <row r="10" spans="2:6" hidden="1" x14ac:dyDescent="0.15">
      <c r="B10" t="s">
        <v>395</v>
      </c>
      <c r="C10" t="s">
        <v>396</v>
      </c>
      <c r="D10" t="s">
        <v>397</v>
      </c>
      <c r="E10" t="s">
        <v>398</v>
      </c>
      <c r="F10" t="s">
        <v>399</v>
      </c>
    </row>
    <row r="11" spans="2:6" hidden="1" x14ac:dyDescent="0.15">
      <c r="B11" t="s">
        <v>400</v>
      </c>
      <c r="C11" t="s">
        <v>401</v>
      </c>
      <c r="D11" t="s">
        <v>397</v>
      </c>
      <c r="E11" t="s">
        <v>398</v>
      </c>
      <c r="F11" t="s">
        <v>402</v>
      </c>
    </row>
    <row r="12" spans="2:6" hidden="1" x14ac:dyDescent="0.15">
      <c r="B12" t="s">
        <v>365</v>
      </c>
      <c r="C12" t="s">
        <v>403</v>
      </c>
      <c r="D12" t="s">
        <v>404</v>
      </c>
      <c r="E12" t="s">
        <v>405</v>
      </c>
      <c r="F12" t="s">
        <v>406</v>
      </c>
    </row>
    <row r="13" spans="2:6" hidden="1" x14ac:dyDescent="0.15">
      <c r="B13" t="s">
        <v>395</v>
      </c>
      <c r="C13" t="s">
        <v>407</v>
      </c>
      <c r="D13" t="s">
        <v>408</v>
      </c>
      <c r="E13" t="s">
        <v>409</v>
      </c>
      <c r="F13" t="s">
        <v>410</v>
      </c>
    </row>
    <row r="14" spans="2:6" hidden="1" x14ac:dyDescent="0.15">
      <c r="B14" t="s">
        <v>411</v>
      </c>
      <c r="C14" t="s">
        <v>412</v>
      </c>
      <c r="D14" t="s">
        <v>413</v>
      </c>
      <c r="E14" t="s">
        <v>414</v>
      </c>
      <c r="F14" t="s">
        <v>415</v>
      </c>
    </row>
    <row r="15" spans="2:6" hidden="1" x14ac:dyDescent="0.15">
      <c r="B15" t="s">
        <v>416</v>
      </c>
      <c r="C15" t="s">
        <v>417</v>
      </c>
      <c r="D15" t="s">
        <v>413</v>
      </c>
      <c r="E15" t="s">
        <v>414</v>
      </c>
      <c r="F15" t="s">
        <v>418</v>
      </c>
    </row>
    <row r="16" spans="2:6" hidden="1" x14ac:dyDescent="0.15">
      <c r="B16" t="s">
        <v>419</v>
      </c>
      <c r="C16" t="s">
        <v>420</v>
      </c>
      <c r="D16" t="s">
        <v>421</v>
      </c>
      <c r="E16" t="s">
        <v>422</v>
      </c>
      <c r="F16" t="s">
        <v>423</v>
      </c>
    </row>
    <row r="17" spans="2:6" hidden="1" x14ac:dyDescent="0.15">
      <c r="B17" t="s">
        <v>424</v>
      </c>
      <c r="C17" t="s">
        <v>425</v>
      </c>
      <c r="D17" t="s">
        <v>397</v>
      </c>
      <c r="E17" t="s">
        <v>426</v>
      </c>
      <c r="F17" t="s">
        <v>427</v>
      </c>
    </row>
    <row r="18" spans="2:6" hidden="1" x14ac:dyDescent="0.15">
      <c r="B18" t="s">
        <v>428</v>
      </c>
      <c r="C18" t="s">
        <v>429</v>
      </c>
      <c r="D18" t="s">
        <v>430</v>
      </c>
      <c r="E18" t="s">
        <v>431</v>
      </c>
    </row>
    <row r="19" spans="2:6" hidden="1" x14ac:dyDescent="0.15">
      <c r="B19" t="s">
        <v>432</v>
      </c>
      <c r="C19" t="s">
        <v>433</v>
      </c>
      <c r="D19" t="s">
        <v>430</v>
      </c>
      <c r="E19" t="s">
        <v>434</v>
      </c>
    </row>
    <row r="20" spans="2:6" x14ac:dyDescent="0.15">
      <c r="B20" t="s">
        <v>435</v>
      </c>
      <c r="C20" t="s">
        <v>436</v>
      </c>
      <c r="D20" t="s">
        <v>377</v>
      </c>
      <c r="E20" t="s">
        <v>437</v>
      </c>
      <c r="F20" t="s">
        <v>438</v>
      </c>
    </row>
    <row r="21" spans="2:6" x14ac:dyDescent="0.15">
      <c r="B21" t="s">
        <v>439</v>
      </c>
      <c r="C21" t="s">
        <v>440</v>
      </c>
      <c r="D21" t="s">
        <v>377</v>
      </c>
      <c r="E21" t="s">
        <v>437</v>
      </c>
      <c r="F21" t="s">
        <v>441</v>
      </c>
    </row>
    <row r="22" spans="2:6" x14ac:dyDescent="0.15">
      <c r="B22" t="s">
        <v>442</v>
      </c>
      <c r="C22" t="s">
        <v>443</v>
      </c>
      <c r="D22" t="s">
        <v>444</v>
      </c>
      <c r="E22" t="s">
        <v>445</v>
      </c>
      <c r="F22" t="s">
        <v>446</v>
      </c>
    </row>
    <row r="23" spans="2:6" x14ac:dyDescent="0.15">
      <c r="B23" t="s">
        <v>447</v>
      </c>
      <c r="C23" t="s">
        <v>448</v>
      </c>
      <c r="D23" t="s">
        <v>444</v>
      </c>
      <c r="E23" t="s">
        <v>445</v>
      </c>
      <c r="F23" t="s">
        <v>449</v>
      </c>
    </row>
    <row r="24" spans="2:6" x14ac:dyDescent="0.15">
      <c r="B24" t="s">
        <v>450</v>
      </c>
      <c r="C24" t="s">
        <v>451</v>
      </c>
      <c r="D24" t="s">
        <v>444</v>
      </c>
      <c r="E24" t="s">
        <v>445</v>
      </c>
      <c r="F24" t="s">
        <v>452</v>
      </c>
    </row>
    <row r="25" spans="2:6" hidden="1" x14ac:dyDescent="0.15">
      <c r="B25" t="s">
        <v>453</v>
      </c>
      <c r="C25" t="s">
        <v>454</v>
      </c>
      <c r="D25" t="s">
        <v>455</v>
      </c>
      <c r="E25" t="s">
        <v>456</v>
      </c>
      <c r="F25" t="s">
        <v>457</v>
      </c>
    </row>
    <row r="26" spans="2:6" hidden="1" x14ac:dyDescent="0.15">
      <c r="B26" t="s">
        <v>373</v>
      </c>
      <c r="C26" t="s">
        <v>401</v>
      </c>
      <c r="D26" t="s">
        <v>458</v>
      </c>
      <c r="E26" t="s">
        <v>459</v>
      </c>
      <c r="F26" t="s">
        <v>460</v>
      </c>
    </row>
    <row r="27" spans="2:6" hidden="1" x14ac:dyDescent="0.15">
      <c r="B27" t="s">
        <v>461</v>
      </c>
      <c r="C27" t="s">
        <v>462</v>
      </c>
      <c r="D27" t="s">
        <v>463</v>
      </c>
      <c r="E27" t="s">
        <v>459</v>
      </c>
      <c r="F27" t="s">
        <v>464</v>
      </c>
    </row>
    <row r="28" spans="2:6" hidden="1" x14ac:dyDescent="0.15">
      <c r="B28" t="s">
        <v>465</v>
      </c>
      <c r="C28" t="s">
        <v>462</v>
      </c>
      <c r="D28" t="s">
        <v>463</v>
      </c>
      <c r="E28" t="s">
        <v>459</v>
      </c>
      <c r="F28" t="s">
        <v>466</v>
      </c>
    </row>
    <row r="29" spans="2:6" hidden="1" x14ac:dyDescent="0.15">
      <c r="B29" t="s">
        <v>467</v>
      </c>
      <c r="C29" t="s">
        <v>462</v>
      </c>
      <c r="D29" t="s">
        <v>463</v>
      </c>
      <c r="E29" t="s">
        <v>459</v>
      </c>
      <c r="F29" t="s">
        <v>468</v>
      </c>
    </row>
    <row r="30" spans="2:6" hidden="1" x14ac:dyDescent="0.15">
      <c r="B30" t="s">
        <v>373</v>
      </c>
      <c r="C30" t="s">
        <v>469</v>
      </c>
      <c r="D30" t="s">
        <v>362</v>
      </c>
      <c r="E30" t="s">
        <v>470</v>
      </c>
      <c r="F30" t="s">
        <v>471</v>
      </c>
    </row>
    <row r="31" spans="2:6" x14ac:dyDescent="0.15">
      <c r="B31" t="s">
        <v>472</v>
      </c>
      <c r="C31" t="s">
        <v>401</v>
      </c>
      <c r="D31" t="s">
        <v>444</v>
      </c>
      <c r="E31" t="s">
        <v>473</v>
      </c>
      <c r="F31" t="s">
        <v>474</v>
      </c>
    </row>
    <row r="32" spans="2:6" hidden="1" x14ac:dyDescent="0.15">
      <c r="B32" t="s">
        <v>400</v>
      </c>
      <c r="C32" t="s">
        <v>475</v>
      </c>
      <c r="D32" t="s">
        <v>476</v>
      </c>
      <c r="E32" t="s">
        <v>477</v>
      </c>
      <c r="F32" t="s">
        <v>478</v>
      </c>
    </row>
    <row r="33" spans="2:6" hidden="1" x14ac:dyDescent="0.15">
      <c r="B33" t="s">
        <v>479</v>
      </c>
      <c r="C33" t="s">
        <v>480</v>
      </c>
      <c r="D33" t="s">
        <v>481</v>
      </c>
      <c r="E33" t="s">
        <v>482</v>
      </c>
      <c r="F33" t="s">
        <v>483</v>
      </c>
    </row>
    <row r="34" spans="2:6" hidden="1" x14ac:dyDescent="0.15">
      <c r="B34" t="s">
        <v>484</v>
      </c>
      <c r="C34" t="s">
        <v>485</v>
      </c>
      <c r="D34" t="s">
        <v>421</v>
      </c>
      <c r="E34" t="s">
        <v>486</v>
      </c>
      <c r="F34" t="s">
        <v>487</v>
      </c>
    </row>
    <row r="35" spans="2:6" hidden="1" x14ac:dyDescent="0.15">
      <c r="B35" t="s">
        <v>428</v>
      </c>
      <c r="C35" t="s">
        <v>488</v>
      </c>
      <c r="D35" t="s">
        <v>489</v>
      </c>
      <c r="E35" t="s">
        <v>490</v>
      </c>
      <c r="F35" t="s">
        <v>491</v>
      </c>
    </row>
    <row r="36" spans="2:6" hidden="1" x14ac:dyDescent="0.15">
      <c r="B36" t="s">
        <v>395</v>
      </c>
      <c r="C36" t="s">
        <v>492</v>
      </c>
      <c r="D36" t="s">
        <v>493</v>
      </c>
      <c r="E36" t="s">
        <v>494</v>
      </c>
      <c r="F36" t="s">
        <v>495</v>
      </c>
    </row>
    <row r="37" spans="2:6" hidden="1" x14ac:dyDescent="0.15">
      <c r="B37" t="s">
        <v>496</v>
      </c>
      <c r="C37" t="s">
        <v>497</v>
      </c>
      <c r="D37" t="s">
        <v>382</v>
      </c>
      <c r="E37" t="s">
        <v>498</v>
      </c>
      <c r="F37" t="s">
        <v>499</v>
      </c>
    </row>
    <row r="38" spans="2:6" hidden="1" x14ac:dyDescent="0.15">
      <c r="B38" t="s">
        <v>465</v>
      </c>
      <c r="C38" t="s">
        <v>492</v>
      </c>
      <c r="D38" t="s">
        <v>397</v>
      </c>
      <c r="E38" t="s">
        <v>500</v>
      </c>
      <c r="F38" t="s">
        <v>501</v>
      </c>
    </row>
    <row r="39" spans="2:6" hidden="1" x14ac:dyDescent="0.15">
      <c r="B39" t="s">
        <v>502</v>
      </c>
      <c r="C39" t="s">
        <v>492</v>
      </c>
      <c r="D39" t="s">
        <v>397</v>
      </c>
      <c r="E39" t="s">
        <v>500</v>
      </c>
      <c r="F39" t="s">
        <v>503</v>
      </c>
    </row>
    <row r="40" spans="2:6" hidden="1" x14ac:dyDescent="0.15">
      <c r="B40" t="s">
        <v>411</v>
      </c>
      <c r="C40" t="s">
        <v>504</v>
      </c>
      <c r="D40" t="s">
        <v>458</v>
      </c>
      <c r="E40" t="s">
        <v>505</v>
      </c>
      <c r="F40" t="s">
        <v>506</v>
      </c>
    </row>
    <row r="41" spans="2:6" hidden="1" x14ac:dyDescent="0.15">
      <c r="B41" t="s">
        <v>507</v>
      </c>
      <c r="C41" t="s">
        <v>508</v>
      </c>
      <c r="D41" t="s">
        <v>463</v>
      </c>
      <c r="E41" t="s">
        <v>509</v>
      </c>
      <c r="F41" t="s">
        <v>510</v>
      </c>
    </row>
    <row r="42" spans="2:6" hidden="1" x14ac:dyDescent="0.15">
      <c r="B42" t="s">
        <v>419</v>
      </c>
      <c r="C42" t="s">
        <v>440</v>
      </c>
      <c r="D42" t="s">
        <v>387</v>
      </c>
      <c r="E42" t="s">
        <v>511</v>
      </c>
    </row>
    <row r="43" spans="2:6" hidden="1" x14ac:dyDescent="0.15">
      <c r="B43" t="s">
        <v>512</v>
      </c>
      <c r="C43" t="s">
        <v>513</v>
      </c>
      <c r="D43" t="s">
        <v>404</v>
      </c>
      <c r="E43" t="s">
        <v>514</v>
      </c>
    </row>
    <row r="44" spans="2:6" hidden="1" x14ac:dyDescent="0.15">
      <c r="B44" t="s">
        <v>496</v>
      </c>
      <c r="C44" t="s">
        <v>515</v>
      </c>
      <c r="D44" t="s">
        <v>421</v>
      </c>
      <c r="E44" t="s">
        <v>516</v>
      </c>
    </row>
    <row r="45" spans="2:6" hidden="1" x14ac:dyDescent="0.15">
      <c r="B45" t="s">
        <v>465</v>
      </c>
      <c r="C45" t="s">
        <v>517</v>
      </c>
      <c r="D45" t="s">
        <v>421</v>
      </c>
      <c r="E45" t="s">
        <v>518</v>
      </c>
    </row>
    <row r="46" spans="2:6" hidden="1" x14ac:dyDescent="0.15">
      <c r="B46" t="s">
        <v>428</v>
      </c>
      <c r="C46" t="s">
        <v>519</v>
      </c>
      <c r="D46" t="s">
        <v>520</v>
      </c>
      <c r="E46" t="s">
        <v>521</v>
      </c>
      <c r="F46" t="s">
        <v>522</v>
      </c>
    </row>
    <row r="47" spans="2:6" hidden="1" x14ac:dyDescent="0.15">
      <c r="B47" t="s">
        <v>523</v>
      </c>
      <c r="C47" t="s">
        <v>524</v>
      </c>
      <c r="D47" t="s">
        <v>525</v>
      </c>
      <c r="E47" t="s">
        <v>526</v>
      </c>
      <c r="F47" t="s">
        <v>527</v>
      </c>
    </row>
    <row r="48" spans="2:6" hidden="1" x14ac:dyDescent="0.15">
      <c r="B48" t="s">
        <v>502</v>
      </c>
      <c r="C48" t="s">
        <v>528</v>
      </c>
      <c r="D48" t="s">
        <v>529</v>
      </c>
      <c r="E48" t="s">
        <v>526</v>
      </c>
      <c r="F48" t="s">
        <v>530</v>
      </c>
    </row>
    <row r="49" spans="2:6" hidden="1" x14ac:dyDescent="0.15">
      <c r="B49" t="s">
        <v>419</v>
      </c>
      <c r="C49" t="s">
        <v>531</v>
      </c>
      <c r="D49" t="s">
        <v>404</v>
      </c>
      <c r="E49" t="s">
        <v>532</v>
      </c>
      <c r="F49" t="s">
        <v>533</v>
      </c>
    </row>
    <row r="50" spans="2:6" hidden="1" x14ac:dyDescent="0.15">
      <c r="B50" t="s">
        <v>380</v>
      </c>
      <c r="C50" t="s">
        <v>534</v>
      </c>
      <c r="D50" t="s">
        <v>535</v>
      </c>
      <c r="E50" t="s">
        <v>536</v>
      </c>
      <c r="F50" t="s">
        <v>537</v>
      </c>
    </row>
    <row r="51" spans="2:6" hidden="1" x14ac:dyDescent="0.15">
      <c r="B51" t="s">
        <v>428</v>
      </c>
      <c r="C51" t="s">
        <v>538</v>
      </c>
      <c r="D51" t="s">
        <v>539</v>
      </c>
      <c r="E51" t="s">
        <v>540</v>
      </c>
      <c r="F51" t="s">
        <v>541</v>
      </c>
    </row>
    <row r="52" spans="2:6" hidden="1" x14ac:dyDescent="0.15">
      <c r="B52" t="s">
        <v>416</v>
      </c>
      <c r="C52" t="s">
        <v>542</v>
      </c>
      <c r="D52" t="s">
        <v>539</v>
      </c>
      <c r="E52" t="s">
        <v>543</v>
      </c>
    </row>
    <row r="53" spans="2:6" hidden="1" x14ac:dyDescent="0.15">
      <c r="B53" t="s">
        <v>428</v>
      </c>
      <c r="C53" t="s">
        <v>544</v>
      </c>
      <c r="D53" t="s">
        <v>545</v>
      </c>
      <c r="E53" t="s">
        <v>546</v>
      </c>
    </row>
    <row r="54" spans="2:6" hidden="1" x14ac:dyDescent="0.15">
      <c r="B54" t="s">
        <v>547</v>
      </c>
      <c r="C54" t="s">
        <v>548</v>
      </c>
      <c r="D54" t="s">
        <v>455</v>
      </c>
      <c r="E54" t="s">
        <v>549</v>
      </c>
    </row>
    <row r="55" spans="2:6" hidden="1" x14ac:dyDescent="0.15">
      <c r="B55" t="s">
        <v>395</v>
      </c>
      <c r="C55" t="s">
        <v>550</v>
      </c>
      <c r="D55" t="s">
        <v>455</v>
      </c>
      <c r="E55" t="s">
        <v>551</v>
      </c>
    </row>
    <row r="56" spans="2:6" hidden="1" x14ac:dyDescent="0.15">
      <c r="B56" t="s">
        <v>552</v>
      </c>
      <c r="C56" t="s">
        <v>553</v>
      </c>
      <c r="D56" t="s">
        <v>493</v>
      </c>
      <c r="E56" t="s">
        <v>554</v>
      </c>
      <c r="F56" t="s">
        <v>555</v>
      </c>
    </row>
    <row r="57" spans="2:6" hidden="1" x14ac:dyDescent="0.15">
      <c r="B57" t="s">
        <v>556</v>
      </c>
      <c r="C57" t="s">
        <v>557</v>
      </c>
      <c r="D57" t="s">
        <v>493</v>
      </c>
      <c r="E57" t="s">
        <v>554</v>
      </c>
      <c r="F57" t="s">
        <v>558</v>
      </c>
    </row>
    <row r="58" spans="2:6" hidden="1" x14ac:dyDescent="0.15">
      <c r="B58" t="s">
        <v>559</v>
      </c>
      <c r="C58" t="s">
        <v>560</v>
      </c>
      <c r="D58" t="s">
        <v>493</v>
      </c>
      <c r="E58" t="s">
        <v>554</v>
      </c>
      <c r="F58" t="s">
        <v>561</v>
      </c>
    </row>
    <row r="59" spans="2:6" hidden="1" x14ac:dyDescent="0.15">
      <c r="B59" t="s">
        <v>439</v>
      </c>
      <c r="C59" t="s">
        <v>562</v>
      </c>
      <c r="D59" t="s">
        <v>563</v>
      </c>
      <c r="E59" t="s">
        <v>564</v>
      </c>
      <c r="F59" t="s">
        <v>565</v>
      </c>
    </row>
    <row r="60" spans="2:6" hidden="1" x14ac:dyDescent="0.15">
      <c r="B60" t="s">
        <v>373</v>
      </c>
      <c r="C60" t="s">
        <v>566</v>
      </c>
      <c r="D60" t="s">
        <v>567</v>
      </c>
      <c r="E60" t="s">
        <v>568</v>
      </c>
      <c r="F60" t="s">
        <v>569</v>
      </c>
    </row>
    <row r="61" spans="2:6" hidden="1" x14ac:dyDescent="0.15">
      <c r="B61" t="s">
        <v>570</v>
      </c>
      <c r="C61" t="s">
        <v>571</v>
      </c>
      <c r="D61" t="s">
        <v>421</v>
      </c>
      <c r="E61" t="s">
        <v>572</v>
      </c>
      <c r="F61" t="s">
        <v>573</v>
      </c>
    </row>
    <row r="62" spans="2:6" hidden="1" x14ac:dyDescent="0.15">
      <c r="B62" t="s">
        <v>373</v>
      </c>
      <c r="C62" t="s">
        <v>574</v>
      </c>
      <c r="D62" t="s">
        <v>367</v>
      </c>
      <c r="E62" t="s">
        <v>575</v>
      </c>
      <c r="F62" t="s">
        <v>576</v>
      </c>
    </row>
    <row r="63" spans="2:6" hidden="1" x14ac:dyDescent="0.15">
      <c r="B63" t="s">
        <v>439</v>
      </c>
      <c r="C63" t="s">
        <v>577</v>
      </c>
      <c r="D63" t="s">
        <v>520</v>
      </c>
      <c r="E63" t="s">
        <v>578</v>
      </c>
      <c r="F63" t="s">
        <v>579</v>
      </c>
    </row>
    <row r="64" spans="2:6" hidden="1" x14ac:dyDescent="0.15">
      <c r="B64" t="s">
        <v>580</v>
      </c>
      <c r="C64" t="s">
        <v>581</v>
      </c>
      <c r="D64" t="s">
        <v>582</v>
      </c>
      <c r="E64" t="s">
        <v>583</v>
      </c>
      <c r="F64" t="s">
        <v>584</v>
      </c>
    </row>
    <row r="65" spans="2:6" hidden="1" x14ac:dyDescent="0.15">
      <c r="B65" t="s">
        <v>585</v>
      </c>
      <c r="C65" t="s">
        <v>577</v>
      </c>
      <c r="D65" t="s">
        <v>582</v>
      </c>
      <c r="E65" t="s">
        <v>583</v>
      </c>
      <c r="F65" t="s">
        <v>586</v>
      </c>
    </row>
    <row r="66" spans="2:6" hidden="1" x14ac:dyDescent="0.15">
      <c r="B66" t="s">
        <v>587</v>
      </c>
      <c r="C66" t="s">
        <v>588</v>
      </c>
      <c r="D66" t="s">
        <v>481</v>
      </c>
      <c r="E66" t="s">
        <v>589</v>
      </c>
      <c r="F66" t="s">
        <v>590</v>
      </c>
    </row>
    <row r="67" spans="2:6" hidden="1" x14ac:dyDescent="0.15">
      <c r="B67" t="s">
        <v>591</v>
      </c>
      <c r="C67" t="s">
        <v>592</v>
      </c>
      <c r="D67" t="s">
        <v>593</v>
      </c>
      <c r="E67" t="s">
        <v>594</v>
      </c>
      <c r="F67" t="s">
        <v>595</v>
      </c>
    </row>
    <row r="68" spans="2:6" hidden="1" x14ac:dyDescent="0.15">
      <c r="B68" t="s">
        <v>465</v>
      </c>
      <c r="C68" t="s">
        <v>596</v>
      </c>
      <c r="D68" t="s">
        <v>520</v>
      </c>
      <c r="E68" t="s">
        <v>597</v>
      </c>
      <c r="F68" t="s">
        <v>598</v>
      </c>
    </row>
    <row r="69" spans="2:6" hidden="1" x14ac:dyDescent="0.15">
      <c r="B69" t="s">
        <v>599</v>
      </c>
      <c r="C69" t="s">
        <v>600</v>
      </c>
      <c r="D69" t="s">
        <v>601</v>
      </c>
      <c r="E69" t="s">
        <v>602</v>
      </c>
      <c r="F69" t="s">
        <v>603</v>
      </c>
    </row>
    <row r="70" spans="2:6" hidden="1" x14ac:dyDescent="0.15">
      <c r="B70" t="s">
        <v>570</v>
      </c>
      <c r="C70" t="s">
        <v>604</v>
      </c>
      <c r="D70" t="s">
        <v>493</v>
      </c>
      <c r="E70" t="s">
        <v>605</v>
      </c>
      <c r="F70" t="s">
        <v>606</v>
      </c>
    </row>
    <row r="71" spans="2:6" hidden="1" x14ac:dyDescent="0.15">
      <c r="B71" t="s">
        <v>607</v>
      </c>
      <c r="C71" t="s">
        <v>608</v>
      </c>
      <c r="D71" t="s">
        <v>609</v>
      </c>
      <c r="E71" t="s">
        <v>610</v>
      </c>
      <c r="F71" t="s">
        <v>611</v>
      </c>
    </row>
    <row r="72" spans="2:6" hidden="1" x14ac:dyDescent="0.15">
      <c r="B72" t="s">
        <v>612</v>
      </c>
      <c r="C72" t="s">
        <v>613</v>
      </c>
      <c r="D72" t="s">
        <v>463</v>
      </c>
      <c r="E72" t="s">
        <v>614</v>
      </c>
      <c r="F72" t="s">
        <v>615</v>
      </c>
    </row>
    <row r="73" spans="2:6" hidden="1" x14ac:dyDescent="0.15">
      <c r="B73" t="s">
        <v>587</v>
      </c>
      <c r="C73" t="s">
        <v>616</v>
      </c>
      <c r="D73" t="s">
        <v>476</v>
      </c>
      <c r="E73" t="s">
        <v>617</v>
      </c>
      <c r="F73" t="s">
        <v>618</v>
      </c>
    </row>
    <row r="74" spans="2:6" hidden="1" x14ac:dyDescent="0.15">
      <c r="B74" t="s">
        <v>467</v>
      </c>
      <c r="C74" t="s">
        <v>616</v>
      </c>
      <c r="D74" t="s">
        <v>476</v>
      </c>
      <c r="E74" t="s">
        <v>617</v>
      </c>
      <c r="F74" t="s">
        <v>619</v>
      </c>
    </row>
    <row r="75" spans="2:6" hidden="1" x14ac:dyDescent="0.15">
      <c r="B75" t="s">
        <v>620</v>
      </c>
      <c r="C75" t="s">
        <v>621</v>
      </c>
      <c r="D75" t="s">
        <v>404</v>
      </c>
      <c r="E75" t="s">
        <v>622</v>
      </c>
      <c r="F75" t="s">
        <v>623</v>
      </c>
    </row>
    <row r="76" spans="2:6" hidden="1" x14ac:dyDescent="0.15">
      <c r="B76" t="s">
        <v>465</v>
      </c>
      <c r="C76" t="s">
        <v>624</v>
      </c>
      <c r="D76" t="s">
        <v>625</v>
      </c>
      <c r="E76" t="s">
        <v>626</v>
      </c>
      <c r="F76" t="s">
        <v>627</v>
      </c>
    </row>
    <row r="77" spans="2:6" hidden="1" x14ac:dyDescent="0.15">
      <c r="B77" t="s">
        <v>502</v>
      </c>
      <c r="C77" t="s">
        <v>628</v>
      </c>
      <c r="D77" t="s">
        <v>625</v>
      </c>
      <c r="E77" t="s">
        <v>626</v>
      </c>
      <c r="F77" t="s">
        <v>629</v>
      </c>
    </row>
    <row r="78" spans="2:6" hidden="1" x14ac:dyDescent="0.15">
      <c r="B78" t="s">
        <v>630</v>
      </c>
      <c r="C78" t="s">
        <v>631</v>
      </c>
      <c r="D78" t="s">
        <v>632</v>
      </c>
      <c r="E78" t="s">
        <v>633</v>
      </c>
    </row>
    <row r="79" spans="2:6" hidden="1" x14ac:dyDescent="0.15">
      <c r="B79" t="s">
        <v>587</v>
      </c>
      <c r="C79" t="s">
        <v>634</v>
      </c>
      <c r="D79" t="s">
        <v>635</v>
      </c>
      <c r="E79" t="s">
        <v>636</v>
      </c>
      <c r="F79" t="s">
        <v>637</v>
      </c>
    </row>
    <row r="80" spans="2:6" hidden="1" x14ac:dyDescent="0.15">
      <c r="B80" t="s">
        <v>496</v>
      </c>
      <c r="C80" t="s">
        <v>638</v>
      </c>
      <c r="D80" t="s">
        <v>635</v>
      </c>
      <c r="E80" t="s">
        <v>636</v>
      </c>
      <c r="F80" t="s">
        <v>639</v>
      </c>
    </row>
    <row r="81" spans="2:6" x14ac:dyDescent="0.15">
      <c r="B81" t="s">
        <v>640</v>
      </c>
      <c r="C81" t="s">
        <v>641</v>
      </c>
      <c r="D81" t="s">
        <v>642</v>
      </c>
      <c r="E81" t="s">
        <v>643</v>
      </c>
      <c r="F81" t="s">
        <v>644</v>
      </c>
    </row>
    <row r="82" spans="2:6" hidden="1" x14ac:dyDescent="0.15">
      <c r="B82" t="s">
        <v>435</v>
      </c>
      <c r="C82" t="s">
        <v>645</v>
      </c>
      <c r="D82" t="s">
        <v>567</v>
      </c>
      <c r="E82" t="s">
        <v>646</v>
      </c>
      <c r="F82" t="s">
        <v>647</v>
      </c>
    </row>
    <row r="83" spans="2:6" hidden="1" x14ac:dyDescent="0.15">
      <c r="B83" t="s">
        <v>523</v>
      </c>
      <c r="C83" t="s">
        <v>648</v>
      </c>
      <c r="D83" t="s">
        <v>545</v>
      </c>
      <c r="E83" t="s">
        <v>649</v>
      </c>
      <c r="F83" t="s">
        <v>650</v>
      </c>
    </row>
    <row r="84" spans="2:6" hidden="1" x14ac:dyDescent="0.15">
      <c r="B84" t="s">
        <v>453</v>
      </c>
      <c r="C84" t="s">
        <v>651</v>
      </c>
      <c r="D84" t="s">
        <v>545</v>
      </c>
      <c r="E84" t="s">
        <v>649</v>
      </c>
      <c r="F84" t="s">
        <v>652</v>
      </c>
    </row>
    <row r="85" spans="2:6" hidden="1" x14ac:dyDescent="0.15">
      <c r="B85" t="s">
        <v>360</v>
      </c>
      <c r="C85" t="s">
        <v>653</v>
      </c>
      <c r="D85" t="s">
        <v>408</v>
      </c>
      <c r="E85" t="s">
        <v>654</v>
      </c>
      <c r="F85" t="s">
        <v>655</v>
      </c>
    </row>
    <row r="86" spans="2:6" hidden="1" x14ac:dyDescent="0.15">
      <c r="B86" t="s">
        <v>479</v>
      </c>
      <c r="C86" t="s">
        <v>656</v>
      </c>
      <c r="D86" t="s">
        <v>535</v>
      </c>
      <c r="E86" t="s">
        <v>657</v>
      </c>
      <c r="F86" t="s">
        <v>658</v>
      </c>
    </row>
    <row r="87" spans="2:6" hidden="1" x14ac:dyDescent="0.15">
      <c r="B87" t="s">
        <v>580</v>
      </c>
      <c r="C87" t="s">
        <v>659</v>
      </c>
      <c r="D87" t="s">
        <v>455</v>
      </c>
      <c r="E87" t="s">
        <v>660</v>
      </c>
      <c r="F87" t="s">
        <v>661</v>
      </c>
    </row>
    <row r="88" spans="2:6" hidden="1" x14ac:dyDescent="0.15">
      <c r="B88" t="s">
        <v>662</v>
      </c>
      <c r="C88" t="s">
        <v>663</v>
      </c>
      <c r="D88" t="s">
        <v>525</v>
      </c>
      <c r="E88" t="s">
        <v>664</v>
      </c>
      <c r="F88" t="s">
        <v>665</v>
      </c>
    </row>
    <row r="89" spans="2:6" hidden="1" x14ac:dyDescent="0.15">
      <c r="B89" t="s">
        <v>666</v>
      </c>
      <c r="C89" t="s">
        <v>667</v>
      </c>
      <c r="D89" t="s">
        <v>668</v>
      </c>
      <c r="E89" t="s">
        <v>669</v>
      </c>
      <c r="F89" t="s">
        <v>670</v>
      </c>
    </row>
    <row r="90" spans="2:6" hidden="1" x14ac:dyDescent="0.15">
      <c r="B90" t="s">
        <v>591</v>
      </c>
      <c r="C90" t="s">
        <v>671</v>
      </c>
      <c r="D90" t="s">
        <v>609</v>
      </c>
      <c r="E90" t="s">
        <v>669</v>
      </c>
      <c r="F90" t="s">
        <v>672</v>
      </c>
    </row>
    <row r="91" spans="2:6" hidden="1" x14ac:dyDescent="0.15">
      <c r="B91" t="s">
        <v>450</v>
      </c>
      <c r="C91" t="s">
        <v>673</v>
      </c>
      <c r="D91" t="s">
        <v>397</v>
      </c>
      <c r="E91" t="s">
        <v>674</v>
      </c>
      <c r="F91" t="s">
        <v>675</v>
      </c>
    </row>
    <row r="92" spans="2:6" hidden="1" x14ac:dyDescent="0.15">
      <c r="B92" t="s">
        <v>435</v>
      </c>
      <c r="C92" t="s">
        <v>676</v>
      </c>
      <c r="D92" t="s">
        <v>601</v>
      </c>
      <c r="E92" t="s">
        <v>677</v>
      </c>
      <c r="F92" t="s">
        <v>678</v>
      </c>
    </row>
    <row r="93" spans="2:6" hidden="1" x14ac:dyDescent="0.15">
      <c r="B93" t="s">
        <v>439</v>
      </c>
      <c r="C93" t="s">
        <v>679</v>
      </c>
      <c r="D93" t="s">
        <v>601</v>
      </c>
      <c r="E93" t="s">
        <v>677</v>
      </c>
      <c r="F93" t="s">
        <v>680</v>
      </c>
    </row>
    <row r="94" spans="2:6" hidden="1" x14ac:dyDescent="0.15">
      <c r="B94" t="s">
        <v>432</v>
      </c>
      <c r="C94" t="s">
        <v>681</v>
      </c>
      <c r="D94" t="s">
        <v>601</v>
      </c>
      <c r="E94" t="s">
        <v>677</v>
      </c>
      <c r="F94" t="s">
        <v>682</v>
      </c>
    </row>
    <row r="95" spans="2:6" hidden="1" x14ac:dyDescent="0.15">
      <c r="B95" t="s">
        <v>360</v>
      </c>
      <c r="C95" t="s">
        <v>683</v>
      </c>
      <c r="D95" t="s">
        <v>493</v>
      </c>
      <c r="E95" t="s">
        <v>684</v>
      </c>
      <c r="F95" t="s">
        <v>685</v>
      </c>
    </row>
    <row r="96" spans="2:6" hidden="1" x14ac:dyDescent="0.15">
      <c r="B96" t="s">
        <v>686</v>
      </c>
      <c r="C96" t="s">
        <v>687</v>
      </c>
      <c r="D96" t="s">
        <v>493</v>
      </c>
      <c r="E96" t="s">
        <v>684</v>
      </c>
      <c r="F96" t="s">
        <v>688</v>
      </c>
    </row>
    <row r="97" spans="2:6" hidden="1" x14ac:dyDescent="0.15">
      <c r="B97" t="s">
        <v>689</v>
      </c>
      <c r="C97" t="s">
        <v>690</v>
      </c>
      <c r="D97" t="s">
        <v>609</v>
      </c>
      <c r="E97" t="s">
        <v>691</v>
      </c>
      <c r="F97" t="s">
        <v>692</v>
      </c>
    </row>
    <row r="98" spans="2:6" hidden="1" x14ac:dyDescent="0.15">
      <c r="B98" t="s">
        <v>484</v>
      </c>
      <c r="C98" t="s">
        <v>693</v>
      </c>
      <c r="D98" t="s">
        <v>609</v>
      </c>
      <c r="E98" t="s">
        <v>691</v>
      </c>
      <c r="F98" t="s">
        <v>694</v>
      </c>
    </row>
    <row r="99" spans="2:6" hidden="1" x14ac:dyDescent="0.15">
      <c r="B99" t="s">
        <v>695</v>
      </c>
      <c r="C99" t="s">
        <v>696</v>
      </c>
      <c r="D99" t="s">
        <v>609</v>
      </c>
      <c r="E99" t="s">
        <v>691</v>
      </c>
      <c r="F99" t="s">
        <v>697</v>
      </c>
    </row>
    <row r="100" spans="2:6" hidden="1" x14ac:dyDescent="0.15">
      <c r="B100" t="s">
        <v>686</v>
      </c>
      <c r="C100" t="s">
        <v>698</v>
      </c>
      <c r="D100" t="s">
        <v>382</v>
      </c>
      <c r="E100" t="s">
        <v>699</v>
      </c>
      <c r="F100" t="s">
        <v>700</v>
      </c>
    </row>
    <row r="101" spans="2:6" hidden="1" x14ac:dyDescent="0.15">
      <c r="B101" t="s">
        <v>701</v>
      </c>
      <c r="C101" t="s">
        <v>702</v>
      </c>
      <c r="D101" t="s">
        <v>632</v>
      </c>
      <c r="E101" t="s">
        <v>703</v>
      </c>
      <c r="F101" t="s">
        <v>704</v>
      </c>
    </row>
    <row r="102" spans="2:6" hidden="1" x14ac:dyDescent="0.15">
      <c r="B102" t="s">
        <v>705</v>
      </c>
      <c r="C102" t="s">
        <v>706</v>
      </c>
      <c r="D102" t="s">
        <v>632</v>
      </c>
      <c r="E102" t="s">
        <v>703</v>
      </c>
      <c r="F102" t="s">
        <v>707</v>
      </c>
    </row>
    <row r="103" spans="2:6" x14ac:dyDescent="0.15">
      <c r="B103" t="s">
        <v>708</v>
      </c>
      <c r="C103" t="s">
        <v>709</v>
      </c>
      <c r="D103" t="s">
        <v>642</v>
      </c>
      <c r="E103" t="s">
        <v>710</v>
      </c>
      <c r="F103" t="s">
        <v>711</v>
      </c>
    </row>
    <row r="104" spans="2:6" x14ac:dyDescent="0.15">
      <c r="B104" t="s">
        <v>712</v>
      </c>
      <c r="C104" t="s">
        <v>713</v>
      </c>
      <c r="D104" t="s">
        <v>642</v>
      </c>
      <c r="E104" t="s">
        <v>710</v>
      </c>
      <c r="F104" t="s">
        <v>714</v>
      </c>
    </row>
    <row r="105" spans="2:6" hidden="1" x14ac:dyDescent="0.15">
      <c r="B105" t="s">
        <v>411</v>
      </c>
      <c r="C105" t="s">
        <v>715</v>
      </c>
      <c r="D105" t="s">
        <v>716</v>
      </c>
      <c r="E105" t="s">
        <v>717</v>
      </c>
      <c r="F105" t="s">
        <v>718</v>
      </c>
    </row>
    <row r="106" spans="2:6" hidden="1" x14ac:dyDescent="0.15">
      <c r="B106" t="s">
        <v>416</v>
      </c>
      <c r="C106" t="s">
        <v>719</v>
      </c>
      <c r="D106" t="s">
        <v>716</v>
      </c>
      <c r="E106" t="s">
        <v>717</v>
      </c>
      <c r="F106" t="s">
        <v>720</v>
      </c>
    </row>
    <row r="107" spans="2:6" x14ac:dyDescent="0.15">
      <c r="B107" t="s">
        <v>721</v>
      </c>
      <c r="C107" t="s">
        <v>722</v>
      </c>
      <c r="D107" t="s">
        <v>444</v>
      </c>
      <c r="E107" t="s">
        <v>723</v>
      </c>
      <c r="F107" t="s">
        <v>724</v>
      </c>
    </row>
    <row r="108" spans="2:6" hidden="1" x14ac:dyDescent="0.15">
      <c r="B108" t="s">
        <v>591</v>
      </c>
      <c r="C108" t="s">
        <v>725</v>
      </c>
      <c r="D108" t="s">
        <v>545</v>
      </c>
      <c r="E108" t="s">
        <v>726</v>
      </c>
      <c r="F108" t="s">
        <v>727</v>
      </c>
    </row>
    <row r="109" spans="2:6" hidden="1" x14ac:dyDescent="0.15">
      <c r="B109" t="s">
        <v>419</v>
      </c>
      <c r="C109" t="s">
        <v>725</v>
      </c>
      <c r="D109" t="s">
        <v>387</v>
      </c>
      <c r="E109" t="s">
        <v>728</v>
      </c>
    </row>
    <row r="110" spans="2:6" hidden="1" x14ac:dyDescent="0.15">
      <c r="B110" t="s">
        <v>591</v>
      </c>
      <c r="C110" t="s">
        <v>729</v>
      </c>
      <c r="D110" t="s">
        <v>489</v>
      </c>
      <c r="E110" t="s">
        <v>730</v>
      </c>
      <c r="F110" t="s">
        <v>731</v>
      </c>
    </row>
    <row r="111" spans="2:6" hidden="1" x14ac:dyDescent="0.15">
      <c r="B111" t="s">
        <v>732</v>
      </c>
      <c r="C111" t="s">
        <v>429</v>
      </c>
      <c r="D111" t="s">
        <v>567</v>
      </c>
      <c r="E111" t="s">
        <v>733</v>
      </c>
      <c r="F111" t="s">
        <v>734</v>
      </c>
    </row>
    <row r="112" spans="2:6" hidden="1" x14ac:dyDescent="0.15">
      <c r="B112" t="s">
        <v>689</v>
      </c>
      <c r="C112" t="s">
        <v>735</v>
      </c>
      <c r="D112" t="s">
        <v>539</v>
      </c>
      <c r="E112" t="s">
        <v>736</v>
      </c>
      <c r="F112" t="s">
        <v>737</v>
      </c>
    </row>
    <row r="113" spans="2:6" hidden="1" x14ac:dyDescent="0.15">
      <c r="B113" t="s">
        <v>419</v>
      </c>
      <c r="C113" t="s">
        <v>738</v>
      </c>
      <c r="D113" t="s">
        <v>739</v>
      </c>
      <c r="E113" t="s">
        <v>740</v>
      </c>
      <c r="F113" t="s">
        <v>741</v>
      </c>
    </row>
    <row r="114" spans="2:6" hidden="1" x14ac:dyDescent="0.15">
      <c r="B114" t="s">
        <v>428</v>
      </c>
      <c r="C114" t="s">
        <v>742</v>
      </c>
      <c r="D114" t="s">
        <v>625</v>
      </c>
      <c r="E114" t="s">
        <v>743</v>
      </c>
      <c r="F114" t="s">
        <v>744</v>
      </c>
    </row>
    <row r="115" spans="2:6" hidden="1" x14ac:dyDescent="0.15">
      <c r="B115" t="s">
        <v>591</v>
      </c>
      <c r="C115" t="s">
        <v>745</v>
      </c>
      <c r="D115" t="s">
        <v>625</v>
      </c>
      <c r="E115" t="s">
        <v>743</v>
      </c>
      <c r="F115" t="s">
        <v>746</v>
      </c>
    </row>
    <row r="116" spans="2:6" hidden="1" x14ac:dyDescent="0.15">
      <c r="B116" t="s">
        <v>747</v>
      </c>
      <c r="C116" t="s">
        <v>748</v>
      </c>
      <c r="D116" t="s">
        <v>625</v>
      </c>
      <c r="E116" t="s">
        <v>743</v>
      </c>
      <c r="F116" t="s">
        <v>749</v>
      </c>
    </row>
    <row r="117" spans="2:6" hidden="1" x14ac:dyDescent="0.15">
      <c r="B117" t="s">
        <v>612</v>
      </c>
      <c r="C117" t="s">
        <v>748</v>
      </c>
      <c r="D117" t="s">
        <v>625</v>
      </c>
      <c r="E117" t="s">
        <v>743</v>
      </c>
      <c r="F117" t="s">
        <v>750</v>
      </c>
    </row>
    <row r="118" spans="2:6" hidden="1" x14ac:dyDescent="0.15">
      <c r="B118" t="s">
        <v>751</v>
      </c>
      <c r="C118" t="s">
        <v>752</v>
      </c>
      <c r="D118" t="s">
        <v>535</v>
      </c>
      <c r="E118" t="s">
        <v>753</v>
      </c>
      <c r="F118" t="s">
        <v>754</v>
      </c>
    </row>
    <row r="119" spans="2:6" hidden="1" x14ac:dyDescent="0.15">
      <c r="B119" t="s">
        <v>755</v>
      </c>
      <c r="C119" t="s">
        <v>756</v>
      </c>
      <c r="D119" t="s">
        <v>430</v>
      </c>
      <c r="E119" t="s">
        <v>757</v>
      </c>
      <c r="F119" t="s">
        <v>758</v>
      </c>
    </row>
    <row r="120" spans="2:6" hidden="1" x14ac:dyDescent="0.15">
      <c r="B120" t="s">
        <v>570</v>
      </c>
      <c r="C120" t="s">
        <v>759</v>
      </c>
      <c r="D120" t="s">
        <v>382</v>
      </c>
      <c r="E120" t="s">
        <v>760</v>
      </c>
      <c r="F120" t="s">
        <v>761</v>
      </c>
    </row>
    <row r="121" spans="2:6" hidden="1" x14ac:dyDescent="0.15">
      <c r="B121" t="s">
        <v>762</v>
      </c>
      <c r="C121" t="s">
        <v>763</v>
      </c>
      <c r="D121" t="s">
        <v>397</v>
      </c>
      <c r="E121" t="s">
        <v>764</v>
      </c>
      <c r="F121" t="s">
        <v>765</v>
      </c>
    </row>
    <row r="122" spans="2:6" hidden="1" x14ac:dyDescent="0.15">
      <c r="B122" t="s">
        <v>385</v>
      </c>
      <c r="C122" t="s">
        <v>766</v>
      </c>
      <c r="D122" t="s">
        <v>387</v>
      </c>
      <c r="E122" t="s">
        <v>767</v>
      </c>
      <c r="F122" t="s">
        <v>768</v>
      </c>
    </row>
    <row r="123" spans="2:6" hidden="1" x14ac:dyDescent="0.15">
      <c r="B123" t="s">
        <v>769</v>
      </c>
      <c r="C123" t="s">
        <v>770</v>
      </c>
      <c r="D123" t="s">
        <v>387</v>
      </c>
      <c r="E123" t="s">
        <v>767</v>
      </c>
      <c r="F123" t="s">
        <v>771</v>
      </c>
    </row>
    <row r="124" spans="2:6" hidden="1" x14ac:dyDescent="0.15">
      <c r="B124" t="s">
        <v>772</v>
      </c>
      <c r="C124" t="s">
        <v>773</v>
      </c>
      <c r="D124" t="s">
        <v>362</v>
      </c>
      <c r="E124" t="s">
        <v>774</v>
      </c>
      <c r="F124" t="s">
        <v>775</v>
      </c>
    </row>
    <row r="125" spans="2:6" hidden="1" x14ac:dyDescent="0.15">
      <c r="B125" t="s">
        <v>432</v>
      </c>
      <c r="C125" t="s">
        <v>776</v>
      </c>
      <c r="D125" t="s">
        <v>567</v>
      </c>
      <c r="E125" t="s">
        <v>777</v>
      </c>
      <c r="F125" t="s">
        <v>778</v>
      </c>
    </row>
    <row r="126" spans="2:6" hidden="1" x14ac:dyDescent="0.15">
      <c r="B126" t="s">
        <v>705</v>
      </c>
      <c r="C126" t="s">
        <v>779</v>
      </c>
      <c r="D126" t="s">
        <v>780</v>
      </c>
      <c r="E126" t="s">
        <v>781</v>
      </c>
      <c r="F126" t="s">
        <v>782</v>
      </c>
    </row>
    <row r="127" spans="2:6" hidden="1" x14ac:dyDescent="0.15">
      <c r="B127" t="s">
        <v>783</v>
      </c>
      <c r="C127" t="s">
        <v>396</v>
      </c>
      <c r="D127" t="s">
        <v>463</v>
      </c>
      <c r="E127" t="s">
        <v>784</v>
      </c>
    </row>
    <row r="128" spans="2:6" hidden="1" x14ac:dyDescent="0.15">
      <c r="B128" t="s">
        <v>751</v>
      </c>
      <c r="C128" t="s">
        <v>475</v>
      </c>
      <c r="D128" t="s">
        <v>463</v>
      </c>
      <c r="E128" t="s">
        <v>785</v>
      </c>
      <c r="F128" t="s">
        <v>786</v>
      </c>
    </row>
    <row r="129" spans="2:6" hidden="1" x14ac:dyDescent="0.15">
      <c r="B129" t="s">
        <v>787</v>
      </c>
      <c r="C129" t="s">
        <v>788</v>
      </c>
      <c r="D129" t="s">
        <v>455</v>
      </c>
      <c r="E129" t="s">
        <v>789</v>
      </c>
      <c r="F129" t="s">
        <v>790</v>
      </c>
    </row>
    <row r="130" spans="2:6" hidden="1" x14ac:dyDescent="0.15">
      <c r="B130" t="s">
        <v>411</v>
      </c>
      <c r="C130" t="s">
        <v>752</v>
      </c>
      <c r="D130" t="s">
        <v>593</v>
      </c>
      <c r="E130" t="s">
        <v>791</v>
      </c>
      <c r="F130" t="s">
        <v>792</v>
      </c>
    </row>
    <row r="131" spans="2:6" hidden="1" x14ac:dyDescent="0.15">
      <c r="B131" t="s">
        <v>793</v>
      </c>
      <c r="C131" t="s">
        <v>517</v>
      </c>
      <c r="D131" t="s">
        <v>529</v>
      </c>
      <c r="E131" t="s">
        <v>794</v>
      </c>
      <c r="F131" t="s">
        <v>795</v>
      </c>
    </row>
    <row r="132" spans="2:6" hidden="1" x14ac:dyDescent="0.15">
      <c r="B132" t="s">
        <v>732</v>
      </c>
      <c r="C132" t="s">
        <v>796</v>
      </c>
      <c r="D132" t="s">
        <v>529</v>
      </c>
      <c r="E132" t="s">
        <v>794</v>
      </c>
      <c r="F132" t="s">
        <v>797</v>
      </c>
    </row>
    <row r="133" spans="2:6" hidden="1" x14ac:dyDescent="0.15">
      <c r="B133" t="s">
        <v>496</v>
      </c>
      <c r="C133" t="s">
        <v>798</v>
      </c>
      <c r="D133" t="s">
        <v>529</v>
      </c>
      <c r="E133" t="s">
        <v>794</v>
      </c>
      <c r="F133" t="s">
        <v>799</v>
      </c>
    </row>
    <row r="134" spans="2:6" hidden="1" x14ac:dyDescent="0.15">
      <c r="B134" t="s">
        <v>380</v>
      </c>
      <c r="C134" t="s">
        <v>800</v>
      </c>
      <c r="D134" t="s">
        <v>463</v>
      </c>
      <c r="E134" t="s">
        <v>801</v>
      </c>
      <c r="F134" t="s">
        <v>802</v>
      </c>
    </row>
    <row r="135" spans="2:6" hidden="1" x14ac:dyDescent="0.15">
      <c r="B135" t="s">
        <v>803</v>
      </c>
      <c r="C135" t="s">
        <v>804</v>
      </c>
      <c r="D135" t="s">
        <v>739</v>
      </c>
      <c r="E135" t="s">
        <v>805</v>
      </c>
      <c r="F135" t="s">
        <v>806</v>
      </c>
    </row>
    <row r="136" spans="2:6" hidden="1" x14ac:dyDescent="0.15">
      <c r="B136" t="s">
        <v>428</v>
      </c>
      <c r="C136" t="s">
        <v>807</v>
      </c>
      <c r="D136" t="s">
        <v>481</v>
      </c>
      <c r="E136" t="s">
        <v>808</v>
      </c>
      <c r="F136" t="s">
        <v>809</v>
      </c>
    </row>
    <row r="137" spans="2:6" hidden="1" x14ac:dyDescent="0.15">
      <c r="B137" t="s">
        <v>512</v>
      </c>
      <c r="C137" t="s">
        <v>810</v>
      </c>
      <c r="D137" t="s">
        <v>601</v>
      </c>
      <c r="E137" t="s">
        <v>811</v>
      </c>
      <c r="F137" t="s">
        <v>812</v>
      </c>
    </row>
    <row r="138" spans="2:6" hidden="1" x14ac:dyDescent="0.15">
      <c r="B138" t="s">
        <v>432</v>
      </c>
      <c r="C138" t="s">
        <v>813</v>
      </c>
      <c r="D138" t="s">
        <v>535</v>
      </c>
      <c r="E138" t="s">
        <v>814</v>
      </c>
      <c r="F138" t="s">
        <v>815</v>
      </c>
    </row>
    <row r="139" spans="2:6" hidden="1" x14ac:dyDescent="0.15">
      <c r="B139" t="s">
        <v>585</v>
      </c>
      <c r="C139" t="s">
        <v>816</v>
      </c>
      <c r="D139" t="s">
        <v>525</v>
      </c>
      <c r="E139" t="s">
        <v>817</v>
      </c>
      <c r="F139" t="s">
        <v>818</v>
      </c>
    </row>
    <row r="140" spans="2:6" hidden="1" x14ac:dyDescent="0.15">
      <c r="B140" t="s">
        <v>620</v>
      </c>
      <c r="C140" t="s">
        <v>819</v>
      </c>
      <c r="D140" t="s">
        <v>820</v>
      </c>
      <c r="E140" t="s">
        <v>821</v>
      </c>
      <c r="F140" t="s">
        <v>822</v>
      </c>
    </row>
    <row r="141" spans="2:6" hidden="1" x14ac:dyDescent="0.15">
      <c r="B141" t="s">
        <v>496</v>
      </c>
      <c r="C141" t="s">
        <v>823</v>
      </c>
      <c r="D141" t="s">
        <v>820</v>
      </c>
      <c r="E141" t="s">
        <v>821</v>
      </c>
      <c r="F141" t="s">
        <v>824</v>
      </c>
    </row>
    <row r="142" spans="2:6" hidden="1" x14ac:dyDescent="0.15">
      <c r="B142" t="s">
        <v>502</v>
      </c>
      <c r="C142" t="s">
        <v>825</v>
      </c>
      <c r="D142" t="s">
        <v>535</v>
      </c>
      <c r="E142" t="s">
        <v>826</v>
      </c>
      <c r="F142" t="s">
        <v>827</v>
      </c>
    </row>
    <row r="143" spans="2:6" x14ac:dyDescent="0.15">
      <c r="B143" t="s">
        <v>828</v>
      </c>
      <c r="C143" t="s">
        <v>829</v>
      </c>
      <c r="D143" t="s">
        <v>444</v>
      </c>
      <c r="E143" t="s">
        <v>830</v>
      </c>
      <c r="F143" t="s">
        <v>831</v>
      </c>
    </row>
    <row r="144" spans="2:6" hidden="1" x14ac:dyDescent="0.15">
      <c r="B144" t="s">
        <v>390</v>
      </c>
      <c r="C144" t="s">
        <v>832</v>
      </c>
      <c r="D144" t="s">
        <v>367</v>
      </c>
      <c r="E144" t="s">
        <v>833</v>
      </c>
      <c r="F144" t="s">
        <v>834</v>
      </c>
    </row>
    <row r="145" spans="2:6" hidden="1" x14ac:dyDescent="0.15">
      <c r="B145" t="s">
        <v>721</v>
      </c>
      <c r="C145" t="s">
        <v>835</v>
      </c>
      <c r="D145" t="s">
        <v>367</v>
      </c>
      <c r="E145" t="s">
        <v>833</v>
      </c>
      <c r="F145" t="s">
        <v>836</v>
      </c>
    </row>
    <row r="146" spans="2:6" hidden="1" x14ac:dyDescent="0.15">
      <c r="B146" t="s">
        <v>837</v>
      </c>
      <c r="C146" t="s">
        <v>838</v>
      </c>
      <c r="D146" t="s">
        <v>382</v>
      </c>
      <c r="E146" t="s">
        <v>833</v>
      </c>
      <c r="F146" t="s">
        <v>839</v>
      </c>
    </row>
    <row r="147" spans="2:6" hidden="1" x14ac:dyDescent="0.15">
      <c r="B147" t="s">
        <v>840</v>
      </c>
      <c r="C147" t="s">
        <v>371</v>
      </c>
      <c r="D147" t="s">
        <v>382</v>
      </c>
      <c r="E147" t="s">
        <v>833</v>
      </c>
      <c r="F147" t="s">
        <v>841</v>
      </c>
    </row>
    <row r="148" spans="2:6" hidden="1" x14ac:dyDescent="0.15">
      <c r="B148" t="s">
        <v>842</v>
      </c>
      <c r="C148" t="s">
        <v>843</v>
      </c>
      <c r="D148" t="s">
        <v>463</v>
      </c>
      <c r="E148" t="s">
        <v>844</v>
      </c>
      <c r="F148" t="s">
        <v>845</v>
      </c>
    </row>
    <row r="149" spans="2:6" hidden="1" x14ac:dyDescent="0.15">
      <c r="B149" t="s">
        <v>587</v>
      </c>
      <c r="C149" t="s">
        <v>846</v>
      </c>
      <c r="D149" t="s">
        <v>463</v>
      </c>
      <c r="E149" t="s">
        <v>847</v>
      </c>
      <c r="F149" t="s">
        <v>848</v>
      </c>
    </row>
    <row r="150" spans="2:6" hidden="1" x14ac:dyDescent="0.15">
      <c r="B150" t="s">
        <v>612</v>
      </c>
      <c r="C150" t="s">
        <v>849</v>
      </c>
      <c r="D150" t="s">
        <v>850</v>
      </c>
      <c r="E150" t="s">
        <v>851</v>
      </c>
      <c r="F150" t="s">
        <v>852</v>
      </c>
    </row>
    <row r="151" spans="2:6" hidden="1" x14ac:dyDescent="0.15">
      <c r="B151" t="s">
        <v>751</v>
      </c>
      <c r="C151" t="s">
        <v>853</v>
      </c>
      <c r="D151" t="s">
        <v>850</v>
      </c>
      <c r="E151" t="s">
        <v>851</v>
      </c>
      <c r="F151" t="s">
        <v>854</v>
      </c>
    </row>
    <row r="152" spans="2:6" hidden="1" x14ac:dyDescent="0.15">
      <c r="B152" t="s">
        <v>855</v>
      </c>
      <c r="C152" t="s">
        <v>856</v>
      </c>
      <c r="D152" t="s">
        <v>367</v>
      </c>
      <c r="E152" t="s">
        <v>857</v>
      </c>
      <c r="F152" t="s">
        <v>858</v>
      </c>
    </row>
    <row r="153" spans="2:6" hidden="1" x14ac:dyDescent="0.15">
      <c r="B153" t="s">
        <v>859</v>
      </c>
      <c r="C153" t="s">
        <v>860</v>
      </c>
      <c r="D153" t="s">
        <v>367</v>
      </c>
      <c r="E153" t="s">
        <v>861</v>
      </c>
      <c r="F153" t="s">
        <v>862</v>
      </c>
    </row>
    <row r="154" spans="2:6" hidden="1" x14ac:dyDescent="0.15">
      <c r="B154" t="s">
        <v>863</v>
      </c>
      <c r="C154" t="s">
        <v>864</v>
      </c>
      <c r="D154" t="s">
        <v>865</v>
      </c>
      <c r="E154" t="s">
        <v>866</v>
      </c>
      <c r="F154" t="s">
        <v>867</v>
      </c>
    </row>
    <row r="155" spans="2:6" x14ac:dyDescent="0.15">
      <c r="B155" t="s">
        <v>416</v>
      </c>
      <c r="C155" t="s">
        <v>868</v>
      </c>
      <c r="D155" t="s">
        <v>377</v>
      </c>
      <c r="E155" t="s">
        <v>869</v>
      </c>
      <c r="F155" t="s">
        <v>870</v>
      </c>
    </row>
    <row r="156" spans="2:6" x14ac:dyDescent="0.15">
      <c r="B156" t="s">
        <v>373</v>
      </c>
      <c r="C156" t="s">
        <v>871</v>
      </c>
      <c r="D156" t="s">
        <v>444</v>
      </c>
      <c r="E156" t="s">
        <v>872</v>
      </c>
      <c r="F156" t="s">
        <v>873</v>
      </c>
    </row>
    <row r="157" spans="2:6" hidden="1" x14ac:dyDescent="0.15">
      <c r="B157" t="s">
        <v>705</v>
      </c>
      <c r="C157" t="s">
        <v>874</v>
      </c>
      <c r="D157" t="s">
        <v>609</v>
      </c>
      <c r="E157" t="s">
        <v>875</v>
      </c>
      <c r="F157" t="s">
        <v>876</v>
      </c>
    </row>
    <row r="158" spans="2:6" hidden="1" x14ac:dyDescent="0.15">
      <c r="B158" t="s">
        <v>695</v>
      </c>
      <c r="C158" t="s">
        <v>877</v>
      </c>
      <c r="D158" t="s">
        <v>458</v>
      </c>
      <c r="E158" t="s">
        <v>878</v>
      </c>
      <c r="F158" t="s">
        <v>879</v>
      </c>
    </row>
    <row r="159" spans="2:6" x14ac:dyDescent="0.15">
      <c r="B159" t="s">
        <v>523</v>
      </c>
      <c r="C159" t="s">
        <v>880</v>
      </c>
      <c r="D159" t="s">
        <v>444</v>
      </c>
      <c r="E159" t="s">
        <v>881</v>
      </c>
      <c r="F159" t="s">
        <v>882</v>
      </c>
    </row>
    <row r="160" spans="2:6" x14ac:dyDescent="0.15">
      <c r="B160" t="s">
        <v>416</v>
      </c>
      <c r="C160" t="s">
        <v>883</v>
      </c>
      <c r="D160" t="s">
        <v>444</v>
      </c>
      <c r="E160" t="s">
        <v>881</v>
      </c>
      <c r="F160" t="s">
        <v>884</v>
      </c>
    </row>
    <row r="161" spans="2:6" x14ac:dyDescent="0.15">
      <c r="B161" t="s">
        <v>580</v>
      </c>
      <c r="C161" t="s">
        <v>885</v>
      </c>
      <c r="D161" t="s">
        <v>377</v>
      </c>
      <c r="E161" t="s">
        <v>886</v>
      </c>
      <c r="F161" t="s">
        <v>887</v>
      </c>
    </row>
    <row r="162" spans="2:6" x14ac:dyDescent="0.15">
      <c r="B162" t="s">
        <v>591</v>
      </c>
      <c r="C162" t="s">
        <v>885</v>
      </c>
      <c r="D162" t="s">
        <v>444</v>
      </c>
      <c r="E162" t="s">
        <v>888</v>
      </c>
      <c r="F162" t="s">
        <v>889</v>
      </c>
    </row>
    <row r="163" spans="2:6" x14ac:dyDescent="0.15">
      <c r="B163" t="s">
        <v>507</v>
      </c>
      <c r="C163" t="s">
        <v>890</v>
      </c>
      <c r="D163" t="s">
        <v>444</v>
      </c>
      <c r="E163" t="s">
        <v>891</v>
      </c>
      <c r="F163" t="s">
        <v>892</v>
      </c>
    </row>
    <row r="164" spans="2:6" hidden="1" x14ac:dyDescent="0.15">
      <c r="B164" t="s">
        <v>893</v>
      </c>
      <c r="C164" t="s">
        <v>894</v>
      </c>
      <c r="D164" t="s">
        <v>367</v>
      </c>
      <c r="E164" t="s">
        <v>895</v>
      </c>
      <c r="F164" t="s">
        <v>896</v>
      </c>
    </row>
    <row r="165" spans="2:6" hidden="1" x14ac:dyDescent="0.15">
      <c r="B165" t="s">
        <v>373</v>
      </c>
      <c r="C165" t="s">
        <v>897</v>
      </c>
      <c r="D165" t="s">
        <v>367</v>
      </c>
      <c r="E165" t="s">
        <v>895</v>
      </c>
      <c r="F165" t="s">
        <v>898</v>
      </c>
    </row>
    <row r="166" spans="2:6" hidden="1" x14ac:dyDescent="0.15">
      <c r="B166" t="s">
        <v>762</v>
      </c>
      <c r="C166" t="s">
        <v>899</v>
      </c>
      <c r="D166" t="s">
        <v>397</v>
      </c>
      <c r="E166" t="s">
        <v>900</v>
      </c>
      <c r="F166" t="s">
        <v>901</v>
      </c>
    </row>
    <row r="167" spans="2:6" hidden="1" x14ac:dyDescent="0.15">
      <c r="B167" t="s">
        <v>902</v>
      </c>
      <c r="C167" t="s">
        <v>903</v>
      </c>
      <c r="D167" t="s">
        <v>397</v>
      </c>
      <c r="E167" t="s">
        <v>900</v>
      </c>
      <c r="F167" t="s">
        <v>904</v>
      </c>
    </row>
    <row r="168" spans="2:6" hidden="1" x14ac:dyDescent="0.15">
      <c r="B168" t="s">
        <v>666</v>
      </c>
      <c r="C168" t="s">
        <v>905</v>
      </c>
      <c r="D168" t="s">
        <v>716</v>
      </c>
      <c r="E168" t="s">
        <v>906</v>
      </c>
      <c r="F168" t="s">
        <v>907</v>
      </c>
    </row>
    <row r="169" spans="2:6" hidden="1" x14ac:dyDescent="0.15">
      <c r="B169" t="s">
        <v>803</v>
      </c>
      <c r="C169" t="s">
        <v>908</v>
      </c>
      <c r="D169" t="s">
        <v>609</v>
      </c>
      <c r="E169" t="s">
        <v>909</v>
      </c>
      <c r="F169" t="s">
        <v>910</v>
      </c>
    </row>
    <row r="170" spans="2:6" x14ac:dyDescent="0.15">
      <c r="B170" t="s">
        <v>911</v>
      </c>
      <c r="C170" t="s">
        <v>912</v>
      </c>
      <c r="D170" t="s">
        <v>377</v>
      </c>
      <c r="E170" t="s">
        <v>913</v>
      </c>
      <c r="F170" t="s">
        <v>914</v>
      </c>
    </row>
    <row r="171" spans="2:6" x14ac:dyDescent="0.15">
      <c r="B171" t="s">
        <v>772</v>
      </c>
      <c r="C171" t="s">
        <v>698</v>
      </c>
      <c r="D171" t="s">
        <v>377</v>
      </c>
      <c r="E171" t="s">
        <v>913</v>
      </c>
      <c r="F171" t="s">
        <v>915</v>
      </c>
    </row>
    <row r="172" spans="2:6" hidden="1" x14ac:dyDescent="0.15">
      <c r="B172" t="s">
        <v>416</v>
      </c>
      <c r="C172" t="s">
        <v>916</v>
      </c>
      <c r="D172" t="s">
        <v>367</v>
      </c>
      <c r="E172" t="s">
        <v>917</v>
      </c>
      <c r="F172" t="s">
        <v>918</v>
      </c>
    </row>
    <row r="173" spans="2:6" hidden="1" x14ac:dyDescent="0.15">
      <c r="B173" t="s">
        <v>855</v>
      </c>
      <c r="C173" t="s">
        <v>919</v>
      </c>
      <c r="D173" t="s">
        <v>367</v>
      </c>
      <c r="E173" t="s">
        <v>917</v>
      </c>
      <c r="F173" t="s">
        <v>920</v>
      </c>
    </row>
    <row r="174" spans="2:6" hidden="1" x14ac:dyDescent="0.15">
      <c r="B174" t="s">
        <v>450</v>
      </c>
      <c r="C174" t="s">
        <v>921</v>
      </c>
      <c r="D174" t="s">
        <v>529</v>
      </c>
      <c r="E174" t="s">
        <v>922</v>
      </c>
      <c r="F174" t="s">
        <v>923</v>
      </c>
    </row>
    <row r="175" spans="2:6" hidden="1" x14ac:dyDescent="0.15">
      <c r="B175" t="s">
        <v>747</v>
      </c>
      <c r="C175" t="s">
        <v>924</v>
      </c>
      <c r="D175" t="s">
        <v>529</v>
      </c>
      <c r="E175" t="s">
        <v>922</v>
      </c>
      <c r="F175" t="s">
        <v>925</v>
      </c>
    </row>
    <row r="176" spans="2:6" hidden="1" x14ac:dyDescent="0.15">
      <c r="B176" t="s">
        <v>380</v>
      </c>
      <c r="C176" t="s">
        <v>926</v>
      </c>
      <c r="D176" t="s">
        <v>421</v>
      </c>
      <c r="E176" t="s">
        <v>927</v>
      </c>
      <c r="F176" t="s">
        <v>928</v>
      </c>
    </row>
    <row r="177" spans="2:6" hidden="1" x14ac:dyDescent="0.15">
      <c r="B177" t="s">
        <v>686</v>
      </c>
      <c r="C177" t="s">
        <v>929</v>
      </c>
      <c r="D177" t="s">
        <v>382</v>
      </c>
      <c r="E177" t="s">
        <v>930</v>
      </c>
      <c r="F177" t="s">
        <v>931</v>
      </c>
    </row>
    <row r="178" spans="2:6" hidden="1" x14ac:dyDescent="0.15">
      <c r="B178" t="s">
        <v>385</v>
      </c>
      <c r="C178" t="s">
        <v>932</v>
      </c>
      <c r="D178" t="s">
        <v>387</v>
      </c>
      <c r="E178" t="s">
        <v>933</v>
      </c>
      <c r="F178" t="s">
        <v>934</v>
      </c>
    </row>
    <row r="179" spans="2:6" hidden="1" x14ac:dyDescent="0.15">
      <c r="B179" t="s">
        <v>935</v>
      </c>
      <c r="C179" t="s">
        <v>936</v>
      </c>
      <c r="D179" t="s">
        <v>716</v>
      </c>
      <c r="E179" t="s">
        <v>937</v>
      </c>
      <c r="F179" t="s">
        <v>938</v>
      </c>
    </row>
    <row r="180" spans="2:6" hidden="1" x14ac:dyDescent="0.15">
      <c r="B180" t="s">
        <v>902</v>
      </c>
      <c r="C180" t="s">
        <v>939</v>
      </c>
      <c r="D180" t="s">
        <v>940</v>
      </c>
      <c r="E180" t="s">
        <v>941</v>
      </c>
      <c r="F180" t="s">
        <v>942</v>
      </c>
    </row>
    <row r="181" spans="2:6" hidden="1" x14ac:dyDescent="0.15">
      <c r="B181" t="s">
        <v>523</v>
      </c>
      <c r="C181" t="s">
        <v>943</v>
      </c>
      <c r="D181" t="s">
        <v>408</v>
      </c>
      <c r="E181" t="s">
        <v>944</v>
      </c>
    </row>
    <row r="182" spans="2:6" hidden="1" x14ac:dyDescent="0.15">
      <c r="B182" t="s">
        <v>390</v>
      </c>
      <c r="C182" t="s">
        <v>945</v>
      </c>
      <c r="D182" t="s">
        <v>408</v>
      </c>
      <c r="E182" t="s">
        <v>946</v>
      </c>
      <c r="F182" t="s">
        <v>947</v>
      </c>
    </row>
    <row r="183" spans="2:6" hidden="1" x14ac:dyDescent="0.15">
      <c r="B183" t="s">
        <v>793</v>
      </c>
      <c r="C183" t="s">
        <v>948</v>
      </c>
      <c r="D183" t="s">
        <v>367</v>
      </c>
      <c r="E183" t="s">
        <v>949</v>
      </c>
      <c r="F183" t="s">
        <v>950</v>
      </c>
    </row>
    <row r="184" spans="2:6" hidden="1" x14ac:dyDescent="0.15">
      <c r="B184" t="s">
        <v>686</v>
      </c>
      <c r="C184" t="s">
        <v>951</v>
      </c>
      <c r="D184" t="s">
        <v>397</v>
      </c>
      <c r="E184" t="s">
        <v>952</v>
      </c>
      <c r="F184" t="s">
        <v>953</v>
      </c>
    </row>
    <row r="185" spans="2:6" hidden="1" x14ac:dyDescent="0.15">
      <c r="B185" t="s">
        <v>580</v>
      </c>
      <c r="C185" t="s">
        <v>954</v>
      </c>
      <c r="D185" t="s">
        <v>463</v>
      </c>
      <c r="E185" t="s">
        <v>955</v>
      </c>
    </row>
    <row r="186" spans="2:6" hidden="1" x14ac:dyDescent="0.15">
      <c r="B186" t="s">
        <v>859</v>
      </c>
      <c r="C186" t="s">
        <v>926</v>
      </c>
      <c r="D186" t="s">
        <v>408</v>
      </c>
      <c r="E186" t="s">
        <v>956</v>
      </c>
      <c r="F186" t="s">
        <v>957</v>
      </c>
    </row>
    <row r="187" spans="2:6" hidden="1" x14ac:dyDescent="0.15">
      <c r="B187" t="s">
        <v>958</v>
      </c>
      <c r="C187" t="s">
        <v>959</v>
      </c>
      <c r="D187" t="s">
        <v>408</v>
      </c>
      <c r="E187" t="s">
        <v>956</v>
      </c>
      <c r="F187" t="s">
        <v>960</v>
      </c>
    </row>
    <row r="188" spans="2:6" hidden="1" x14ac:dyDescent="0.15">
      <c r="B188" t="s">
        <v>523</v>
      </c>
      <c r="C188" t="s">
        <v>961</v>
      </c>
      <c r="D188" t="s">
        <v>593</v>
      </c>
      <c r="E188" t="s">
        <v>962</v>
      </c>
      <c r="F188" t="s">
        <v>963</v>
      </c>
    </row>
    <row r="189" spans="2:6" hidden="1" x14ac:dyDescent="0.15">
      <c r="B189" t="s">
        <v>902</v>
      </c>
      <c r="C189" t="s">
        <v>964</v>
      </c>
      <c r="D189" t="s">
        <v>463</v>
      </c>
      <c r="E189" t="s">
        <v>965</v>
      </c>
      <c r="F189" t="s">
        <v>966</v>
      </c>
    </row>
    <row r="190" spans="2:6" x14ac:dyDescent="0.15">
      <c r="B190" t="s">
        <v>373</v>
      </c>
      <c r="C190" t="s">
        <v>967</v>
      </c>
      <c r="D190" t="s">
        <v>444</v>
      </c>
      <c r="E190" t="s">
        <v>968</v>
      </c>
      <c r="F190" t="s">
        <v>969</v>
      </c>
    </row>
    <row r="191" spans="2:6" x14ac:dyDescent="0.15">
      <c r="B191" t="s">
        <v>970</v>
      </c>
      <c r="C191" t="s">
        <v>971</v>
      </c>
      <c r="D191" t="s">
        <v>642</v>
      </c>
      <c r="E191" t="s">
        <v>972</v>
      </c>
      <c r="F191" t="s">
        <v>973</v>
      </c>
    </row>
    <row r="192" spans="2:6" hidden="1" x14ac:dyDescent="0.15">
      <c r="B192" t="s">
        <v>395</v>
      </c>
      <c r="C192" t="s">
        <v>974</v>
      </c>
      <c r="D192" t="s">
        <v>975</v>
      </c>
      <c r="E192" t="s">
        <v>976</v>
      </c>
      <c r="F192" t="s">
        <v>977</v>
      </c>
    </row>
    <row r="193" spans="2:6" hidden="1" x14ac:dyDescent="0.15">
      <c r="B193" t="s">
        <v>978</v>
      </c>
      <c r="C193" t="s">
        <v>979</v>
      </c>
      <c r="D193" t="s">
        <v>716</v>
      </c>
      <c r="E193" t="s">
        <v>980</v>
      </c>
      <c r="F193" t="s">
        <v>981</v>
      </c>
    </row>
    <row r="194" spans="2:6" hidden="1" x14ac:dyDescent="0.15">
      <c r="B194" t="s">
        <v>935</v>
      </c>
      <c r="C194" t="s">
        <v>982</v>
      </c>
      <c r="D194" t="s">
        <v>716</v>
      </c>
      <c r="E194" t="s">
        <v>980</v>
      </c>
      <c r="F194" t="s">
        <v>983</v>
      </c>
    </row>
    <row r="195" spans="2:6" x14ac:dyDescent="0.15">
      <c r="B195" t="s">
        <v>373</v>
      </c>
      <c r="C195" t="s">
        <v>984</v>
      </c>
      <c r="D195" t="s">
        <v>377</v>
      </c>
      <c r="E195" t="s">
        <v>985</v>
      </c>
      <c r="F195" t="s">
        <v>986</v>
      </c>
    </row>
    <row r="196" spans="2:6" x14ac:dyDescent="0.15">
      <c r="B196" t="s">
        <v>547</v>
      </c>
      <c r="C196" t="s">
        <v>987</v>
      </c>
      <c r="D196" t="s">
        <v>377</v>
      </c>
      <c r="E196" t="s">
        <v>985</v>
      </c>
      <c r="F196" t="s">
        <v>988</v>
      </c>
    </row>
    <row r="197" spans="2:6" hidden="1" x14ac:dyDescent="0.15">
      <c r="B197" t="s">
        <v>428</v>
      </c>
      <c r="C197" t="s">
        <v>989</v>
      </c>
      <c r="D197" t="s">
        <v>990</v>
      </c>
      <c r="E197" t="s">
        <v>991</v>
      </c>
      <c r="F197" t="s">
        <v>992</v>
      </c>
    </row>
    <row r="198" spans="2:6" x14ac:dyDescent="0.15">
      <c r="B198" t="s">
        <v>547</v>
      </c>
      <c r="C198" t="s">
        <v>993</v>
      </c>
      <c r="D198" t="s">
        <v>444</v>
      </c>
      <c r="E198" t="s">
        <v>994</v>
      </c>
      <c r="F198" t="s">
        <v>995</v>
      </c>
    </row>
    <row r="199" spans="2:6" hidden="1" x14ac:dyDescent="0.15">
      <c r="B199" t="s">
        <v>996</v>
      </c>
      <c r="C199" t="s">
        <v>997</v>
      </c>
      <c r="D199" t="s">
        <v>387</v>
      </c>
      <c r="E199" t="s">
        <v>998</v>
      </c>
      <c r="F199" t="s">
        <v>999</v>
      </c>
    </row>
    <row r="200" spans="2:6" hidden="1" x14ac:dyDescent="0.15">
      <c r="B200" t="s">
        <v>419</v>
      </c>
      <c r="C200" t="s">
        <v>1000</v>
      </c>
      <c r="D200" t="s">
        <v>493</v>
      </c>
      <c r="E200" t="s">
        <v>1001</v>
      </c>
      <c r="F200" t="s">
        <v>1002</v>
      </c>
    </row>
    <row r="201" spans="2:6" hidden="1" x14ac:dyDescent="0.15">
      <c r="B201" t="s">
        <v>1003</v>
      </c>
      <c r="C201" t="s">
        <v>1004</v>
      </c>
      <c r="D201" t="s">
        <v>367</v>
      </c>
      <c r="E201" t="s">
        <v>1005</v>
      </c>
      <c r="F201" t="s">
        <v>1006</v>
      </c>
    </row>
    <row r="202" spans="2:6" hidden="1" x14ac:dyDescent="0.15">
      <c r="B202" t="s">
        <v>1007</v>
      </c>
      <c r="C202" t="s">
        <v>1008</v>
      </c>
      <c r="D202" t="s">
        <v>367</v>
      </c>
      <c r="E202" t="s">
        <v>1005</v>
      </c>
      <c r="F202" t="s">
        <v>1009</v>
      </c>
    </row>
    <row r="203" spans="2:6" hidden="1" x14ac:dyDescent="0.15">
      <c r="B203" t="s">
        <v>435</v>
      </c>
      <c r="C203" t="s">
        <v>1010</v>
      </c>
      <c r="D203" t="s">
        <v>1011</v>
      </c>
      <c r="E203" t="s">
        <v>1012</v>
      </c>
    </row>
    <row r="204" spans="2:6" hidden="1" x14ac:dyDescent="0.15">
      <c r="B204" t="s">
        <v>772</v>
      </c>
      <c r="C204" t="s">
        <v>1013</v>
      </c>
      <c r="D204" t="s">
        <v>1011</v>
      </c>
      <c r="E204" t="s">
        <v>1014</v>
      </c>
    </row>
    <row r="205" spans="2:6" hidden="1" x14ac:dyDescent="0.15">
      <c r="B205" t="s">
        <v>447</v>
      </c>
      <c r="C205" t="s">
        <v>1010</v>
      </c>
      <c r="D205" t="s">
        <v>1011</v>
      </c>
      <c r="E205" t="s">
        <v>1015</v>
      </c>
    </row>
    <row r="206" spans="2:6" hidden="1" x14ac:dyDescent="0.15">
      <c r="B206" t="s">
        <v>370</v>
      </c>
      <c r="C206" t="s">
        <v>683</v>
      </c>
      <c r="D206" t="s">
        <v>780</v>
      </c>
      <c r="E206" t="s">
        <v>1016</v>
      </c>
    </row>
    <row r="207" spans="2:6" hidden="1" x14ac:dyDescent="0.15">
      <c r="B207" t="s">
        <v>428</v>
      </c>
      <c r="C207" t="s">
        <v>1017</v>
      </c>
      <c r="D207" t="s">
        <v>397</v>
      </c>
      <c r="E207" t="s">
        <v>1018</v>
      </c>
      <c r="F207" t="s">
        <v>1019</v>
      </c>
    </row>
    <row r="208" spans="2:6" hidden="1" x14ac:dyDescent="0.15">
      <c r="B208" t="s">
        <v>689</v>
      </c>
      <c r="C208" t="s">
        <v>899</v>
      </c>
      <c r="D208" t="s">
        <v>397</v>
      </c>
      <c r="E208" t="s">
        <v>1018</v>
      </c>
      <c r="F208" t="s">
        <v>1020</v>
      </c>
    </row>
    <row r="209" spans="2:6" hidden="1" x14ac:dyDescent="0.15">
      <c r="B209" t="s">
        <v>365</v>
      </c>
      <c r="C209" t="s">
        <v>1021</v>
      </c>
      <c r="D209" t="s">
        <v>780</v>
      </c>
      <c r="E209" t="s">
        <v>1022</v>
      </c>
      <c r="F209" t="s">
        <v>1023</v>
      </c>
    </row>
    <row r="210" spans="2:6" hidden="1" x14ac:dyDescent="0.15">
      <c r="B210" t="s">
        <v>411</v>
      </c>
      <c r="C210" t="s">
        <v>1024</v>
      </c>
      <c r="D210" t="s">
        <v>780</v>
      </c>
      <c r="E210" t="s">
        <v>1022</v>
      </c>
      <c r="F210" t="s">
        <v>1025</v>
      </c>
    </row>
    <row r="211" spans="2:6" hidden="1" x14ac:dyDescent="0.15">
      <c r="B211" t="s">
        <v>689</v>
      </c>
      <c r="C211" t="s">
        <v>1026</v>
      </c>
      <c r="D211" t="s">
        <v>535</v>
      </c>
      <c r="E211" t="s">
        <v>1027</v>
      </c>
      <c r="F211" t="s">
        <v>1028</v>
      </c>
    </row>
    <row r="212" spans="2:6" hidden="1" x14ac:dyDescent="0.15">
      <c r="B212" t="s">
        <v>599</v>
      </c>
      <c r="C212" t="s">
        <v>1029</v>
      </c>
      <c r="D212" t="s">
        <v>397</v>
      </c>
      <c r="E212" t="s">
        <v>1030</v>
      </c>
      <c r="F212" t="s">
        <v>1031</v>
      </c>
    </row>
    <row r="213" spans="2:6" hidden="1" x14ac:dyDescent="0.15">
      <c r="B213" t="s">
        <v>666</v>
      </c>
      <c r="C213" t="s">
        <v>1032</v>
      </c>
      <c r="D213" t="s">
        <v>525</v>
      </c>
      <c r="E213" t="s">
        <v>1033</v>
      </c>
      <c r="F213" t="s">
        <v>1034</v>
      </c>
    </row>
    <row r="214" spans="2:6" hidden="1" x14ac:dyDescent="0.15">
      <c r="B214" t="s">
        <v>428</v>
      </c>
      <c r="C214" t="s">
        <v>1035</v>
      </c>
      <c r="D214" t="s">
        <v>609</v>
      </c>
      <c r="E214" t="s">
        <v>1036</v>
      </c>
      <c r="F214" t="s">
        <v>1037</v>
      </c>
    </row>
    <row r="215" spans="2:6" hidden="1" x14ac:dyDescent="0.15">
      <c r="B215" t="s">
        <v>450</v>
      </c>
      <c r="C215" t="s">
        <v>1038</v>
      </c>
      <c r="D215" t="s">
        <v>525</v>
      </c>
      <c r="E215" t="s">
        <v>1039</v>
      </c>
    </row>
    <row r="216" spans="2:6" hidden="1" x14ac:dyDescent="0.15">
      <c r="B216" t="s">
        <v>705</v>
      </c>
      <c r="C216" t="s">
        <v>1040</v>
      </c>
      <c r="D216" t="s">
        <v>493</v>
      </c>
      <c r="E216" t="s">
        <v>1041</v>
      </c>
    </row>
    <row r="217" spans="2:6" hidden="1" x14ac:dyDescent="0.15">
      <c r="B217" t="s">
        <v>783</v>
      </c>
      <c r="C217" t="s">
        <v>989</v>
      </c>
      <c r="D217" t="s">
        <v>609</v>
      </c>
      <c r="E217" t="s">
        <v>1042</v>
      </c>
    </row>
    <row r="218" spans="2:6" hidden="1" x14ac:dyDescent="0.15">
      <c r="B218" t="s">
        <v>751</v>
      </c>
      <c r="C218" t="s">
        <v>1043</v>
      </c>
      <c r="D218" t="s">
        <v>609</v>
      </c>
      <c r="E218" t="s">
        <v>1044</v>
      </c>
      <c r="F218" t="s">
        <v>1045</v>
      </c>
    </row>
    <row r="219" spans="2:6" hidden="1" x14ac:dyDescent="0.15">
      <c r="B219" t="s">
        <v>689</v>
      </c>
      <c r="C219" t="s">
        <v>1046</v>
      </c>
      <c r="D219" t="s">
        <v>397</v>
      </c>
      <c r="E219" t="s">
        <v>1047</v>
      </c>
      <c r="F219" t="s">
        <v>1048</v>
      </c>
    </row>
    <row r="220" spans="2:6" hidden="1" x14ac:dyDescent="0.15">
      <c r="B220" t="s">
        <v>385</v>
      </c>
      <c r="C220" t="s">
        <v>1049</v>
      </c>
      <c r="D220" t="s">
        <v>940</v>
      </c>
      <c r="E220" t="s">
        <v>1050</v>
      </c>
      <c r="F220" t="s">
        <v>1051</v>
      </c>
    </row>
    <row r="221" spans="2:6" hidden="1" x14ac:dyDescent="0.15">
      <c r="B221" t="s">
        <v>365</v>
      </c>
      <c r="C221" t="s">
        <v>1052</v>
      </c>
      <c r="D221" t="s">
        <v>367</v>
      </c>
      <c r="E221" t="s">
        <v>1053</v>
      </c>
      <c r="F221" t="s">
        <v>1054</v>
      </c>
    </row>
    <row r="222" spans="2:6" hidden="1" x14ac:dyDescent="0.15">
      <c r="B222" t="s">
        <v>523</v>
      </c>
      <c r="C222" t="s">
        <v>1055</v>
      </c>
      <c r="D222" t="s">
        <v>367</v>
      </c>
      <c r="E222" t="s">
        <v>1053</v>
      </c>
      <c r="F222" t="s">
        <v>1056</v>
      </c>
    </row>
    <row r="223" spans="2:6" hidden="1" x14ac:dyDescent="0.15">
      <c r="B223" t="s">
        <v>411</v>
      </c>
      <c r="C223" t="s">
        <v>1057</v>
      </c>
      <c r="D223" t="s">
        <v>362</v>
      </c>
      <c r="E223" t="s">
        <v>1058</v>
      </c>
      <c r="F223" t="s">
        <v>1059</v>
      </c>
    </row>
    <row r="224" spans="2:6" x14ac:dyDescent="0.15">
      <c r="B224" t="s">
        <v>439</v>
      </c>
      <c r="C224" t="s">
        <v>1060</v>
      </c>
      <c r="D224" t="s">
        <v>377</v>
      </c>
      <c r="E224" t="s">
        <v>1061</v>
      </c>
      <c r="F224" t="s">
        <v>1062</v>
      </c>
    </row>
    <row r="225" spans="2:6" x14ac:dyDescent="0.15">
      <c r="B225" t="s">
        <v>701</v>
      </c>
      <c r="C225" t="s">
        <v>1063</v>
      </c>
      <c r="D225" t="s">
        <v>444</v>
      </c>
      <c r="E225" t="s">
        <v>1064</v>
      </c>
      <c r="F225" t="s">
        <v>1065</v>
      </c>
    </row>
    <row r="226" spans="2:6" x14ac:dyDescent="0.15">
      <c r="B226" t="s">
        <v>411</v>
      </c>
      <c r="C226" t="s">
        <v>1066</v>
      </c>
      <c r="D226" t="s">
        <v>377</v>
      </c>
      <c r="E226" t="s">
        <v>1067</v>
      </c>
      <c r="F226" t="s">
        <v>1068</v>
      </c>
    </row>
    <row r="227" spans="2:6" x14ac:dyDescent="0.15">
      <c r="B227" t="s">
        <v>373</v>
      </c>
      <c r="C227" t="s">
        <v>1069</v>
      </c>
      <c r="D227" t="s">
        <v>377</v>
      </c>
      <c r="E227" t="s">
        <v>1067</v>
      </c>
      <c r="F227" t="s">
        <v>1070</v>
      </c>
    </row>
    <row r="228" spans="2:6" x14ac:dyDescent="0.15">
      <c r="B228" t="s">
        <v>580</v>
      </c>
      <c r="C228" t="s">
        <v>1071</v>
      </c>
      <c r="D228" t="s">
        <v>377</v>
      </c>
      <c r="E228" t="s">
        <v>1067</v>
      </c>
      <c r="F228" t="s">
        <v>1072</v>
      </c>
    </row>
    <row r="229" spans="2:6" x14ac:dyDescent="0.15">
      <c r="B229" t="s">
        <v>1073</v>
      </c>
      <c r="C229" t="s">
        <v>1074</v>
      </c>
      <c r="D229" t="s">
        <v>444</v>
      </c>
      <c r="E229" t="s">
        <v>1075</v>
      </c>
    </row>
    <row r="230" spans="2:6" x14ac:dyDescent="0.15">
      <c r="B230" t="s">
        <v>442</v>
      </c>
      <c r="C230" t="s">
        <v>1076</v>
      </c>
      <c r="D230" t="s">
        <v>444</v>
      </c>
      <c r="E230" t="s">
        <v>1077</v>
      </c>
      <c r="F230" t="s">
        <v>1078</v>
      </c>
    </row>
    <row r="231" spans="2:6" hidden="1" x14ac:dyDescent="0.15">
      <c r="B231" t="s">
        <v>432</v>
      </c>
      <c r="C231" t="s">
        <v>1079</v>
      </c>
      <c r="D231" t="s">
        <v>489</v>
      </c>
      <c r="E231" t="s">
        <v>1080</v>
      </c>
      <c r="F231" t="s">
        <v>1081</v>
      </c>
    </row>
    <row r="232" spans="2:6" hidden="1" x14ac:dyDescent="0.15">
      <c r="B232" t="s">
        <v>523</v>
      </c>
      <c r="C232" t="s">
        <v>1082</v>
      </c>
      <c r="D232" t="s">
        <v>601</v>
      </c>
      <c r="E232" t="s">
        <v>1083</v>
      </c>
      <c r="F232" t="s">
        <v>1084</v>
      </c>
    </row>
    <row r="233" spans="2:6" hidden="1" x14ac:dyDescent="0.15">
      <c r="B233" t="s">
        <v>479</v>
      </c>
      <c r="C233" t="s">
        <v>1085</v>
      </c>
      <c r="D233" t="s">
        <v>1086</v>
      </c>
      <c r="E233" t="s">
        <v>1083</v>
      </c>
      <c r="F233" t="s">
        <v>1087</v>
      </c>
    </row>
    <row r="234" spans="2:6" hidden="1" x14ac:dyDescent="0.15">
      <c r="B234" t="s">
        <v>465</v>
      </c>
      <c r="C234" t="s">
        <v>1088</v>
      </c>
      <c r="D234" t="s">
        <v>1086</v>
      </c>
      <c r="E234" t="s">
        <v>1083</v>
      </c>
      <c r="F234" t="s">
        <v>1089</v>
      </c>
    </row>
    <row r="235" spans="2:6" hidden="1" x14ac:dyDescent="0.15">
      <c r="B235" t="s">
        <v>580</v>
      </c>
      <c r="C235" t="s">
        <v>1090</v>
      </c>
      <c r="D235" t="s">
        <v>392</v>
      </c>
      <c r="E235" t="s">
        <v>1091</v>
      </c>
      <c r="F235" t="s">
        <v>1092</v>
      </c>
    </row>
    <row r="236" spans="2:6" hidden="1" x14ac:dyDescent="0.15">
      <c r="B236" t="s">
        <v>855</v>
      </c>
      <c r="C236" t="s">
        <v>1093</v>
      </c>
      <c r="D236" t="s">
        <v>1011</v>
      </c>
      <c r="E236" t="s">
        <v>1094</v>
      </c>
    </row>
    <row r="237" spans="2:6" hidden="1" x14ac:dyDescent="0.15">
      <c r="B237" t="s">
        <v>453</v>
      </c>
      <c r="C237" t="s">
        <v>1095</v>
      </c>
      <c r="D237" t="s">
        <v>780</v>
      </c>
      <c r="E237" t="s">
        <v>1096</v>
      </c>
    </row>
    <row r="238" spans="2:6" hidden="1" x14ac:dyDescent="0.15">
      <c r="B238" t="s">
        <v>793</v>
      </c>
      <c r="C238" t="s">
        <v>1097</v>
      </c>
      <c r="D238" t="s">
        <v>780</v>
      </c>
      <c r="E238" t="s">
        <v>1098</v>
      </c>
    </row>
    <row r="239" spans="2:6" hidden="1" x14ac:dyDescent="0.15">
      <c r="B239" t="s">
        <v>411</v>
      </c>
      <c r="C239" t="s">
        <v>1099</v>
      </c>
      <c r="D239" t="s">
        <v>387</v>
      </c>
      <c r="E239" t="s">
        <v>1100</v>
      </c>
      <c r="F239" t="s">
        <v>1101</v>
      </c>
    </row>
    <row r="240" spans="2:6" hidden="1" x14ac:dyDescent="0.15">
      <c r="B240" t="s">
        <v>416</v>
      </c>
      <c r="C240" t="s">
        <v>1102</v>
      </c>
      <c r="D240" t="s">
        <v>387</v>
      </c>
      <c r="E240" t="s">
        <v>1100</v>
      </c>
      <c r="F240" t="s">
        <v>1103</v>
      </c>
    </row>
    <row r="241" spans="2:6" hidden="1" x14ac:dyDescent="0.15">
      <c r="B241" t="s">
        <v>662</v>
      </c>
      <c r="C241" t="s">
        <v>1104</v>
      </c>
      <c r="D241" t="s">
        <v>387</v>
      </c>
      <c r="E241" t="s">
        <v>1100</v>
      </c>
      <c r="F241" t="s">
        <v>1105</v>
      </c>
    </row>
    <row r="242" spans="2:6" hidden="1" x14ac:dyDescent="0.15">
      <c r="B242" t="s">
        <v>507</v>
      </c>
      <c r="C242" t="s">
        <v>1106</v>
      </c>
      <c r="D242" t="s">
        <v>850</v>
      </c>
      <c r="E242" t="s">
        <v>1107</v>
      </c>
      <c r="F242" t="s">
        <v>1108</v>
      </c>
    </row>
    <row r="243" spans="2:6" hidden="1" x14ac:dyDescent="0.15">
      <c r="B243" t="s">
        <v>751</v>
      </c>
      <c r="C243" t="s">
        <v>1109</v>
      </c>
      <c r="D243" t="s">
        <v>850</v>
      </c>
      <c r="E243" t="s">
        <v>1107</v>
      </c>
      <c r="F243" t="s">
        <v>1110</v>
      </c>
    </row>
    <row r="244" spans="2:6" hidden="1" x14ac:dyDescent="0.15">
      <c r="B244" t="s">
        <v>416</v>
      </c>
      <c r="C244" t="s">
        <v>1111</v>
      </c>
      <c r="D244" t="s">
        <v>367</v>
      </c>
      <c r="E244" t="s">
        <v>1112</v>
      </c>
      <c r="F244" t="s">
        <v>1113</v>
      </c>
    </row>
    <row r="245" spans="2:6" hidden="1" x14ac:dyDescent="0.15">
      <c r="B245" t="s">
        <v>373</v>
      </c>
      <c r="C245" t="s">
        <v>1114</v>
      </c>
      <c r="D245" t="s">
        <v>367</v>
      </c>
      <c r="E245" t="s">
        <v>1115</v>
      </c>
      <c r="F245" t="s">
        <v>1116</v>
      </c>
    </row>
    <row r="246" spans="2:6" hidden="1" x14ac:dyDescent="0.15">
      <c r="B246" t="s">
        <v>585</v>
      </c>
      <c r="C246" t="s">
        <v>1117</v>
      </c>
      <c r="D246" t="s">
        <v>367</v>
      </c>
      <c r="E246" t="s">
        <v>1115</v>
      </c>
      <c r="F246" t="s">
        <v>1118</v>
      </c>
    </row>
    <row r="247" spans="2:6" hidden="1" x14ac:dyDescent="0.15">
      <c r="B247" t="s">
        <v>512</v>
      </c>
      <c r="C247" t="s">
        <v>1119</v>
      </c>
      <c r="D247" t="s">
        <v>367</v>
      </c>
      <c r="E247" t="s">
        <v>1115</v>
      </c>
      <c r="F247" t="s">
        <v>1120</v>
      </c>
    </row>
    <row r="248" spans="2:6" x14ac:dyDescent="0.15">
      <c r="B248" t="s">
        <v>855</v>
      </c>
      <c r="C248" t="s">
        <v>1121</v>
      </c>
      <c r="D248" t="s">
        <v>444</v>
      </c>
      <c r="E248" t="s">
        <v>1122</v>
      </c>
      <c r="F248" t="s">
        <v>1123</v>
      </c>
    </row>
    <row r="249" spans="2:6" hidden="1" x14ac:dyDescent="0.15">
      <c r="B249" t="s">
        <v>428</v>
      </c>
      <c r="C249" t="s">
        <v>1124</v>
      </c>
      <c r="D249" t="s">
        <v>601</v>
      </c>
      <c r="E249" t="s">
        <v>1125</v>
      </c>
    </row>
    <row r="250" spans="2:6" hidden="1" x14ac:dyDescent="0.15">
      <c r="B250" t="s">
        <v>662</v>
      </c>
      <c r="C250" t="s">
        <v>1126</v>
      </c>
      <c r="D250" t="s">
        <v>397</v>
      </c>
      <c r="E250" t="s">
        <v>1127</v>
      </c>
    </row>
    <row r="251" spans="2:6" x14ac:dyDescent="0.15">
      <c r="B251" t="s">
        <v>1128</v>
      </c>
      <c r="C251" t="s">
        <v>1129</v>
      </c>
      <c r="D251" t="s">
        <v>444</v>
      </c>
      <c r="E251" t="s">
        <v>1130</v>
      </c>
      <c r="F251" t="s">
        <v>1131</v>
      </c>
    </row>
    <row r="252" spans="2:6" hidden="1" x14ac:dyDescent="0.15">
      <c r="B252" t="s">
        <v>432</v>
      </c>
      <c r="C252" t="s">
        <v>574</v>
      </c>
      <c r="D252" t="s">
        <v>413</v>
      </c>
      <c r="E252" t="s">
        <v>1132</v>
      </c>
      <c r="F252" t="s">
        <v>1133</v>
      </c>
    </row>
    <row r="253" spans="2:6" hidden="1" x14ac:dyDescent="0.15">
      <c r="B253" t="s">
        <v>502</v>
      </c>
      <c r="C253" t="s">
        <v>1134</v>
      </c>
      <c r="D253" t="s">
        <v>609</v>
      </c>
      <c r="E253" t="s">
        <v>1135</v>
      </c>
    </row>
    <row r="254" spans="2:6" x14ac:dyDescent="0.15">
      <c r="B254" t="s">
        <v>365</v>
      </c>
      <c r="C254" t="s">
        <v>1136</v>
      </c>
      <c r="D254" t="s">
        <v>444</v>
      </c>
      <c r="E254" t="s">
        <v>1137</v>
      </c>
      <c r="F254" t="s">
        <v>1138</v>
      </c>
    </row>
    <row r="255" spans="2:6" hidden="1" x14ac:dyDescent="0.15">
      <c r="B255" t="s">
        <v>958</v>
      </c>
      <c r="C255" t="s">
        <v>1139</v>
      </c>
      <c r="D255" t="s">
        <v>990</v>
      </c>
      <c r="E255" t="s">
        <v>1140</v>
      </c>
    </row>
    <row r="256" spans="2:6" x14ac:dyDescent="0.15">
      <c r="B256" t="s">
        <v>1141</v>
      </c>
      <c r="C256" t="s">
        <v>1142</v>
      </c>
      <c r="D256" t="s">
        <v>377</v>
      </c>
      <c r="E256" t="s">
        <v>1143</v>
      </c>
    </row>
    <row r="257" spans="2:6" x14ac:dyDescent="0.15">
      <c r="B257" t="s">
        <v>1144</v>
      </c>
      <c r="C257" t="s">
        <v>1079</v>
      </c>
      <c r="D257" t="s">
        <v>377</v>
      </c>
      <c r="E257" t="s">
        <v>1145</v>
      </c>
    </row>
    <row r="258" spans="2:6" hidden="1" x14ac:dyDescent="0.15">
      <c r="B258" t="s">
        <v>432</v>
      </c>
      <c r="C258" t="s">
        <v>1146</v>
      </c>
      <c r="D258" t="s">
        <v>481</v>
      </c>
      <c r="E258" t="s">
        <v>1147</v>
      </c>
      <c r="F258" t="s">
        <v>1148</v>
      </c>
    </row>
    <row r="259" spans="2:6" hidden="1" x14ac:dyDescent="0.15">
      <c r="B259" t="s">
        <v>1149</v>
      </c>
      <c r="C259" t="s">
        <v>1150</v>
      </c>
      <c r="D259" t="s">
        <v>367</v>
      </c>
      <c r="E259" t="s">
        <v>1151</v>
      </c>
      <c r="F259" t="s">
        <v>1152</v>
      </c>
    </row>
    <row r="260" spans="2:6" hidden="1" x14ac:dyDescent="0.15">
      <c r="B260" t="s">
        <v>1153</v>
      </c>
      <c r="C260" t="s">
        <v>1154</v>
      </c>
      <c r="D260" t="s">
        <v>408</v>
      </c>
      <c r="E260" t="s">
        <v>1151</v>
      </c>
      <c r="F260" t="s">
        <v>1155</v>
      </c>
    </row>
    <row r="261" spans="2:6" hidden="1" x14ac:dyDescent="0.15">
      <c r="B261" t="s">
        <v>893</v>
      </c>
      <c r="C261" t="s">
        <v>1156</v>
      </c>
      <c r="D261" t="s">
        <v>408</v>
      </c>
      <c r="E261" t="s">
        <v>1151</v>
      </c>
      <c r="F261" t="s">
        <v>1157</v>
      </c>
    </row>
    <row r="262" spans="2:6" hidden="1" x14ac:dyDescent="0.15">
      <c r="B262" t="s">
        <v>523</v>
      </c>
      <c r="C262" t="s">
        <v>719</v>
      </c>
      <c r="D262" t="s">
        <v>593</v>
      </c>
      <c r="E262" t="s">
        <v>1158</v>
      </c>
      <c r="F262" t="s">
        <v>1159</v>
      </c>
    </row>
    <row r="263" spans="2:6" hidden="1" x14ac:dyDescent="0.15">
      <c r="B263" t="s">
        <v>416</v>
      </c>
      <c r="C263" t="s">
        <v>1156</v>
      </c>
      <c r="D263" t="s">
        <v>593</v>
      </c>
      <c r="E263" t="s">
        <v>1158</v>
      </c>
      <c r="F263" t="s">
        <v>1160</v>
      </c>
    </row>
    <row r="264" spans="2:6" hidden="1" x14ac:dyDescent="0.15">
      <c r="B264" t="s">
        <v>970</v>
      </c>
      <c r="C264" t="s">
        <v>715</v>
      </c>
      <c r="D264" t="s">
        <v>582</v>
      </c>
      <c r="E264" t="s">
        <v>1161</v>
      </c>
    </row>
    <row r="265" spans="2:6" hidden="1" x14ac:dyDescent="0.15">
      <c r="B265" t="s">
        <v>461</v>
      </c>
      <c r="C265" t="s">
        <v>1162</v>
      </c>
      <c r="D265" t="s">
        <v>535</v>
      </c>
      <c r="E265" t="s">
        <v>1163</v>
      </c>
    </row>
    <row r="266" spans="2:6" hidden="1" x14ac:dyDescent="0.15">
      <c r="B266" t="s">
        <v>559</v>
      </c>
      <c r="C266" t="s">
        <v>1164</v>
      </c>
      <c r="D266" t="s">
        <v>463</v>
      </c>
      <c r="E266" t="s">
        <v>1165</v>
      </c>
    </row>
    <row r="267" spans="2:6" hidden="1" x14ac:dyDescent="0.15">
      <c r="B267" t="s">
        <v>360</v>
      </c>
      <c r="C267" t="s">
        <v>1166</v>
      </c>
      <c r="D267" t="s">
        <v>463</v>
      </c>
      <c r="E267" t="s">
        <v>1167</v>
      </c>
      <c r="F267" t="s">
        <v>1168</v>
      </c>
    </row>
    <row r="268" spans="2:6" hidden="1" x14ac:dyDescent="0.15">
      <c r="B268" t="s">
        <v>507</v>
      </c>
      <c r="C268" t="s">
        <v>1169</v>
      </c>
      <c r="D268" t="s">
        <v>601</v>
      </c>
      <c r="E268" t="s">
        <v>1170</v>
      </c>
    </row>
    <row r="269" spans="2:6" hidden="1" x14ac:dyDescent="0.15">
      <c r="B269" t="s">
        <v>893</v>
      </c>
      <c r="C269" t="s">
        <v>1169</v>
      </c>
      <c r="D269" t="s">
        <v>601</v>
      </c>
      <c r="E269" t="s">
        <v>1171</v>
      </c>
    </row>
    <row r="270" spans="2:6" hidden="1" x14ac:dyDescent="0.15">
      <c r="B270" t="s">
        <v>1172</v>
      </c>
      <c r="C270" t="s">
        <v>1173</v>
      </c>
      <c r="D270" t="s">
        <v>387</v>
      </c>
      <c r="E270" t="s">
        <v>1174</v>
      </c>
      <c r="F270" t="s">
        <v>1175</v>
      </c>
    </row>
    <row r="271" spans="2:6" hidden="1" x14ac:dyDescent="0.15">
      <c r="B271" t="s">
        <v>411</v>
      </c>
      <c r="C271" t="s">
        <v>1176</v>
      </c>
      <c r="D271" t="s">
        <v>668</v>
      </c>
      <c r="E271" t="s">
        <v>1177</v>
      </c>
      <c r="F271" t="s">
        <v>1178</v>
      </c>
    </row>
    <row r="272" spans="2:6" hidden="1" x14ac:dyDescent="0.15">
      <c r="B272" t="s">
        <v>666</v>
      </c>
      <c r="C272" t="s">
        <v>1179</v>
      </c>
      <c r="D272" t="s">
        <v>668</v>
      </c>
      <c r="E272" t="s">
        <v>1177</v>
      </c>
      <c r="F272" t="s">
        <v>1180</v>
      </c>
    </row>
    <row r="273" spans="2:6" hidden="1" x14ac:dyDescent="0.15">
      <c r="B273" t="s">
        <v>373</v>
      </c>
      <c r="C273" t="s">
        <v>1181</v>
      </c>
      <c r="D273" t="s">
        <v>392</v>
      </c>
      <c r="E273" t="s">
        <v>1182</v>
      </c>
      <c r="F273" t="s">
        <v>1183</v>
      </c>
    </row>
    <row r="274" spans="2:6" x14ac:dyDescent="0.15">
      <c r="B274" t="s">
        <v>591</v>
      </c>
      <c r="C274" t="s">
        <v>1184</v>
      </c>
      <c r="D274" t="s">
        <v>444</v>
      </c>
      <c r="E274" t="s">
        <v>1185</v>
      </c>
      <c r="F274" t="s">
        <v>1186</v>
      </c>
    </row>
    <row r="275" spans="2:6" hidden="1" x14ac:dyDescent="0.15">
      <c r="B275" t="s">
        <v>783</v>
      </c>
      <c r="C275" t="s">
        <v>1187</v>
      </c>
      <c r="D275" t="s">
        <v>362</v>
      </c>
      <c r="E275" t="s">
        <v>1188</v>
      </c>
      <c r="F275" t="s">
        <v>1189</v>
      </c>
    </row>
    <row r="276" spans="2:6" hidden="1" x14ac:dyDescent="0.15">
      <c r="B276" t="s">
        <v>461</v>
      </c>
      <c r="C276" t="s">
        <v>1190</v>
      </c>
      <c r="D276" t="s">
        <v>408</v>
      </c>
      <c r="E276" t="s">
        <v>1191</v>
      </c>
      <c r="F276" t="s">
        <v>1192</v>
      </c>
    </row>
    <row r="277" spans="2:6" hidden="1" x14ac:dyDescent="0.15">
      <c r="B277" t="s">
        <v>479</v>
      </c>
      <c r="C277" t="s">
        <v>1193</v>
      </c>
      <c r="D277" t="s">
        <v>780</v>
      </c>
      <c r="E277" t="s">
        <v>1194</v>
      </c>
      <c r="F277" t="s">
        <v>1195</v>
      </c>
    </row>
    <row r="278" spans="2:6" hidden="1" x14ac:dyDescent="0.15">
      <c r="B278" t="s">
        <v>559</v>
      </c>
      <c r="C278" t="s">
        <v>1196</v>
      </c>
      <c r="D278" t="s">
        <v>780</v>
      </c>
      <c r="E278" t="s">
        <v>1194</v>
      </c>
      <c r="F278" t="s">
        <v>1197</v>
      </c>
    </row>
    <row r="279" spans="2:6" hidden="1" x14ac:dyDescent="0.15">
      <c r="B279" t="s">
        <v>484</v>
      </c>
      <c r="C279" t="s">
        <v>1198</v>
      </c>
      <c r="D279" t="s">
        <v>609</v>
      </c>
      <c r="E279" t="s">
        <v>1199</v>
      </c>
      <c r="F279" t="s">
        <v>1200</v>
      </c>
    </row>
    <row r="280" spans="2:6" hidden="1" x14ac:dyDescent="0.15">
      <c r="B280" t="s">
        <v>411</v>
      </c>
      <c r="C280" t="s">
        <v>1201</v>
      </c>
      <c r="D280" t="s">
        <v>975</v>
      </c>
      <c r="E280" t="s">
        <v>1202</v>
      </c>
      <c r="F280" t="s">
        <v>1203</v>
      </c>
    </row>
    <row r="281" spans="2:6" hidden="1" x14ac:dyDescent="0.15">
      <c r="B281" t="s">
        <v>1204</v>
      </c>
      <c r="C281" t="s">
        <v>1205</v>
      </c>
      <c r="D281" t="s">
        <v>563</v>
      </c>
      <c r="E281" t="s">
        <v>1206</v>
      </c>
      <c r="F281" t="s">
        <v>1207</v>
      </c>
    </row>
    <row r="282" spans="2:6" hidden="1" x14ac:dyDescent="0.15">
      <c r="B282" t="s">
        <v>666</v>
      </c>
      <c r="C282" t="s">
        <v>1208</v>
      </c>
      <c r="D282" t="s">
        <v>567</v>
      </c>
      <c r="E282" t="s">
        <v>1209</v>
      </c>
      <c r="F282" t="s">
        <v>1210</v>
      </c>
    </row>
    <row r="283" spans="2:6" hidden="1" x14ac:dyDescent="0.15">
      <c r="B283" t="s">
        <v>591</v>
      </c>
      <c r="C283" t="s">
        <v>722</v>
      </c>
      <c r="D283" t="s">
        <v>1011</v>
      </c>
      <c r="E283" t="s">
        <v>1211</v>
      </c>
      <c r="F283" t="s">
        <v>1212</v>
      </c>
    </row>
    <row r="284" spans="2:6" hidden="1" x14ac:dyDescent="0.15">
      <c r="B284" t="s">
        <v>432</v>
      </c>
      <c r="C284" t="s">
        <v>1213</v>
      </c>
      <c r="D284" t="s">
        <v>601</v>
      </c>
      <c r="E284" t="s">
        <v>1214</v>
      </c>
      <c r="F284" t="s">
        <v>1215</v>
      </c>
    </row>
    <row r="285" spans="2:6" hidden="1" x14ac:dyDescent="0.15">
      <c r="B285" t="s">
        <v>416</v>
      </c>
      <c r="C285" t="s">
        <v>1216</v>
      </c>
      <c r="D285" t="s">
        <v>408</v>
      </c>
      <c r="E285" t="s">
        <v>1217</v>
      </c>
      <c r="F285" t="s">
        <v>1218</v>
      </c>
    </row>
    <row r="286" spans="2:6" hidden="1" x14ac:dyDescent="0.15">
      <c r="B286" t="s">
        <v>793</v>
      </c>
      <c r="C286" t="s">
        <v>1219</v>
      </c>
      <c r="D286" t="s">
        <v>476</v>
      </c>
      <c r="E286" t="s">
        <v>1220</v>
      </c>
      <c r="F286" t="s">
        <v>1221</v>
      </c>
    </row>
    <row r="287" spans="2:6" hidden="1" x14ac:dyDescent="0.15">
      <c r="B287" t="s">
        <v>828</v>
      </c>
      <c r="C287" t="s">
        <v>638</v>
      </c>
      <c r="D287" t="s">
        <v>413</v>
      </c>
      <c r="E287" t="s">
        <v>1222</v>
      </c>
      <c r="F287" t="s">
        <v>1223</v>
      </c>
    </row>
    <row r="288" spans="2:6" hidden="1" x14ac:dyDescent="0.15">
      <c r="B288" t="s">
        <v>373</v>
      </c>
      <c r="C288" t="s">
        <v>1224</v>
      </c>
      <c r="D288" t="s">
        <v>493</v>
      </c>
      <c r="E288" t="s">
        <v>1225</v>
      </c>
      <c r="F288" t="s">
        <v>1226</v>
      </c>
    </row>
    <row r="289" spans="2:6" hidden="1" x14ac:dyDescent="0.15">
      <c r="B289" t="s">
        <v>580</v>
      </c>
      <c r="C289" t="s">
        <v>1142</v>
      </c>
      <c r="D289" t="s">
        <v>850</v>
      </c>
      <c r="E289" t="s">
        <v>1227</v>
      </c>
      <c r="F289" t="s">
        <v>1228</v>
      </c>
    </row>
    <row r="290" spans="2:6" x14ac:dyDescent="0.15">
      <c r="B290" t="s">
        <v>772</v>
      </c>
      <c r="C290" t="s">
        <v>1229</v>
      </c>
      <c r="D290" t="s">
        <v>444</v>
      </c>
      <c r="E290" t="s">
        <v>1230</v>
      </c>
      <c r="F290" t="s">
        <v>1231</v>
      </c>
    </row>
    <row r="291" spans="2:6" x14ac:dyDescent="0.15">
      <c r="B291" t="s">
        <v>416</v>
      </c>
      <c r="C291" t="s">
        <v>1232</v>
      </c>
      <c r="D291" t="s">
        <v>444</v>
      </c>
      <c r="E291" t="s">
        <v>1230</v>
      </c>
      <c r="F291" t="s">
        <v>1233</v>
      </c>
    </row>
    <row r="292" spans="2:6" hidden="1" x14ac:dyDescent="0.15">
      <c r="B292" t="s">
        <v>556</v>
      </c>
      <c r="C292" t="s">
        <v>1234</v>
      </c>
      <c r="D292" t="s">
        <v>1235</v>
      </c>
      <c r="E292" t="s">
        <v>1236</v>
      </c>
      <c r="F292" t="s">
        <v>1237</v>
      </c>
    </row>
    <row r="293" spans="2:6" hidden="1" x14ac:dyDescent="0.15">
      <c r="B293" t="s">
        <v>435</v>
      </c>
      <c r="C293" t="s">
        <v>462</v>
      </c>
      <c r="D293" t="s">
        <v>716</v>
      </c>
      <c r="E293" t="s">
        <v>1236</v>
      </c>
      <c r="F293" t="s">
        <v>1238</v>
      </c>
    </row>
    <row r="294" spans="2:6" hidden="1" x14ac:dyDescent="0.15">
      <c r="B294" t="s">
        <v>1144</v>
      </c>
      <c r="C294" t="s">
        <v>1239</v>
      </c>
      <c r="D294" t="s">
        <v>609</v>
      </c>
      <c r="E294" t="s">
        <v>1240</v>
      </c>
      <c r="F294" t="s">
        <v>1241</v>
      </c>
    </row>
    <row r="295" spans="2:6" hidden="1" x14ac:dyDescent="0.15">
      <c r="B295" t="s">
        <v>411</v>
      </c>
      <c r="C295" t="s">
        <v>1242</v>
      </c>
      <c r="D295" t="s">
        <v>430</v>
      </c>
      <c r="E295" t="s">
        <v>1243</v>
      </c>
      <c r="F295" t="s">
        <v>1244</v>
      </c>
    </row>
    <row r="296" spans="2:6" hidden="1" x14ac:dyDescent="0.15">
      <c r="B296" t="s">
        <v>373</v>
      </c>
      <c r="C296" t="s">
        <v>1245</v>
      </c>
      <c r="D296" t="s">
        <v>430</v>
      </c>
      <c r="E296" t="s">
        <v>1243</v>
      </c>
      <c r="F296" t="s">
        <v>1246</v>
      </c>
    </row>
    <row r="297" spans="2:6" hidden="1" x14ac:dyDescent="0.15">
      <c r="B297" t="s">
        <v>585</v>
      </c>
      <c r="C297" t="s">
        <v>1247</v>
      </c>
      <c r="D297" t="s">
        <v>430</v>
      </c>
      <c r="E297" t="s">
        <v>1243</v>
      </c>
      <c r="F297" t="s">
        <v>1248</v>
      </c>
    </row>
    <row r="298" spans="2:6" hidden="1" x14ac:dyDescent="0.15">
      <c r="B298" t="s">
        <v>512</v>
      </c>
      <c r="C298" t="s">
        <v>1247</v>
      </c>
      <c r="D298" t="s">
        <v>430</v>
      </c>
      <c r="E298" t="s">
        <v>1243</v>
      </c>
      <c r="F298" t="s">
        <v>1249</v>
      </c>
    </row>
    <row r="299" spans="2:6" hidden="1" x14ac:dyDescent="0.15">
      <c r="B299" t="s">
        <v>695</v>
      </c>
      <c r="C299" t="s">
        <v>1250</v>
      </c>
      <c r="D299" t="s">
        <v>397</v>
      </c>
      <c r="E299" t="s">
        <v>1251</v>
      </c>
      <c r="F299" t="s">
        <v>1252</v>
      </c>
    </row>
    <row r="300" spans="2:6" hidden="1" x14ac:dyDescent="0.15">
      <c r="B300" t="s">
        <v>686</v>
      </c>
      <c r="C300" t="s">
        <v>683</v>
      </c>
      <c r="D300" t="s">
        <v>397</v>
      </c>
      <c r="E300" t="s">
        <v>1251</v>
      </c>
      <c r="F300" t="s">
        <v>1253</v>
      </c>
    </row>
    <row r="301" spans="2:6" hidden="1" x14ac:dyDescent="0.15">
      <c r="B301" t="s">
        <v>507</v>
      </c>
      <c r="C301" t="s">
        <v>1254</v>
      </c>
      <c r="D301" t="s">
        <v>865</v>
      </c>
      <c r="E301" t="s">
        <v>1255</v>
      </c>
      <c r="F301" t="s">
        <v>1256</v>
      </c>
    </row>
    <row r="302" spans="2:6" hidden="1" x14ac:dyDescent="0.15">
      <c r="B302" t="s">
        <v>373</v>
      </c>
      <c r="C302" t="s">
        <v>1257</v>
      </c>
      <c r="D302" t="s">
        <v>367</v>
      </c>
      <c r="E302" t="s">
        <v>1258</v>
      </c>
      <c r="F302" t="s">
        <v>1259</v>
      </c>
    </row>
    <row r="303" spans="2:6" hidden="1" x14ac:dyDescent="0.15">
      <c r="B303" t="s">
        <v>512</v>
      </c>
      <c r="C303" t="s">
        <v>1260</v>
      </c>
      <c r="D303" t="s">
        <v>387</v>
      </c>
      <c r="E303" t="s">
        <v>1261</v>
      </c>
      <c r="F303" t="s">
        <v>1262</v>
      </c>
    </row>
    <row r="304" spans="2:6" hidden="1" x14ac:dyDescent="0.15">
      <c r="B304" t="s">
        <v>803</v>
      </c>
      <c r="C304" t="s">
        <v>1263</v>
      </c>
      <c r="D304" t="s">
        <v>387</v>
      </c>
      <c r="E304" t="s">
        <v>1261</v>
      </c>
      <c r="F304" t="s">
        <v>1264</v>
      </c>
    </row>
    <row r="305" spans="2:6" hidden="1" x14ac:dyDescent="0.15">
      <c r="B305" t="s">
        <v>1265</v>
      </c>
      <c r="C305" t="s">
        <v>1266</v>
      </c>
      <c r="D305" t="s">
        <v>716</v>
      </c>
      <c r="E305" t="s">
        <v>1267</v>
      </c>
      <c r="F305" t="s">
        <v>1268</v>
      </c>
    </row>
    <row r="306" spans="2:6" x14ac:dyDescent="0.15">
      <c r="B306" t="s">
        <v>547</v>
      </c>
      <c r="C306" t="s">
        <v>1269</v>
      </c>
      <c r="D306" t="s">
        <v>377</v>
      </c>
      <c r="E306" t="s">
        <v>1270</v>
      </c>
      <c r="F306" t="s">
        <v>1271</v>
      </c>
    </row>
    <row r="307" spans="2:6" hidden="1" x14ac:dyDescent="0.15">
      <c r="B307" t="s">
        <v>793</v>
      </c>
      <c r="C307" t="s">
        <v>1272</v>
      </c>
      <c r="D307" t="s">
        <v>567</v>
      </c>
      <c r="E307" t="s">
        <v>1273</v>
      </c>
      <c r="F307" t="s">
        <v>1274</v>
      </c>
    </row>
    <row r="308" spans="2:6" hidden="1" x14ac:dyDescent="0.15">
      <c r="B308" t="s">
        <v>1275</v>
      </c>
      <c r="C308" t="s">
        <v>1276</v>
      </c>
      <c r="D308" t="s">
        <v>525</v>
      </c>
      <c r="E308" t="s">
        <v>1277</v>
      </c>
      <c r="F308" t="s">
        <v>1278</v>
      </c>
    </row>
    <row r="309" spans="2:6" x14ac:dyDescent="0.15">
      <c r="B309" t="s">
        <v>840</v>
      </c>
      <c r="C309" t="s">
        <v>1279</v>
      </c>
      <c r="D309" t="s">
        <v>377</v>
      </c>
      <c r="E309" t="s">
        <v>1280</v>
      </c>
      <c r="F309" t="s">
        <v>1281</v>
      </c>
    </row>
    <row r="310" spans="2:6" x14ac:dyDescent="0.15">
      <c r="B310" t="s">
        <v>855</v>
      </c>
      <c r="C310" t="s">
        <v>1282</v>
      </c>
      <c r="D310" t="s">
        <v>444</v>
      </c>
      <c r="E310" t="s">
        <v>1283</v>
      </c>
      <c r="F310" t="s">
        <v>1284</v>
      </c>
    </row>
    <row r="311" spans="2:6" x14ac:dyDescent="0.15">
      <c r="B311" t="s">
        <v>453</v>
      </c>
      <c r="C311" t="s">
        <v>1285</v>
      </c>
      <c r="D311" t="s">
        <v>444</v>
      </c>
      <c r="E311" t="s">
        <v>1283</v>
      </c>
      <c r="F311" t="s">
        <v>1286</v>
      </c>
    </row>
    <row r="312" spans="2:6" hidden="1" x14ac:dyDescent="0.15">
      <c r="B312" t="s">
        <v>662</v>
      </c>
      <c r="C312" t="s">
        <v>1106</v>
      </c>
      <c r="D312" t="s">
        <v>430</v>
      </c>
      <c r="E312" t="s">
        <v>1287</v>
      </c>
      <c r="F312" t="s">
        <v>1288</v>
      </c>
    </row>
    <row r="313" spans="2:6" x14ac:dyDescent="0.15">
      <c r="B313" t="s">
        <v>721</v>
      </c>
      <c r="C313" t="s">
        <v>1289</v>
      </c>
      <c r="D313" t="s">
        <v>642</v>
      </c>
      <c r="E313" t="s">
        <v>1290</v>
      </c>
      <c r="F313" t="s">
        <v>1291</v>
      </c>
    </row>
    <row r="314" spans="2:6" hidden="1" x14ac:dyDescent="0.15">
      <c r="B314" t="s">
        <v>411</v>
      </c>
      <c r="C314" t="s">
        <v>1292</v>
      </c>
      <c r="D314" t="s">
        <v>387</v>
      </c>
      <c r="E314" t="s">
        <v>1293</v>
      </c>
      <c r="F314" t="s">
        <v>1294</v>
      </c>
    </row>
    <row r="315" spans="2:6" x14ac:dyDescent="0.15">
      <c r="B315" t="s">
        <v>630</v>
      </c>
      <c r="C315" t="s">
        <v>1295</v>
      </c>
      <c r="D315" t="s">
        <v>377</v>
      </c>
      <c r="E315" t="s">
        <v>1296</v>
      </c>
      <c r="F315" t="s">
        <v>1297</v>
      </c>
    </row>
    <row r="316" spans="2:6" x14ac:dyDescent="0.15">
      <c r="B316" t="s">
        <v>447</v>
      </c>
      <c r="C316" t="s">
        <v>1298</v>
      </c>
      <c r="D316" t="s">
        <v>444</v>
      </c>
      <c r="E316" t="s">
        <v>1299</v>
      </c>
      <c r="F316" t="s">
        <v>1300</v>
      </c>
    </row>
    <row r="317" spans="2:6" x14ac:dyDescent="0.15">
      <c r="B317" t="s">
        <v>855</v>
      </c>
      <c r="C317" t="s">
        <v>1301</v>
      </c>
      <c r="D317" t="s">
        <v>444</v>
      </c>
      <c r="E317" t="s">
        <v>1299</v>
      </c>
      <c r="F317" t="s">
        <v>1302</v>
      </c>
    </row>
    <row r="318" spans="2:6" hidden="1" x14ac:dyDescent="0.15">
      <c r="B318" t="s">
        <v>855</v>
      </c>
      <c r="C318" t="s">
        <v>1303</v>
      </c>
      <c r="D318" t="s">
        <v>716</v>
      </c>
      <c r="E318" t="s">
        <v>1304</v>
      </c>
      <c r="F318" t="s">
        <v>1305</v>
      </c>
    </row>
    <row r="319" spans="2:6" x14ac:dyDescent="0.15">
      <c r="B319" t="s">
        <v>1144</v>
      </c>
      <c r="C319" t="s">
        <v>1306</v>
      </c>
      <c r="D319" t="s">
        <v>377</v>
      </c>
      <c r="E319" t="s">
        <v>1307</v>
      </c>
      <c r="F319" t="s">
        <v>1308</v>
      </c>
    </row>
    <row r="320" spans="2:6" hidden="1" x14ac:dyDescent="0.15">
      <c r="B320" t="s">
        <v>732</v>
      </c>
      <c r="C320" t="s">
        <v>1309</v>
      </c>
      <c r="D320" t="s">
        <v>367</v>
      </c>
      <c r="E320" t="s">
        <v>1310</v>
      </c>
      <c r="F320" t="s">
        <v>1311</v>
      </c>
    </row>
    <row r="321" spans="2:6" hidden="1" x14ac:dyDescent="0.15">
      <c r="B321" t="s">
        <v>365</v>
      </c>
      <c r="C321" t="s">
        <v>1312</v>
      </c>
      <c r="D321" t="s">
        <v>865</v>
      </c>
      <c r="E321" t="s">
        <v>1313</v>
      </c>
      <c r="F321" t="s">
        <v>1314</v>
      </c>
    </row>
    <row r="322" spans="2:6" hidden="1" x14ac:dyDescent="0.15">
      <c r="B322" t="s">
        <v>411</v>
      </c>
      <c r="C322" t="s">
        <v>1315</v>
      </c>
      <c r="D322" t="s">
        <v>716</v>
      </c>
      <c r="E322" t="s">
        <v>1316</v>
      </c>
      <c r="F322" t="s">
        <v>1317</v>
      </c>
    </row>
    <row r="323" spans="2:6" x14ac:dyDescent="0.15">
      <c r="B323" t="s">
        <v>507</v>
      </c>
      <c r="C323" t="s">
        <v>1318</v>
      </c>
      <c r="D323" t="s">
        <v>444</v>
      </c>
      <c r="E323" t="s">
        <v>1319</v>
      </c>
      <c r="F323" t="s">
        <v>1320</v>
      </c>
    </row>
    <row r="324" spans="2:6" hidden="1" x14ac:dyDescent="0.15">
      <c r="B324" t="s">
        <v>416</v>
      </c>
      <c r="C324" t="s">
        <v>1321</v>
      </c>
      <c r="D324" t="s">
        <v>865</v>
      </c>
      <c r="E324" t="s">
        <v>1322</v>
      </c>
      <c r="F324" t="s">
        <v>1323</v>
      </c>
    </row>
    <row r="325" spans="2:6" hidden="1" x14ac:dyDescent="0.15">
      <c r="B325" t="s">
        <v>373</v>
      </c>
      <c r="C325" t="s">
        <v>1324</v>
      </c>
      <c r="D325" t="s">
        <v>716</v>
      </c>
      <c r="E325" t="s">
        <v>1325</v>
      </c>
      <c r="F325" t="s">
        <v>1326</v>
      </c>
    </row>
    <row r="326" spans="2:6" hidden="1" x14ac:dyDescent="0.15">
      <c r="B326" t="s">
        <v>585</v>
      </c>
      <c r="C326" t="s">
        <v>1327</v>
      </c>
      <c r="D326" t="s">
        <v>367</v>
      </c>
      <c r="E326" t="s">
        <v>1328</v>
      </c>
      <c r="F326" t="s">
        <v>1329</v>
      </c>
    </row>
    <row r="327" spans="2:6" hidden="1" x14ac:dyDescent="0.15">
      <c r="B327" t="s">
        <v>958</v>
      </c>
      <c r="C327" t="s">
        <v>1330</v>
      </c>
      <c r="D327" t="s">
        <v>387</v>
      </c>
      <c r="E327" t="s">
        <v>1331</v>
      </c>
      <c r="F327" t="s">
        <v>1332</v>
      </c>
    </row>
    <row r="328" spans="2:6" hidden="1" x14ac:dyDescent="0.15">
      <c r="B328" t="s">
        <v>580</v>
      </c>
      <c r="C328" t="s">
        <v>1276</v>
      </c>
      <c r="D328" t="s">
        <v>387</v>
      </c>
      <c r="E328" t="s">
        <v>1331</v>
      </c>
      <c r="F328" t="s">
        <v>1333</v>
      </c>
    </row>
    <row r="329" spans="2:6" hidden="1" x14ac:dyDescent="0.15">
      <c r="B329" t="s">
        <v>1334</v>
      </c>
      <c r="C329" t="s">
        <v>1335</v>
      </c>
      <c r="D329" t="s">
        <v>865</v>
      </c>
      <c r="E329" t="s">
        <v>1336</v>
      </c>
      <c r="F329" t="s">
        <v>1337</v>
      </c>
    </row>
    <row r="330" spans="2:6" hidden="1" x14ac:dyDescent="0.15">
      <c r="B330" t="s">
        <v>1003</v>
      </c>
      <c r="C330" t="s">
        <v>1338</v>
      </c>
      <c r="D330" t="s">
        <v>865</v>
      </c>
      <c r="E330" t="s">
        <v>1336</v>
      </c>
      <c r="F330" t="s">
        <v>1339</v>
      </c>
    </row>
    <row r="331" spans="2:6" hidden="1" x14ac:dyDescent="0.15">
      <c r="B331" t="s">
        <v>1340</v>
      </c>
      <c r="C331" t="s">
        <v>1341</v>
      </c>
      <c r="D331" t="s">
        <v>865</v>
      </c>
      <c r="E331" t="s">
        <v>1336</v>
      </c>
      <c r="F331" t="s">
        <v>1342</v>
      </c>
    </row>
    <row r="332" spans="2:6" hidden="1" x14ac:dyDescent="0.15">
      <c r="B332" t="s">
        <v>365</v>
      </c>
      <c r="C332" t="s">
        <v>1343</v>
      </c>
      <c r="D332" t="s">
        <v>716</v>
      </c>
      <c r="E332" t="s">
        <v>1344</v>
      </c>
      <c r="F332" t="s">
        <v>1345</v>
      </c>
    </row>
    <row r="333" spans="2:6" hidden="1" x14ac:dyDescent="0.15">
      <c r="B333" t="s">
        <v>855</v>
      </c>
      <c r="C333" t="s">
        <v>1346</v>
      </c>
      <c r="D333" t="s">
        <v>716</v>
      </c>
      <c r="E333" t="s">
        <v>1344</v>
      </c>
      <c r="F333" t="s">
        <v>1347</v>
      </c>
    </row>
    <row r="334" spans="2:6" x14ac:dyDescent="0.15">
      <c r="B334" t="s">
        <v>395</v>
      </c>
      <c r="C334" t="s">
        <v>1348</v>
      </c>
      <c r="D334" t="s">
        <v>642</v>
      </c>
      <c r="E334" t="s">
        <v>1349</v>
      </c>
      <c r="F334" t="s">
        <v>1350</v>
      </c>
    </row>
    <row r="335" spans="2:6" hidden="1" x14ac:dyDescent="0.15">
      <c r="B335" t="s">
        <v>580</v>
      </c>
      <c r="C335" t="s">
        <v>1295</v>
      </c>
      <c r="D335" t="s">
        <v>493</v>
      </c>
      <c r="E335" t="s">
        <v>1351</v>
      </c>
    </row>
    <row r="336" spans="2:6" hidden="1" x14ac:dyDescent="0.15">
      <c r="B336" t="s">
        <v>547</v>
      </c>
      <c r="C336" t="s">
        <v>1352</v>
      </c>
      <c r="D336" t="s">
        <v>430</v>
      </c>
      <c r="E336" t="s">
        <v>1353</v>
      </c>
    </row>
    <row r="337" spans="2:6" hidden="1" x14ac:dyDescent="0.15">
      <c r="B337" t="s">
        <v>732</v>
      </c>
      <c r="C337" t="s">
        <v>1354</v>
      </c>
      <c r="D337" t="s">
        <v>397</v>
      </c>
      <c r="E337" t="s">
        <v>1355</v>
      </c>
      <c r="F337" t="s">
        <v>1356</v>
      </c>
    </row>
    <row r="338" spans="2:6" hidden="1" x14ac:dyDescent="0.15">
      <c r="B338" t="s">
        <v>360</v>
      </c>
      <c r="C338" t="s">
        <v>1357</v>
      </c>
      <c r="D338" t="s">
        <v>397</v>
      </c>
      <c r="E338" t="s">
        <v>1355</v>
      </c>
      <c r="F338" t="s">
        <v>1358</v>
      </c>
    </row>
    <row r="339" spans="2:6" hidden="1" x14ac:dyDescent="0.15">
      <c r="B339" t="s">
        <v>400</v>
      </c>
      <c r="C339" t="s">
        <v>1359</v>
      </c>
      <c r="D339" t="s">
        <v>463</v>
      </c>
      <c r="E339" t="s">
        <v>1360</v>
      </c>
      <c r="F339" t="s">
        <v>1361</v>
      </c>
    </row>
    <row r="340" spans="2:6" hidden="1" x14ac:dyDescent="0.15">
      <c r="B340" t="s">
        <v>803</v>
      </c>
      <c r="C340" t="s">
        <v>1362</v>
      </c>
      <c r="D340" t="s">
        <v>463</v>
      </c>
      <c r="E340" t="s">
        <v>1360</v>
      </c>
      <c r="F340" t="s">
        <v>1363</v>
      </c>
    </row>
    <row r="341" spans="2:6" hidden="1" x14ac:dyDescent="0.15">
      <c r="B341" t="s">
        <v>902</v>
      </c>
      <c r="C341" t="s">
        <v>1364</v>
      </c>
      <c r="D341" t="s">
        <v>463</v>
      </c>
      <c r="E341" t="s">
        <v>1360</v>
      </c>
      <c r="F341" t="s">
        <v>1365</v>
      </c>
    </row>
    <row r="342" spans="2:6" hidden="1" x14ac:dyDescent="0.15">
      <c r="B342" t="s">
        <v>580</v>
      </c>
      <c r="C342" t="s">
        <v>1366</v>
      </c>
      <c r="D342" t="s">
        <v>535</v>
      </c>
      <c r="E342" t="s">
        <v>1367</v>
      </c>
      <c r="F342" t="s">
        <v>1368</v>
      </c>
    </row>
    <row r="343" spans="2:6" hidden="1" x14ac:dyDescent="0.15">
      <c r="B343" t="s">
        <v>958</v>
      </c>
      <c r="C343" t="s">
        <v>1369</v>
      </c>
      <c r="D343" t="s">
        <v>455</v>
      </c>
      <c r="E343" t="s">
        <v>1370</v>
      </c>
      <c r="F343" t="s">
        <v>1371</v>
      </c>
    </row>
    <row r="344" spans="2:6" hidden="1" x14ac:dyDescent="0.15">
      <c r="B344" t="s">
        <v>837</v>
      </c>
      <c r="C344" t="s">
        <v>1372</v>
      </c>
      <c r="D344" t="s">
        <v>1373</v>
      </c>
      <c r="E344" t="s">
        <v>1374</v>
      </c>
      <c r="F344" t="s">
        <v>1375</v>
      </c>
    </row>
    <row r="345" spans="2:6" x14ac:dyDescent="0.15">
      <c r="B345" t="s">
        <v>666</v>
      </c>
      <c r="C345" t="s">
        <v>1376</v>
      </c>
      <c r="D345" t="s">
        <v>377</v>
      </c>
      <c r="E345" t="s">
        <v>1377</v>
      </c>
      <c r="F345" t="s">
        <v>1378</v>
      </c>
    </row>
    <row r="346" spans="2:6" x14ac:dyDescent="0.15">
      <c r="B346" t="s">
        <v>373</v>
      </c>
      <c r="C346" t="s">
        <v>1379</v>
      </c>
      <c r="D346" t="s">
        <v>377</v>
      </c>
      <c r="E346" t="s">
        <v>1377</v>
      </c>
      <c r="F346" t="s">
        <v>1380</v>
      </c>
    </row>
    <row r="347" spans="2:6" x14ac:dyDescent="0.15">
      <c r="B347" t="s">
        <v>370</v>
      </c>
      <c r="C347" t="s">
        <v>1381</v>
      </c>
      <c r="D347" t="s">
        <v>377</v>
      </c>
      <c r="E347" t="s">
        <v>1382</v>
      </c>
      <c r="F347" t="s">
        <v>1383</v>
      </c>
    </row>
    <row r="348" spans="2:6" hidden="1" x14ac:dyDescent="0.15">
      <c r="B348" t="s">
        <v>472</v>
      </c>
      <c r="C348" t="s">
        <v>1384</v>
      </c>
      <c r="D348" t="s">
        <v>716</v>
      </c>
      <c r="E348" t="s">
        <v>1385</v>
      </c>
      <c r="F348" t="s">
        <v>1386</v>
      </c>
    </row>
    <row r="349" spans="2:6" hidden="1" x14ac:dyDescent="0.15">
      <c r="B349" t="s">
        <v>1387</v>
      </c>
      <c r="C349" t="s">
        <v>1388</v>
      </c>
      <c r="D349" t="s">
        <v>975</v>
      </c>
      <c r="E349" t="s">
        <v>1389</v>
      </c>
      <c r="F349" t="s">
        <v>1390</v>
      </c>
    </row>
    <row r="350" spans="2:6" hidden="1" x14ac:dyDescent="0.15">
      <c r="B350" t="s">
        <v>1391</v>
      </c>
      <c r="C350" t="s">
        <v>1392</v>
      </c>
      <c r="D350" t="s">
        <v>975</v>
      </c>
      <c r="E350" t="s">
        <v>1389</v>
      </c>
      <c r="F350" t="s">
        <v>1393</v>
      </c>
    </row>
    <row r="351" spans="2:6" hidden="1" x14ac:dyDescent="0.15">
      <c r="B351" t="s">
        <v>365</v>
      </c>
      <c r="C351" t="s">
        <v>1394</v>
      </c>
      <c r="D351" t="s">
        <v>975</v>
      </c>
      <c r="E351" t="s">
        <v>1389</v>
      </c>
      <c r="F351" t="s">
        <v>1395</v>
      </c>
    </row>
    <row r="352" spans="2:6" hidden="1" x14ac:dyDescent="0.15">
      <c r="B352" t="s">
        <v>523</v>
      </c>
      <c r="C352" t="s">
        <v>1396</v>
      </c>
      <c r="D352" t="s">
        <v>975</v>
      </c>
      <c r="E352" t="s">
        <v>1389</v>
      </c>
      <c r="F352" t="s">
        <v>1397</v>
      </c>
    </row>
    <row r="353" spans="2:6" hidden="1" x14ac:dyDescent="0.15">
      <c r="B353" t="s">
        <v>416</v>
      </c>
      <c r="C353" t="s">
        <v>1396</v>
      </c>
      <c r="D353" t="s">
        <v>975</v>
      </c>
      <c r="E353" t="s">
        <v>1389</v>
      </c>
      <c r="F353" t="s">
        <v>1398</v>
      </c>
    </row>
    <row r="354" spans="2:6" hidden="1" x14ac:dyDescent="0.15">
      <c r="B354" t="s">
        <v>523</v>
      </c>
      <c r="C354" t="s">
        <v>1399</v>
      </c>
      <c r="D354" t="s">
        <v>716</v>
      </c>
      <c r="E354" t="s">
        <v>1400</v>
      </c>
      <c r="F354" t="s">
        <v>1401</v>
      </c>
    </row>
    <row r="355" spans="2:6" x14ac:dyDescent="0.15">
      <c r="B355" t="s">
        <v>373</v>
      </c>
      <c r="C355" t="s">
        <v>1402</v>
      </c>
      <c r="D355" t="s">
        <v>377</v>
      </c>
      <c r="E355" t="s">
        <v>1403</v>
      </c>
      <c r="F355" t="s">
        <v>1404</v>
      </c>
    </row>
    <row r="356" spans="2:6" x14ac:dyDescent="0.15">
      <c r="B356" t="s">
        <v>365</v>
      </c>
      <c r="C356" t="s">
        <v>1405</v>
      </c>
      <c r="D356" t="s">
        <v>377</v>
      </c>
      <c r="E356" t="s">
        <v>1406</v>
      </c>
      <c r="F356" t="s">
        <v>1407</v>
      </c>
    </row>
    <row r="357" spans="2:6" hidden="1" x14ac:dyDescent="0.15">
      <c r="B357" t="s">
        <v>411</v>
      </c>
      <c r="C357" t="s">
        <v>1408</v>
      </c>
      <c r="D357" t="s">
        <v>367</v>
      </c>
      <c r="E357" t="s">
        <v>1409</v>
      </c>
      <c r="F357" t="s">
        <v>1410</v>
      </c>
    </row>
    <row r="358" spans="2:6" x14ac:dyDescent="0.15">
      <c r="B358" t="s">
        <v>591</v>
      </c>
      <c r="C358" t="s">
        <v>1411</v>
      </c>
      <c r="D358" t="s">
        <v>444</v>
      </c>
      <c r="E358" t="s">
        <v>1412</v>
      </c>
      <c r="F358" t="s">
        <v>1413</v>
      </c>
    </row>
    <row r="359" spans="2:6" x14ac:dyDescent="0.15">
      <c r="B359" t="s">
        <v>512</v>
      </c>
      <c r="C359" t="s">
        <v>1414</v>
      </c>
      <c r="D359" t="s">
        <v>444</v>
      </c>
      <c r="E359" t="s">
        <v>1412</v>
      </c>
      <c r="F359" t="s">
        <v>1415</v>
      </c>
    </row>
    <row r="360" spans="2:6" hidden="1" x14ac:dyDescent="0.15">
      <c r="B360" t="s">
        <v>1416</v>
      </c>
      <c r="C360" t="s">
        <v>1417</v>
      </c>
      <c r="D360" t="s">
        <v>367</v>
      </c>
      <c r="E360" t="s">
        <v>1418</v>
      </c>
      <c r="F360" t="s">
        <v>1419</v>
      </c>
    </row>
    <row r="361" spans="2:6" hidden="1" x14ac:dyDescent="0.15">
      <c r="B361" t="s">
        <v>793</v>
      </c>
      <c r="C361" t="s">
        <v>1420</v>
      </c>
      <c r="D361" t="s">
        <v>1421</v>
      </c>
      <c r="E361" t="s">
        <v>1422</v>
      </c>
      <c r="F361" t="s">
        <v>1423</v>
      </c>
    </row>
    <row r="362" spans="2:6" hidden="1" x14ac:dyDescent="0.15">
      <c r="B362" t="s">
        <v>686</v>
      </c>
      <c r="C362" t="s">
        <v>1424</v>
      </c>
      <c r="D362" t="s">
        <v>397</v>
      </c>
      <c r="E362" t="s">
        <v>1425</v>
      </c>
      <c r="F362" t="s">
        <v>1426</v>
      </c>
    </row>
    <row r="363" spans="2:6" x14ac:dyDescent="0.15">
      <c r="B363" t="s">
        <v>411</v>
      </c>
      <c r="C363" t="s">
        <v>1427</v>
      </c>
      <c r="D363" t="s">
        <v>444</v>
      </c>
      <c r="E363" t="s">
        <v>1428</v>
      </c>
      <c r="F363" t="s">
        <v>1429</v>
      </c>
    </row>
    <row r="364" spans="2:6" hidden="1" x14ac:dyDescent="0.15">
      <c r="B364" t="s">
        <v>411</v>
      </c>
      <c r="C364" t="s">
        <v>1430</v>
      </c>
      <c r="D364" t="s">
        <v>609</v>
      </c>
      <c r="E364" t="s">
        <v>1431</v>
      </c>
      <c r="F364" t="s">
        <v>1432</v>
      </c>
    </row>
    <row r="365" spans="2:6" hidden="1" x14ac:dyDescent="0.15">
      <c r="B365" t="s">
        <v>793</v>
      </c>
      <c r="C365" t="s">
        <v>1292</v>
      </c>
      <c r="D365" t="s">
        <v>850</v>
      </c>
      <c r="E365" t="s">
        <v>1433</v>
      </c>
      <c r="F365" t="s">
        <v>1434</v>
      </c>
    </row>
    <row r="366" spans="2:6" hidden="1" x14ac:dyDescent="0.15">
      <c r="B366" t="s">
        <v>686</v>
      </c>
      <c r="C366" t="s">
        <v>1435</v>
      </c>
      <c r="D366" t="s">
        <v>850</v>
      </c>
      <c r="E366" t="s">
        <v>1433</v>
      </c>
      <c r="F366" t="s">
        <v>1436</v>
      </c>
    </row>
    <row r="367" spans="2:6" x14ac:dyDescent="0.15">
      <c r="B367" t="s">
        <v>662</v>
      </c>
      <c r="C367" t="s">
        <v>1437</v>
      </c>
      <c r="D367" t="s">
        <v>444</v>
      </c>
      <c r="E367" t="s">
        <v>1438</v>
      </c>
      <c r="F367" t="s">
        <v>1439</v>
      </c>
    </row>
    <row r="368" spans="2:6" hidden="1" x14ac:dyDescent="0.15">
      <c r="B368" t="s">
        <v>772</v>
      </c>
      <c r="C368" t="s">
        <v>1440</v>
      </c>
      <c r="D368" t="s">
        <v>820</v>
      </c>
      <c r="E368" t="s">
        <v>1441</v>
      </c>
      <c r="F368" t="s">
        <v>1442</v>
      </c>
    </row>
    <row r="369" spans="2:6" hidden="1" x14ac:dyDescent="0.15">
      <c r="B369" t="s">
        <v>447</v>
      </c>
      <c r="C369" t="s">
        <v>1443</v>
      </c>
      <c r="D369" t="s">
        <v>820</v>
      </c>
      <c r="E369" t="s">
        <v>1441</v>
      </c>
      <c r="F369" t="s">
        <v>1444</v>
      </c>
    </row>
    <row r="370" spans="2:6" hidden="1" x14ac:dyDescent="0.15">
      <c r="B370" t="s">
        <v>793</v>
      </c>
      <c r="C370" t="s">
        <v>1445</v>
      </c>
      <c r="D370" t="s">
        <v>387</v>
      </c>
      <c r="E370" t="s">
        <v>1446</v>
      </c>
      <c r="F370" t="s">
        <v>1447</v>
      </c>
    </row>
    <row r="371" spans="2:6" x14ac:dyDescent="0.15">
      <c r="B371" t="s">
        <v>556</v>
      </c>
      <c r="C371" t="s">
        <v>1448</v>
      </c>
      <c r="D371" t="s">
        <v>377</v>
      </c>
      <c r="E371" t="s">
        <v>1449</v>
      </c>
      <c r="F371" t="s">
        <v>1450</v>
      </c>
    </row>
    <row r="372" spans="2:6" x14ac:dyDescent="0.15">
      <c r="B372" t="s">
        <v>365</v>
      </c>
      <c r="C372" t="s">
        <v>1451</v>
      </c>
      <c r="D372" t="s">
        <v>444</v>
      </c>
      <c r="E372" t="s">
        <v>1452</v>
      </c>
      <c r="F372" t="s">
        <v>1453</v>
      </c>
    </row>
    <row r="373" spans="2:6" hidden="1" x14ac:dyDescent="0.15">
      <c r="B373" t="s">
        <v>373</v>
      </c>
      <c r="C373" t="s">
        <v>1454</v>
      </c>
      <c r="D373" t="s">
        <v>367</v>
      </c>
      <c r="E373" t="s">
        <v>1455</v>
      </c>
      <c r="F373" t="s">
        <v>1456</v>
      </c>
    </row>
    <row r="374" spans="2:6" hidden="1" x14ac:dyDescent="0.15">
      <c r="B374" t="s">
        <v>1153</v>
      </c>
      <c r="C374" t="s">
        <v>1457</v>
      </c>
      <c r="D374" t="s">
        <v>367</v>
      </c>
      <c r="E374" t="s">
        <v>1458</v>
      </c>
      <c r="F374" t="s">
        <v>1459</v>
      </c>
    </row>
    <row r="375" spans="2:6" hidden="1" x14ac:dyDescent="0.15">
      <c r="B375" t="s">
        <v>793</v>
      </c>
      <c r="C375" t="s">
        <v>1460</v>
      </c>
      <c r="D375" t="s">
        <v>1421</v>
      </c>
      <c r="E375" t="s">
        <v>1461</v>
      </c>
      <c r="F375" t="s">
        <v>1462</v>
      </c>
    </row>
    <row r="376" spans="2:6" hidden="1" x14ac:dyDescent="0.15">
      <c r="B376" t="s">
        <v>1275</v>
      </c>
      <c r="C376" t="s">
        <v>454</v>
      </c>
      <c r="D376" t="s">
        <v>493</v>
      </c>
      <c r="E376" t="s">
        <v>1463</v>
      </c>
      <c r="F376" t="s">
        <v>1464</v>
      </c>
    </row>
    <row r="377" spans="2:6" hidden="1" x14ac:dyDescent="0.15">
      <c r="B377" t="s">
        <v>400</v>
      </c>
      <c r="C377" t="s">
        <v>1465</v>
      </c>
      <c r="D377" t="s">
        <v>609</v>
      </c>
      <c r="E377" t="s">
        <v>1466</v>
      </c>
      <c r="F377" t="s">
        <v>1467</v>
      </c>
    </row>
  </sheetData>
  <autoFilter ref="D2:D377">
    <filterColumn colId="0">
      <filters>
        <filter val="_x0009_170113"/>
        <filter val="_x0009_170116"/>
        <filter val="_x0009_170117"/>
      </filters>
    </filterColumn>
  </autoFilter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0"/>
  <sheetViews>
    <sheetView topLeftCell="A35" workbookViewId="0">
      <selection activeCell="F51" sqref="F51"/>
    </sheetView>
  </sheetViews>
  <sheetFormatPr baseColWidth="10" defaultRowHeight="15" x14ac:dyDescent="0.15"/>
  <cols>
    <col min="3" max="3" width="9.5" style="19" customWidth="1"/>
    <col min="4" max="4" width="9.5" customWidth="1"/>
    <col min="5" max="6" width="29.5" customWidth="1"/>
    <col min="7" max="7" width="19" customWidth="1"/>
    <col min="8" max="8" width="27.1640625" customWidth="1"/>
    <col min="9" max="9" width="7.33203125" customWidth="1"/>
  </cols>
  <sheetData>
    <row r="3" spans="2:11" x14ac:dyDescent="0.15">
      <c r="C3" s="19" t="s">
        <v>1858</v>
      </c>
      <c r="G3" t="s">
        <v>1851</v>
      </c>
      <c r="H3" t="s">
        <v>1847</v>
      </c>
      <c r="I3" t="s">
        <v>1848</v>
      </c>
      <c r="J3" t="s">
        <v>1849</v>
      </c>
      <c r="K3" t="s">
        <v>1850</v>
      </c>
    </row>
    <row r="4" spans="2:11" x14ac:dyDescent="0.15">
      <c r="B4">
        <v>1</v>
      </c>
      <c r="C4" s="19" t="s">
        <v>1837</v>
      </c>
      <c r="E4" t="s">
        <v>1838</v>
      </c>
      <c r="F4" t="s">
        <v>1868</v>
      </c>
    </row>
    <row r="5" spans="2:11" x14ac:dyDescent="0.15">
      <c r="B5">
        <v>2</v>
      </c>
      <c r="C5" s="19" t="s">
        <v>387</v>
      </c>
      <c r="E5" t="s">
        <v>1839</v>
      </c>
    </row>
    <row r="6" spans="2:11" x14ac:dyDescent="0.15">
      <c r="B6">
        <v>3</v>
      </c>
      <c r="C6" s="19" t="s">
        <v>387</v>
      </c>
      <c r="E6" t="s">
        <v>1840</v>
      </c>
    </row>
    <row r="7" spans="2:11" x14ac:dyDescent="0.15">
      <c r="B7">
        <v>4</v>
      </c>
      <c r="C7" s="19" t="s">
        <v>387</v>
      </c>
      <c r="E7" t="s">
        <v>1841</v>
      </c>
      <c r="F7" t="s">
        <v>1867</v>
      </c>
    </row>
    <row r="8" spans="2:11" x14ac:dyDescent="0.15">
      <c r="B8">
        <v>5</v>
      </c>
      <c r="C8" s="19" t="s">
        <v>1837</v>
      </c>
      <c r="E8" t="s">
        <v>1842</v>
      </c>
    </row>
    <row r="9" spans="2:11" x14ac:dyDescent="0.15">
      <c r="B9">
        <v>6</v>
      </c>
      <c r="C9" s="19" t="s">
        <v>1837</v>
      </c>
      <c r="E9" t="s">
        <v>1843</v>
      </c>
    </row>
    <row r="10" spans="2:11" x14ac:dyDescent="0.15">
      <c r="B10">
        <v>7</v>
      </c>
      <c r="C10" s="19" t="s">
        <v>387</v>
      </c>
      <c r="E10" t="s">
        <v>1844</v>
      </c>
    </row>
    <row r="11" spans="2:11" x14ac:dyDescent="0.15">
      <c r="B11">
        <v>8</v>
      </c>
      <c r="C11" s="19" t="s">
        <v>1837</v>
      </c>
      <c r="E11" t="s">
        <v>1845</v>
      </c>
    </row>
    <row r="12" spans="2:11" x14ac:dyDescent="0.15">
      <c r="B12">
        <v>9</v>
      </c>
      <c r="C12" s="19" t="s">
        <v>387</v>
      </c>
      <c r="E12" t="s">
        <v>1846</v>
      </c>
      <c r="G12">
        <v>327</v>
      </c>
      <c r="H12">
        <v>1</v>
      </c>
    </row>
    <row r="13" spans="2:11" x14ac:dyDescent="0.15">
      <c r="B13">
        <v>10</v>
      </c>
      <c r="C13" s="19">
        <v>170327</v>
      </c>
      <c r="D13">
        <v>600975</v>
      </c>
      <c r="E13" t="s">
        <v>1852</v>
      </c>
    </row>
    <row r="14" spans="2:11" x14ac:dyDescent="0.15">
      <c r="B14">
        <v>11</v>
      </c>
      <c r="C14" s="19">
        <v>170327</v>
      </c>
      <c r="D14">
        <v>600410</v>
      </c>
      <c r="E14" t="s">
        <v>1853</v>
      </c>
    </row>
    <row r="15" spans="2:11" x14ac:dyDescent="0.15">
      <c r="B15">
        <v>12</v>
      </c>
      <c r="C15" s="19">
        <v>170327</v>
      </c>
      <c r="D15">
        <v>600756</v>
      </c>
      <c r="E15" t="s">
        <v>1854</v>
      </c>
    </row>
    <row r="16" spans="2:11" x14ac:dyDescent="0.15">
      <c r="B16">
        <v>13</v>
      </c>
      <c r="C16" s="19">
        <v>170327</v>
      </c>
      <c r="D16">
        <v>14</v>
      </c>
      <c r="E16" t="s">
        <v>1855</v>
      </c>
    </row>
    <row r="17" spans="2:5" x14ac:dyDescent="0.15">
      <c r="B17">
        <v>14</v>
      </c>
      <c r="C17" s="19">
        <v>170327</v>
      </c>
      <c r="D17">
        <v>932</v>
      </c>
      <c r="E17" t="s">
        <v>1856</v>
      </c>
    </row>
    <row r="18" spans="2:5" x14ac:dyDescent="0.15">
      <c r="B18">
        <v>15</v>
      </c>
      <c r="C18" s="19">
        <v>170327</v>
      </c>
      <c r="D18">
        <v>600439</v>
      </c>
      <c r="E18" t="s">
        <v>1857</v>
      </c>
    </row>
    <row r="19" spans="2:5" x14ac:dyDescent="0.15">
      <c r="B19">
        <v>16</v>
      </c>
      <c r="C19" s="19">
        <v>170328</v>
      </c>
      <c r="D19">
        <v>600292</v>
      </c>
      <c r="E19" t="s">
        <v>1859</v>
      </c>
    </row>
    <row r="20" spans="2:5" x14ac:dyDescent="0.15">
      <c r="B20">
        <v>17</v>
      </c>
      <c r="C20" s="19">
        <v>170328</v>
      </c>
      <c r="D20">
        <v>2414</v>
      </c>
      <c r="E20" t="s">
        <v>1860</v>
      </c>
    </row>
    <row r="21" spans="2:5" x14ac:dyDescent="0.15">
      <c r="B21">
        <v>18</v>
      </c>
      <c r="C21" s="19">
        <v>170328</v>
      </c>
      <c r="D21">
        <v>601808</v>
      </c>
      <c r="E21" t="s">
        <v>1861</v>
      </c>
    </row>
    <row r="22" spans="2:5" x14ac:dyDescent="0.15">
      <c r="B22">
        <v>19</v>
      </c>
      <c r="E22" t="s">
        <v>1869</v>
      </c>
    </row>
    <row r="23" spans="2:5" x14ac:dyDescent="0.15">
      <c r="B23">
        <v>20</v>
      </c>
      <c r="E23" t="s">
        <v>1870</v>
      </c>
    </row>
    <row r="24" spans="2:5" x14ac:dyDescent="0.15">
      <c r="B24">
        <v>21</v>
      </c>
      <c r="E24" t="s">
        <v>1871</v>
      </c>
    </row>
    <row r="25" spans="2:5" x14ac:dyDescent="0.15">
      <c r="B25">
        <v>22</v>
      </c>
      <c r="E25" t="s">
        <v>1872</v>
      </c>
    </row>
    <row r="26" spans="2:5" x14ac:dyDescent="0.15">
      <c r="B26">
        <v>23</v>
      </c>
      <c r="E26" t="s">
        <v>1873</v>
      </c>
    </row>
    <row r="27" spans="2:5" x14ac:dyDescent="0.15">
      <c r="B27">
        <v>24</v>
      </c>
      <c r="E27" t="s">
        <v>1874</v>
      </c>
    </row>
    <row r="28" spans="2:5" x14ac:dyDescent="0.15">
      <c r="B28">
        <v>25</v>
      </c>
      <c r="E28" t="s">
        <v>1875</v>
      </c>
    </row>
    <row r="29" spans="2:5" x14ac:dyDescent="0.15">
      <c r="B29">
        <v>26</v>
      </c>
      <c r="E29" t="s">
        <v>1876</v>
      </c>
    </row>
    <row r="30" spans="2:5" x14ac:dyDescent="0.15">
      <c r="B30">
        <v>27</v>
      </c>
      <c r="E30" t="s">
        <v>1877</v>
      </c>
    </row>
    <row r="31" spans="2:5" x14ac:dyDescent="0.15">
      <c r="B31">
        <v>28</v>
      </c>
      <c r="E31" t="s">
        <v>1879</v>
      </c>
    </row>
    <row r="32" spans="2:5" x14ac:dyDescent="0.15">
      <c r="B32">
        <v>29</v>
      </c>
      <c r="E32" t="s">
        <v>1878</v>
      </c>
    </row>
    <row r="33" spans="2:5" x14ac:dyDescent="0.15">
      <c r="B33">
        <v>30</v>
      </c>
      <c r="E33" t="s">
        <v>1880</v>
      </c>
    </row>
    <row r="34" spans="2:5" x14ac:dyDescent="0.15">
      <c r="B34">
        <v>31</v>
      </c>
      <c r="E34" t="s">
        <v>1881</v>
      </c>
    </row>
    <row r="35" spans="2:5" x14ac:dyDescent="0.15">
      <c r="B35">
        <v>32</v>
      </c>
      <c r="E35" t="s">
        <v>1882</v>
      </c>
    </row>
    <row r="36" spans="2:5" x14ac:dyDescent="0.15">
      <c r="B36">
        <v>33</v>
      </c>
      <c r="E36" t="s">
        <v>1883</v>
      </c>
    </row>
    <row r="37" spans="2:5" x14ac:dyDescent="0.15">
      <c r="B37">
        <v>34</v>
      </c>
      <c r="E37" t="s">
        <v>1884</v>
      </c>
    </row>
    <row r="38" spans="2:5" x14ac:dyDescent="0.15">
      <c r="B38">
        <v>35</v>
      </c>
      <c r="E38" t="s">
        <v>1885</v>
      </c>
    </row>
    <row r="39" spans="2:5" x14ac:dyDescent="0.15">
      <c r="B39">
        <v>36</v>
      </c>
      <c r="E39" t="s">
        <v>1886</v>
      </c>
    </row>
    <row r="40" spans="2:5" x14ac:dyDescent="0.15">
      <c r="B40">
        <v>37</v>
      </c>
      <c r="E40" t="s">
        <v>1887</v>
      </c>
    </row>
    <row r="41" spans="2:5" x14ac:dyDescent="0.15">
      <c r="B41">
        <v>38</v>
      </c>
      <c r="E41" t="s">
        <v>1888</v>
      </c>
    </row>
    <row r="42" spans="2:5" x14ac:dyDescent="0.15">
      <c r="B42">
        <v>39</v>
      </c>
      <c r="E42" t="s">
        <v>1889</v>
      </c>
    </row>
    <row r="43" spans="2:5" x14ac:dyDescent="0.15">
      <c r="B43">
        <v>40</v>
      </c>
      <c r="E43" t="s">
        <v>1890</v>
      </c>
    </row>
    <row r="44" spans="2:5" x14ac:dyDescent="0.15">
      <c r="B44">
        <v>41</v>
      </c>
      <c r="E44" t="s">
        <v>1891</v>
      </c>
    </row>
    <row r="45" spans="2:5" x14ac:dyDescent="0.15">
      <c r="B45">
        <v>42</v>
      </c>
      <c r="E45" t="s">
        <v>1892</v>
      </c>
    </row>
    <row r="46" spans="2:5" x14ac:dyDescent="0.15">
      <c r="B46">
        <v>43</v>
      </c>
      <c r="E46" t="s">
        <v>1893</v>
      </c>
    </row>
    <row r="47" spans="2:5" x14ac:dyDescent="0.15">
      <c r="B47">
        <v>44</v>
      </c>
      <c r="E47" t="s">
        <v>1894</v>
      </c>
    </row>
    <row r="48" spans="2:5" x14ac:dyDescent="0.15">
      <c r="B48">
        <v>45</v>
      </c>
      <c r="E48" t="s">
        <v>1895</v>
      </c>
    </row>
    <row r="49" spans="2:5" x14ac:dyDescent="0.15">
      <c r="B49">
        <v>46</v>
      </c>
      <c r="E49" t="s">
        <v>1896</v>
      </c>
    </row>
    <row r="50" spans="2:5" x14ac:dyDescent="0.15">
      <c r="B50">
        <v>47</v>
      </c>
      <c r="C50" s="19">
        <v>170331</v>
      </c>
      <c r="E50" t="s">
        <v>1897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7" sqref="C17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168</v>
      </c>
      <c r="D10" s="1" t="s">
        <v>169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>
        <v>20160823</v>
      </c>
      <c r="B11" s="1">
        <v>6899</v>
      </c>
      <c r="C11" s="1" t="s">
        <v>168</v>
      </c>
      <c r="D11" s="1" t="s">
        <v>175</v>
      </c>
      <c r="E11" s="1">
        <v>1</v>
      </c>
      <c r="F11" s="1">
        <v>1000</v>
      </c>
      <c r="G11" s="1">
        <v>3.1</v>
      </c>
      <c r="H11" s="1">
        <f>(F11*G11+58.73)</f>
        <v>3158.73</v>
      </c>
      <c r="I11" s="8" t="s">
        <v>197</v>
      </c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28"/>
  <sheetViews>
    <sheetView topLeftCell="A4" workbookViewId="0">
      <selection activeCell="H12" sqref="H12"/>
    </sheetView>
  </sheetViews>
  <sheetFormatPr baseColWidth="10" defaultRowHeight="15" x14ac:dyDescent="0.15"/>
  <cols>
    <col min="6" max="6" width="21" customWidth="1"/>
    <col min="7" max="7" width="43.83203125" customWidth="1"/>
  </cols>
  <sheetData>
    <row r="5" spans="4:9" x14ac:dyDescent="0.15">
      <c r="D5" t="s">
        <v>1755</v>
      </c>
      <c r="E5" t="s">
        <v>84</v>
      </c>
      <c r="F5" t="s">
        <v>1756</v>
      </c>
      <c r="G5" t="s">
        <v>1757</v>
      </c>
      <c r="H5">
        <v>-9.4809999999999999</v>
      </c>
      <c r="I5" t="s">
        <v>1753</v>
      </c>
    </row>
    <row r="6" spans="4:9" x14ac:dyDescent="0.15">
      <c r="D6" t="s">
        <v>1758</v>
      </c>
      <c r="E6" t="s">
        <v>84</v>
      </c>
      <c r="F6" t="s">
        <v>1759</v>
      </c>
      <c r="G6" t="s">
        <v>1760</v>
      </c>
      <c r="H6">
        <v>-13.221</v>
      </c>
      <c r="I6" t="s">
        <v>1761</v>
      </c>
    </row>
    <row r="7" spans="4:9" x14ac:dyDescent="0.15">
      <c r="D7" t="s">
        <v>1763</v>
      </c>
      <c r="E7" t="s">
        <v>84</v>
      </c>
      <c r="F7" t="s">
        <v>1764</v>
      </c>
      <c r="G7" t="s">
        <v>1765</v>
      </c>
      <c r="H7">
        <v>-6.0609999999999999</v>
      </c>
      <c r="I7" t="s">
        <v>1766</v>
      </c>
    </row>
    <row r="8" spans="4:9" x14ac:dyDescent="0.15">
      <c r="D8" t="s">
        <v>1769</v>
      </c>
      <c r="E8" t="s">
        <v>84</v>
      </c>
      <c r="F8" t="s">
        <v>1770</v>
      </c>
      <c r="G8" t="s">
        <v>1768</v>
      </c>
      <c r="H8">
        <v>-10.561</v>
      </c>
      <c r="I8" t="s">
        <v>1771</v>
      </c>
    </row>
    <row r="9" spans="4:9" x14ac:dyDescent="0.15">
      <c r="D9" t="s">
        <v>1772</v>
      </c>
      <c r="E9" t="s">
        <v>84</v>
      </c>
      <c r="F9" t="s">
        <v>1773</v>
      </c>
      <c r="G9" t="s">
        <v>1774</v>
      </c>
      <c r="H9">
        <v>-5.2779999999999996</v>
      </c>
      <c r="I9" t="s">
        <v>174</v>
      </c>
    </row>
    <row r="10" spans="4:9" x14ac:dyDescent="0.15">
      <c r="D10" t="s">
        <v>1775</v>
      </c>
      <c r="E10" t="s">
        <v>84</v>
      </c>
      <c r="F10" t="s">
        <v>1776</v>
      </c>
      <c r="G10" t="s">
        <v>1777</v>
      </c>
      <c r="H10">
        <v>3.3130000000000002</v>
      </c>
      <c r="I10" t="s">
        <v>1778</v>
      </c>
    </row>
    <row r="11" spans="4:9" x14ac:dyDescent="0.15">
      <c r="D11" t="s">
        <v>1779</v>
      </c>
      <c r="E11" t="s">
        <v>84</v>
      </c>
      <c r="F11" t="s">
        <v>1780</v>
      </c>
      <c r="G11" t="s">
        <v>1781</v>
      </c>
      <c r="H11">
        <v>-7.5289999999999999</v>
      </c>
      <c r="I11" t="s">
        <v>87</v>
      </c>
    </row>
    <row r="12" spans="4:9" x14ac:dyDescent="0.15">
      <c r="D12" t="s">
        <v>1784</v>
      </c>
      <c r="E12" t="s">
        <v>84</v>
      </c>
      <c r="F12" t="s">
        <v>1782</v>
      </c>
      <c r="G12" t="s">
        <v>1783</v>
      </c>
      <c r="H12">
        <v>-3.9470000000000001</v>
      </c>
      <c r="I12" t="s">
        <v>1785</v>
      </c>
    </row>
    <row r="13" spans="4:9" x14ac:dyDescent="0.15">
      <c r="D13" t="s">
        <v>1786</v>
      </c>
      <c r="E13" t="s">
        <v>84</v>
      </c>
      <c r="F13" t="s">
        <v>1787</v>
      </c>
      <c r="G13" t="s">
        <v>1783</v>
      </c>
      <c r="H13">
        <v>-4.9130000000000003</v>
      </c>
      <c r="I13" t="s">
        <v>1788</v>
      </c>
    </row>
    <row r="14" spans="4:9" x14ac:dyDescent="0.15">
      <c r="D14" t="s">
        <v>1791</v>
      </c>
      <c r="E14" t="s">
        <v>84</v>
      </c>
      <c r="F14" t="s">
        <v>1789</v>
      </c>
      <c r="G14" t="s">
        <v>1790</v>
      </c>
      <c r="H14">
        <v>-7.7889999999999997</v>
      </c>
      <c r="I14" t="s">
        <v>1792</v>
      </c>
    </row>
    <row r="15" spans="4:9" x14ac:dyDescent="0.15">
      <c r="D15" t="s">
        <v>1793</v>
      </c>
      <c r="E15" t="s">
        <v>84</v>
      </c>
      <c r="F15" t="s">
        <v>1794</v>
      </c>
      <c r="G15" t="s">
        <v>1795</v>
      </c>
      <c r="H15">
        <v>-21.472000000000001</v>
      </c>
      <c r="I15" t="s">
        <v>1796</v>
      </c>
    </row>
    <row r="16" spans="4:9" x14ac:dyDescent="0.15">
      <c r="D16" t="s">
        <v>1797</v>
      </c>
      <c r="E16" t="s">
        <v>84</v>
      </c>
      <c r="F16" t="s">
        <v>1798</v>
      </c>
      <c r="G16" t="s">
        <v>1795</v>
      </c>
      <c r="H16">
        <v>-28.19</v>
      </c>
      <c r="I16" t="s">
        <v>1788</v>
      </c>
    </row>
    <row r="17" spans="4:9" x14ac:dyDescent="0.15">
      <c r="D17" t="s">
        <v>1799</v>
      </c>
      <c r="E17" t="s">
        <v>84</v>
      </c>
      <c r="F17" t="s">
        <v>1800</v>
      </c>
      <c r="G17" t="s">
        <v>1801</v>
      </c>
      <c r="H17">
        <v>-10.593</v>
      </c>
      <c r="I17" t="s">
        <v>1802</v>
      </c>
    </row>
    <row r="18" spans="4:9" x14ac:dyDescent="0.15">
      <c r="D18" t="s">
        <v>1803</v>
      </c>
      <c r="E18" t="s">
        <v>84</v>
      </c>
      <c r="F18" t="s">
        <v>1804</v>
      </c>
      <c r="G18" t="s">
        <v>1805</v>
      </c>
      <c r="H18">
        <v>-9.2360000000000007</v>
      </c>
      <c r="I18" t="s">
        <v>1754</v>
      </c>
    </row>
    <row r="19" spans="4:9" x14ac:dyDescent="0.15">
      <c r="D19" t="s">
        <v>1806</v>
      </c>
      <c r="E19" t="s">
        <v>84</v>
      </c>
      <c r="F19" t="s">
        <v>1807</v>
      </c>
      <c r="G19" t="s">
        <v>1808</v>
      </c>
      <c r="H19">
        <v>-20.279</v>
      </c>
      <c r="I19" t="s">
        <v>1762</v>
      </c>
    </row>
    <row r="20" spans="4:9" x14ac:dyDescent="0.15">
      <c r="D20" t="s">
        <v>1809</v>
      </c>
      <c r="E20" t="s">
        <v>84</v>
      </c>
      <c r="F20" t="s">
        <v>1810</v>
      </c>
      <c r="G20" t="s">
        <v>1811</v>
      </c>
      <c r="H20">
        <v>-21.318000000000001</v>
      </c>
      <c r="I20" t="s">
        <v>1754</v>
      </c>
    </row>
    <row r="21" spans="4:9" x14ac:dyDescent="0.15">
      <c r="D21" t="s">
        <v>1812</v>
      </c>
      <c r="E21" t="s">
        <v>84</v>
      </c>
      <c r="F21" t="s">
        <v>1813</v>
      </c>
      <c r="G21" t="s">
        <v>1814</v>
      </c>
      <c r="H21">
        <v>-19.846</v>
      </c>
      <c r="I21" t="s">
        <v>1815</v>
      </c>
    </row>
    <row r="22" spans="4:9" x14ac:dyDescent="0.15">
      <c r="D22" t="s">
        <v>1816</v>
      </c>
      <c r="E22" t="s">
        <v>84</v>
      </c>
      <c r="F22" t="s">
        <v>1817</v>
      </c>
      <c r="G22" t="s">
        <v>1818</v>
      </c>
      <c r="H22">
        <v>-4.8360000000000003</v>
      </c>
      <c r="I22" t="s">
        <v>1767</v>
      </c>
    </row>
    <row r="23" spans="4:9" x14ac:dyDescent="0.15">
      <c r="D23" t="s">
        <v>1819</v>
      </c>
      <c r="E23" t="s">
        <v>84</v>
      </c>
      <c r="F23" t="s">
        <v>1820</v>
      </c>
      <c r="G23" t="s">
        <v>1821</v>
      </c>
      <c r="H23">
        <v>-11.284000000000001</v>
      </c>
      <c r="I23" t="s">
        <v>1822</v>
      </c>
    </row>
    <row r="24" spans="4:9" x14ac:dyDescent="0.15">
      <c r="D24" t="s">
        <v>1823</v>
      </c>
      <c r="E24" t="s">
        <v>84</v>
      </c>
      <c r="F24" t="s">
        <v>1824</v>
      </c>
      <c r="G24" t="s">
        <v>1825</v>
      </c>
      <c r="H24">
        <v>-21.263999999999999</v>
      </c>
      <c r="I24" t="s">
        <v>1771</v>
      </c>
    </row>
    <row r="25" spans="4:9" x14ac:dyDescent="0.15">
      <c r="D25" t="s">
        <v>1828</v>
      </c>
      <c r="E25" t="s">
        <v>84</v>
      </c>
      <c r="F25" t="s">
        <v>1826</v>
      </c>
      <c r="G25" t="s">
        <v>1827</v>
      </c>
      <c r="H25">
        <v>-17.702999999999999</v>
      </c>
      <c r="I25" t="s">
        <v>1802</v>
      </c>
    </row>
    <row r="26" spans="4:9" x14ac:dyDescent="0.15">
      <c r="D26" t="s">
        <v>1829</v>
      </c>
      <c r="E26" t="s">
        <v>84</v>
      </c>
      <c r="F26" t="s">
        <v>1830</v>
      </c>
      <c r="G26" t="s">
        <v>1831</v>
      </c>
      <c r="H26">
        <v>-7.1849999999999996</v>
      </c>
      <c r="I26" t="s">
        <v>1822</v>
      </c>
    </row>
    <row r="27" spans="4:9" x14ac:dyDescent="0.15">
      <c r="D27" t="s">
        <v>1832</v>
      </c>
      <c r="E27" t="s">
        <v>84</v>
      </c>
      <c r="F27" t="s">
        <v>1833</v>
      </c>
      <c r="G27" t="s">
        <v>1831</v>
      </c>
      <c r="H27">
        <v>-5.7169999999999996</v>
      </c>
      <c r="I27" t="s">
        <v>1761</v>
      </c>
    </row>
    <row r="28" spans="4:9" x14ac:dyDescent="0.15">
      <c r="D28" t="s">
        <v>1834</v>
      </c>
      <c r="E28" t="s">
        <v>84</v>
      </c>
      <c r="F28" t="s">
        <v>1835</v>
      </c>
      <c r="G28" t="s">
        <v>1836</v>
      </c>
      <c r="H28">
        <v>-7.08</v>
      </c>
      <c r="I28" t="s">
        <v>94</v>
      </c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20"/>
  <sheetViews>
    <sheetView workbookViewId="0">
      <selection activeCell="E1" sqref="E1:E1048576"/>
    </sheetView>
  </sheetViews>
  <sheetFormatPr baseColWidth="10" defaultRowHeight="15" x14ac:dyDescent="0.15"/>
  <cols>
    <col min="1" max="12" width="10.83203125" style="81"/>
    <col min="13" max="13" width="14.83203125" style="81" customWidth="1"/>
    <col min="14" max="14" width="24.33203125" style="81" customWidth="1"/>
    <col min="15" max="16384" width="10.83203125" style="81"/>
  </cols>
  <sheetData>
    <row r="4" spans="2:14" s="82" customFormat="1" x14ac:dyDescent="0.15">
      <c r="B4" s="82" t="s">
        <v>308</v>
      </c>
      <c r="C4" s="82" t="s">
        <v>309</v>
      </c>
      <c r="D4" s="82" t="s">
        <v>315</v>
      </c>
      <c r="E4" s="82" t="s">
        <v>310</v>
      </c>
      <c r="F4" s="82" t="s">
        <v>297</v>
      </c>
      <c r="G4" s="82" t="s">
        <v>220</v>
      </c>
      <c r="H4" s="82" t="s">
        <v>294</v>
      </c>
      <c r="I4" s="82" t="s">
        <v>353</v>
      </c>
      <c r="J4" s="82" t="s">
        <v>1907</v>
      </c>
      <c r="K4" s="82" t="s">
        <v>1904</v>
      </c>
      <c r="L4" s="82" t="s">
        <v>1910</v>
      </c>
      <c r="M4" s="82" t="s">
        <v>1918</v>
      </c>
      <c r="N4" s="82" t="s">
        <v>254</v>
      </c>
    </row>
    <row r="5" spans="2:14" x14ac:dyDescent="0.15">
      <c r="B5" s="81">
        <v>20170405</v>
      </c>
      <c r="C5" s="81">
        <v>600104</v>
      </c>
      <c r="D5" s="81" t="s">
        <v>1898</v>
      </c>
      <c r="E5" s="81">
        <v>25.39</v>
      </c>
      <c r="F5" s="81">
        <v>200</v>
      </c>
      <c r="G5" s="81">
        <f t="shared" ref="G5:G10" si="0">E5*F5</f>
        <v>5078</v>
      </c>
      <c r="H5" s="67">
        <v>25.77</v>
      </c>
      <c r="I5" s="67">
        <v>20170406</v>
      </c>
      <c r="J5" s="81">
        <f>H5*0.92</f>
        <v>23.708400000000001</v>
      </c>
      <c r="K5" s="81" t="s">
        <v>1905</v>
      </c>
      <c r="L5" s="81">
        <f>(J5-E5)*F5</f>
        <v>-336.31999999999994</v>
      </c>
      <c r="M5" s="81">
        <f>L5/G5*100</f>
        <v>-6.6230799527372968</v>
      </c>
      <c r="N5" s="81" t="s">
        <v>1900</v>
      </c>
    </row>
    <row r="6" spans="2:14" x14ac:dyDescent="0.15">
      <c r="B6" s="81">
        <v>20170406</v>
      </c>
      <c r="C6" s="81">
        <v>600021</v>
      </c>
      <c r="D6" s="81" t="s">
        <v>1902</v>
      </c>
      <c r="E6" s="81">
        <v>12.63</v>
      </c>
      <c r="F6" s="81">
        <v>400</v>
      </c>
      <c r="G6" s="81">
        <f t="shared" si="0"/>
        <v>5052</v>
      </c>
      <c r="H6" s="67">
        <v>12.9</v>
      </c>
      <c r="I6" s="67">
        <v>20170413</v>
      </c>
      <c r="J6" s="81">
        <f>H6*0.92</f>
        <v>11.868</v>
      </c>
      <c r="K6" s="81" t="s">
        <v>1905</v>
      </c>
      <c r="L6" s="81">
        <f t="shared" ref="L6:L7" si="1">(J6-E6)*F6</f>
        <v>-304.80000000000018</v>
      </c>
      <c r="M6" s="81">
        <f t="shared" ref="M6:M11" si="2">L6/G6*100</f>
        <v>-6.0332541567695994</v>
      </c>
      <c r="N6" s="81" t="s">
        <v>1900</v>
      </c>
    </row>
    <row r="7" spans="2:14" x14ac:dyDescent="0.15">
      <c r="B7" s="81">
        <v>20170407</v>
      </c>
      <c r="C7" s="81">
        <v>600795</v>
      </c>
      <c r="D7" s="81" t="s">
        <v>1852</v>
      </c>
      <c r="E7" s="81">
        <v>3.33</v>
      </c>
      <c r="F7" s="81">
        <v>1500</v>
      </c>
      <c r="G7" s="81">
        <f t="shared" si="0"/>
        <v>4995</v>
      </c>
      <c r="H7" s="67">
        <v>3.48</v>
      </c>
      <c r="I7" s="67">
        <v>20170407</v>
      </c>
      <c r="J7" s="81">
        <f>H7*0.92</f>
        <v>3.2016</v>
      </c>
      <c r="K7" s="81" t="s">
        <v>1905</v>
      </c>
      <c r="L7" s="81">
        <f t="shared" si="1"/>
        <v>-192.60000000000011</v>
      </c>
      <c r="M7" s="81">
        <f t="shared" si="2"/>
        <v>-3.8558558558558582</v>
      </c>
      <c r="N7" s="81" t="s">
        <v>1900</v>
      </c>
    </row>
    <row r="8" spans="2:14" s="83" customFormat="1" x14ac:dyDescent="0.15">
      <c r="B8" s="83">
        <v>20170411</v>
      </c>
      <c r="C8" s="83">
        <v>600104</v>
      </c>
      <c r="D8" s="83" t="s">
        <v>1898</v>
      </c>
      <c r="E8" s="83">
        <v>25.46</v>
      </c>
      <c r="F8" s="83">
        <v>200</v>
      </c>
      <c r="G8" s="83">
        <f t="shared" si="0"/>
        <v>5092</v>
      </c>
      <c r="H8" s="57">
        <v>25.62</v>
      </c>
      <c r="I8" s="57">
        <v>20170406</v>
      </c>
      <c r="J8" s="83">
        <f>H8*0.92</f>
        <v>23.570400000000003</v>
      </c>
      <c r="K8" s="83" t="s">
        <v>1905</v>
      </c>
      <c r="L8" s="83">
        <f>(J8-E8)*F8</f>
        <v>-377.91999999999962</v>
      </c>
      <c r="M8" s="81">
        <f t="shared" si="2"/>
        <v>-7.4218381775333784</v>
      </c>
      <c r="N8" s="83" t="s">
        <v>1914</v>
      </c>
    </row>
    <row r="9" spans="2:14" s="83" customFormat="1" x14ac:dyDescent="0.15">
      <c r="B9" s="83">
        <v>20170410</v>
      </c>
      <c r="C9" s="83">
        <v>601166</v>
      </c>
      <c r="D9" s="83" t="s">
        <v>1917</v>
      </c>
      <c r="E9" s="83">
        <v>16.309999999999999</v>
      </c>
      <c r="F9" s="83">
        <v>300</v>
      </c>
      <c r="G9" s="83">
        <f t="shared" si="0"/>
        <v>4893</v>
      </c>
      <c r="H9" s="57">
        <v>16.260000000000002</v>
      </c>
      <c r="I9" s="83">
        <v>20170410</v>
      </c>
      <c r="J9" s="83">
        <f>E9*0.9</f>
        <v>14.678999999999998</v>
      </c>
      <c r="K9" s="81" t="s">
        <v>1906</v>
      </c>
      <c r="L9" s="83">
        <f>(J9-E9)*F9</f>
        <v>-489.30000000000007</v>
      </c>
      <c r="M9" s="81">
        <f t="shared" si="2"/>
        <v>-10.000000000000002</v>
      </c>
    </row>
    <row r="10" spans="2:14" s="83" customFormat="1" x14ac:dyDescent="0.15">
      <c r="B10" s="83">
        <v>20170412</v>
      </c>
      <c r="C10" s="83">
        <v>601808</v>
      </c>
      <c r="D10" s="83" t="s">
        <v>1915</v>
      </c>
      <c r="E10" s="83">
        <v>13.04</v>
      </c>
      <c r="F10" s="83">
        <v>400</v>
      </c>
      <c r="G10" s="83">
        <f t="shared" si="0"/>
        <v>5216</v>
      </c>
      <c r="H10" s="57">
        <v>13.04</v>
      </c>
      <c r="I10" s="83">
        <v>20170412</v>
      </c>
      <c r="J10" s="83">
        <f>E10*0.9</f>
        <v>11.735999999999999</v>
      </c>
      <c r="K10" s="81" t="s">
        <v>1906</v>
      </c>
      <c r="L10" s="83">
        <f>(J10-E10)*F10</f>
        <v>-521.60000000000014</v>
      </c>
      <c r="M10" s="81">
        <f t="shared" si="2"/>
        <v>-10.000000000000002</v>
      </c>
      <c r="N10" s="83" t="s">
        <v>1916</v>
      </c>
    </row>
    <row r="11" spans="2:14" x14ac:dyDescent="0.15">
      <c r="B11" s="81">
        <v>20170413</v>
      </c>
      <c r="C11" s="81">
        <v>600795</v>
      </c>
      <c r="D11" s="81" t="s">
        <v>1852</v>
      </c>
      <c r="E11" s="81">
        <v>3.45</v>
      </c>
      <c r="F11" s="81">
        <v>1500</v>
      </c>
      <c r="G11" s="81">
        <f t="shared" ref="G11" si="3">E11*F11</f>
        <v>5175</v>
      </c>
      <c r="H11" s="67">
        <v>3.48</v>
      </c>
      <c r="I11" s="67">
        <v>20170407</v>
      </c>
      <c r="J11" s="81">
        <f>H11*0.92</f>
        <v>3.2016</v>
      </c>
      <c r="K11" s="81" t="s">
        <v>1905</v>
      </c>
      <c r="L11" s="81">
        <f t="shared" ref="L11" si="4">(J11-E11)*F11</f>
        <v>-372.60000000000025</v>
      </c>
      <c r="M11" s="81">
        <f t="shared" si="2"/>
        <v>-7.2000000000000046</v>
      </c>
      <c r="N11" s="81" t="s">
        <v>1900</v>
      </c>
    </row>
    <row r="19" spans="14:17" x14ac:dyDescent="0.15">
      <c r="N19" s="67"/>
      <c r="O19" s="67"/>
      <c r="P19" s="67"/>
      <c r="Q19" s="67"/>
    </row>
    <row r="20" spans="14:17" x14ac:dyDescent="0.15">
      <c r="N20" s="67"/>
      <c r="O20" s="67"/>
      <c r="P20" s="67"/>
      <c r="Q20" s="67"/>
    </row>
  </sheetData>
  <phoneticPr fontId="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7"/>
  <sheetViews>
    <sheetView tabSelected="1" workbookViewId="0">
      <selection activeCell="J16" sqref="J16"/>
    </sheetView>
  </sheetViews>
  <sheetFormatPr baseColWidth="10" defaultRowHeight="15" x14ac:dyDescent="0.15"/>
  <cols>
    <col min="1" max="8" width="10.83203125" style="90"/>
    <col min="9" max="9" width="17.33203125" style="90" customWidth="1"/>
    <col min="10" max="10" width="41.83203125" style="90" customWidth="1"/>
    <col min="11" max="16384" width="10.83203125" style="90"/>
  </cols>
  <sheetData>
    <row r="6" spans="2:10" x14ac:dyDescent="0.15">
      <c r="B6" s="68" t="s">
        <v>1919</v>
      </c>
      <c r="C6" s="68" t="s">
        <v>1920</v>
      </c>
      <c r="D6" s="68" t="s">
        <v>1921</v>
      </c>
      <c r="E6" s="68" t="s">
        <v>1922</v>
      </c>
      <c r="F6" s="68" t="s">
        <v>1925</v>
      </c>
      <c r="G6" s="68" t="s">
        <v>264</v>
      </c>
      <c r="H6" s="68" t="s">
        <v>220</v>
      </c>
      <c r="I6" s="68" t="s">
        <v>1926</v>
      </c>
      <c r="J6" s="91" t="s">
        <v>1923</v>
      </c>
    </row>
    <row r="7" spans="2:10" s="67" customFormat="1" x14ac:dyDescent="0.15">
      <c r="B7" s="67">
        <v>20170417</v>
      </c>
      <c r="C7" s="67">
        <v>601166</v>
      </c>
      <c r="D7" s="67" t="s">
        <v>1917</v>
      </c>
      <c r="E7" s="67">
        <v>300</v>
      </c>
      <c r="F7" s="67">
        <v>15.72</v>
      </c>
      <c r="G7" s="67">
        <v>16.309999999999999</v>
      </c>
      <c r="H7" s="67">
        <f>E7*F7</f>
        <v>4716</v>
      </c>
      <c r="I7" s="67">
        <f>E7*(F7-G7)</f>
        <v>-176.99999999999943</v>
      </c>
      <c r="J7" s="67" t="s">
        <v>1924</v>
      </c>
    </row>
  </sheetData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2"/>
  <sheetViews>
    <sheetView workbookViewId="0">
      <selection activeCell="C12" sqref="C12"/>
    </sheetView>
  </sheetViews>
  <sheetFormatPr baseColWidth="10" defaultRowHeight="23" x14ac:dyDescent="0.3"/>
  <cols>
    <col min="1" max="1" width="10.83203125" style="69"/>
    <col min="2" max="2" width="19.5" style="69" customWidth="1"/>
    <col min="3" max="3" width="14.5" style="69" customWidth="1"/>
    <col min="4" max="4" width="18.5" style="69" customWidth="1"/>
    <col min="5" max="5" width="17" style="69" customWidth="1"/>
    <col min="6" max="6" width="15.6640625" style="69" customWidth="1"/>
    <col min="7" max="7" width="13.5" style="69" bestFit="1" customWidth="1"/>
    <col min="8" max="8" width="16.1640625" style="69" customWidth="1"/>
    <col min="9" max="16384" width="10.83203125" style="69"/>
  </cols>
  <sheetData>
    <row r="4" spans="2:11" x14ac:dyDescent="0.3">
      <c r="B4" s="70" t="s">
        <v>324</v>
      </c>
      <c r="C4" s="70" t="s">
        <v>325</v>
      </c>
      <c r="D4" s="70" t="s">
        <v>254</v>
      </c>
      <c r="E4" s="70"/>
      <c r="F4" s="70"/>
      <c r="G4" s="70"/>
      <c r="H4" s="70"/>
      <c r="I4" s="70"/>
    </row>
    <row r="5" spans="2:11" x14ac:dyDescent="0.3">
      <c r="B5" s="71">
        <v>20170306</v>
      </c>
      <c r="C5" s="71">
        <v>116430.89</v>
      </c>
      <c r="D5" s="71" t="s">
        <v>326</v>
      </c>
      <c r="E5" s="71"/>
      <c r="F5" s="71"/>
      <c r="G5" s="71"/>
      <c r="H5" s="71"/>
      <c r="I5" s="71"/>
    </row>
    <row r="6" spans="2:11" x14ac:dyDescent="0.3">
      <c r="B6" s="71">
        <v>20170313</v>
      </c>
      <c r="C6" s="71">
        <f>116430.89-80</f>
        <v>116350.89</v>
      </c>
      <c r="D6" s="71" t="s">
        <v>343</v>
      </c>
      <c r="E6" s="71"/>
      <c r="F6" s="71"/>
      <c r="G6" s="71"/>
      <c r="H6" s="71"/>
      <c r="I6" s="71"/>
    </row>
    <row r="7" spans="2:11" x14ac:dyDescent="0.3">
      <c r="B7" s="71">
        <v>20170315</v>
      </c>
      <c r="C7" s="71">
        <v>80</v>
      </c>
      <c r="D7" s="71" t="s">
        <v>344</v>
      </c>
      <c r="E7" s="71" t="s">
        <v>348</v>
      </c>
      <c r="F7" s="71"/>
      <c r="G7" s="71"/>
      <c r="H7" s="71"/>
      <c r="I7" s="71"/>
    </row>
    <row r="8" spans="2:11" x14ac:dyDescent="0.3">
      <c r="B8" s="71">
        <v>20170315</v>
      </c>
      <c r="C8" s="71">
        <v>0</v>
      </c>
      <c r="D8" s="71" t="s">
        <v>349</v>
      </c>
      <c r="E8" s="71" t="s">
        <v>348</v>
      </c>
      <c r="F8" s="71"/>
      <c r="G8" s="71"/>
      <c r="H8" s="71"/>
      <c r="I8" s="71"/>
    </row>
    <row r="9" spans="2:11" x14ac:dyDescent="0.3">
      <c r="B9" s="71">
        <v>20170406</v>
      </c>
      <c r="C9" s="71">
        <v>5000</v>
      </c>
      <c r="D9" s="71" t="s">
        <v>1908</v>
      </c>
      <c r="E9" s="71" t="s">
        <v>1909</v>
      </c>
      <c r="F9" s="71"/>
      <c r="G9" s="71"/>
      <c r="H9" s="71"/>
      <c r="I9" s="71"/>
    </row>
    <row r="10" spans="2:11" x14ac:dyDescent="0.3">
      <c r="B10" s="71">
        <v>20170410</v>
      </c>
      <c r="C10" s="71">
        <v>5002</v>
      </c>
      <c r="D10" s="71" t="s">
        <v>1911</v>
      </c>
      <c r="E10" s="71" t="s">
        <v>1909</v>
      </c>
      <c r="F10" s="71"/>
      <c r="G10" s="71"/>
      <c r="H10" s="71"/>
      <c r="I10" s="71"/>
    </row>
    <row r="11" spans="2:11" x14ac:dyDescent="0.3">
      <c r="B11" s="71">
        <v>20170412</v>
      </c>
      <c r="C11" s="71">
        <v>5000</v>
      </c>
      <c r="D11" s="71" t="s">
        <v>1912</v>
      </c>
      <c r="E11" s="71" t="s">
        <v>1913</v>
      </c>
      <c r="F11" s="71"/>
      <c r="G11" s="71"/>
      <c r="H11" s="71"/>
      <c r="I11" s="71"/>
    </row>
    <row r="12" spans="2:11" x14ac:dyDescent="0.3">
      <c r="K12" s="72"/>
    </row>
  </sheetData>
  <phoneticPr fontId="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17" sqref="A17:XFD22"/>
    </sheetView>
  </sheetViews>
  <sheetFormatPr baseColWidth="10" defaultRowHeight="15" x14ac:dyDescent="0.15"/>
  <cols>
    <col min="1" max="1" width="20" customWidth="1"/>
    <col min="3" max="3" width="16.83203125" customWidth="1"/>
  </cols>
  <sheetData>
    <row r="1" spans="1:8" ht="24" thickBot="1" x14ac:dyDescent="0.35">
      <c r="A1" s="3">
        <v>20161031</v>
      </c>
      <c r="B1" s="3" t="s">
        <v>258</v>
      </c>
      <c r="C1" s="3" t="s">
        <v>259</v>
      </c>
      <c r="D1" s="3" t="s">
        <v>260</v>
      </c>
      <c r="E1" s="58" t="s">
        <v>264</v>
      </c>
      <c r="F1" s="58" t="s">
        <v>266</v>
      </c>
      <c r="G1" s="58" t="s">
        <v>265</v>
      </c>
      <c r="H1" s="58" t="s">
        <v>267</v>
      </c>
    </row>
    <row r="2" spans="1:8" x14ac:dyDescent="0.15">
      <c r="A2" t="s">
        <v>256</v>
      </c>
      <c r="B2">
        <v>1.0114736</v>
      </c>
      <c r="C2" s="19">
        <v>100000</v>
      </c>
      <c r="D2">
        <f>C2*B2</f>
        <v>101147.36</v>
      </c>
      <c r="E2">
        <v>100000</v>
      </c>
      <c r="F2">
        <f>D2-E2</f>
        <v>1147.3600000000006</v>
      </c>
      <c r="G2">
        <f>(B2*C2)/E2*100 -100</f>
        <v>1.1473599999999919</v>
      </c>
      <c r="H2">
        <v>1147.3600000000006</v>
      </c>
    </row>
    <row r="3" spans="1:8" x14ac:dyDescent="0.15">
      <c r="A3" t="s">
        <v>257</v>
      </c>
      <c r="B3">
        <v>1.0114736</v>
      </c>
      <c r="C3">
        <v>89967.746068706096</v>
      </c>
      <c r="D3">
        <f>C3*B3</f>
        <v>91000</v>
      </c>
      <c r="E3">
        <v>91000</v>
      </c>
      <c r="F3">
        <f t="shared" ref="F3:F4" si="0">D3-E3</f>
        <v>0</v>
      </c>
      <c r="G3">
        <f t="shared" ref="G3:G4" si="1">(B3*C3)/E3*100 -100</f>
        <v>0</v>
      </c>
      <c r="H3">
        <v>0</v>
      </c>
    </row>
    <row r="4" spans="1:8" ht="16" thickBot="1" x14ac:dyDescent="0.2">
      <c r="A4" t="s">
        <v>263</v>
      </c>
      <c r="B4">
        <v>1.0114736</v>
      </c>
      <c r="C4">
        <f>C3+C2</f>
        <v>189967.7460687061</v>
      </c>
      <c r="D4">
        <f>D2+D3</f>
        <v>192147.36</v>
      </c>
      <c r="E4">
        <v>191000</v>
      </c>
      <c r="F4">
        <f t="shared" si="0"/>
        <v>1147.359999999986</v>
      </c>
      <c r="G4">
        <f t="shared" si="1"/>
        <v>0.60071204188480465</v>
      </c>
      <c r="H4">
        <f>H2</f>
        <v>1147.3600000000006</v>
      </c>
    </row>
    <row r="5" spans="1:8" ht="24" thickBot="1" x14ac:dyDescent="0.35">
      <c r="A5" s="2">
        <v>20161103</v>
      </c>
      <c r="B5" s="3" t="s">
        <v>258</v>
      </c>
      <c r="C5" s="3" t="s">
        <v>259</v>
      </c>
      <c r="D5" s="3" t="s">
        <v>260</v>
      </c>
      <c r="E5" s="59" t="s">
        <v>264</v>
      </c>
      <c r="F5" s="59" t="s">
        <v>266</v>
      </c>
      <c r="G5" s="60" t="s">
        <v>265</v>
      </c>
      <c r="H5" s="60" t="s">
        <v>267</v>
      </c>
    </row>
    <row r="6" spans="1:8" x14ac:dyDescent="0.15">
      <c r="A6" t="s">
        <v>256</v>
      </c>
      <c r="B6">
        <v>1.012387649903699</v>
      </c>
      <c r="C6" s="19">
        <v>100000</v>
      </c>
      <c r="D6">
        <f>C6*B6</f>
        <v>101238.76499036991</v>
      </c>
      <c r="E6">
        <v>100000</v>
      </c>
      <c r="F6">
        <f>D6-D2</f>
        <v>91.404990369905136</v>
      </c>
      <c r="G6">
        <f>(B6*C6)/E6*100 -100</f>
        <v>1.2387649903699014</v>
      </c>
      <c r="H6">
        <v>1238.7649903699057</v>
      </c>
    </row>
    <row r="7" spans="1:8" x14ac:dyDescent="0.15">
      <c r="A7" t="s">
        <v>257</v>
      </c>
      <c r="B7">
        <v>1.012387649903699</v>
      </c>
      <c r="C7">
        <v>89967.746068706096</v>
      </c>
      <c r="D7">
        <f>C7*B7</f>
        <v>91082.235009630123</v>
      </c>
      <c r="E7">
        <v>91000</v>
      </c>
      <c r="F7">
        <f t="shared" ref="F7:F8" si="2">D7-E7</f>
        <v>82.235009630123386</v>
      </c>
      <c r="G7">
        <f t="shared" ref="G7:G8" si="3">(B7*C7)/E7*100 -100</f>
        <v>9.0368142450685696E-2</v>
      </c>
      <c r="H7">
        <f>D7-E7</f>
        <v>82.235009630123386</v>
      </c>
    </row>
    <row r="8" spans="1:8" ht="16" thickBot="1" x14ac:dyDescent="0.2">
      <c r="A8" t="s">
        <v>263</v>
      </c>
      <c r="B8">
        <v>1.012387649903699</v>
      </c>
      <c r="C8">
        <f>C7+C6</f>
        <v>189967.7460687061</v>
      </c>
      <c r="D8">
        <f>D6+D7</f>
        <v>192321.00000000003</v>
      </c>
      <c r="E8">
        <v>191000</v>
      </c>
      <c r="F8">
        <f t="shared" si="2"/>
        <v>1321.0000000000291</v>
      </c>
      <c r="G8">
        <f t="shared" si="3"/>
        <v>0.69162303664921865</v>
      </c>
      <c r="H8">
        <f>H6</f>
        <v>1238.7649903699057</v>
      </c>
    </row>
    <row r="9" spans="1:8" ht="24" thickBot="1" x14ac:dyDescent="0.35">
      <c r="A9" s="2">
        <v>20161117</v>
      </c>
      <c r="B9" s="3" t="s">
        <v>258</v>
      </c>
      <c r="C9" s="3" t="s">
        <v>259</v>
      </c>
      <c r="D9" s="3" t="s">
        <v>260</v>
      </c>
      <c r="E9" s="59" t="s">
        <v>264</v>
      </c>
      <c r="F9" s="59" t="s">
        <v>266</v>
      </c>
      <c r="G9" s="60" t="s">
        <v>265</v>
      </c>
      <c r="H9" s="60" t="s">
        <v>267</v>
      </c>
    </row>
    <row r="10" spans="1:8" x14ac:dyDescent="0.15">
      <c r="A10" t="s">
        <v>256</v>
      </c>
      <c r="B10">
        <v>1.0192278110725852</v>
      </c>
      <c r="C10" s="19">
        <v>100000</v>
      </c>
      <c r="D10">
        <f>C10*B10</f>
        <v>101922.78110725852</v>
      </c>
      <c r="E10">
        <v>100000</v>
      </c>
      <c r="F10">
        <f>D10-D6</f>
        <v>684.01611688861158</v>
      </c>
      <c r="G10">
        <f>(B10*C10)/E10*100 -100</f>
        <v>1.9227811072585155</v>
      </c>
      <c r="H10">
        <f>D10-E10</f>
        <v>1922.7811072585173</v>
      </c>
    </row>
    <row r="11" spans="1:8" x14ac:dyDescent="0.15">
      <c r="A11" t="s">
        <v>257</v>
      </c>
      <c r="B11">
        <v>1.0192278110725852</v>
      </c>
      <c r="C11">
        <v>89967.746068706096</v>
      </c>
      <c r="D11">
        <f>C11*B11</f>
        <v>91697.628892741501</v>
      </c>
      <c r="E11">
        <v>91000</v>
      </c>
      <c r="F11">
        <f>D11-D7</f>
        <v>615.39388311137736</v>
      </c>
      <c r="G11">
        <f t="shared" ref="G11:G12" si="4">(B11*C11)/E11*100 -100</f>
        <v>0.76662515685879384</v>
      </c>
      <c r="H11">
        <f>D11-E11</f>
        <v>697.62889274150075</v>
      </c>
    </row>
    <row r="12" spans="1:8" ht="16" thickBot="1" x14ac:dyDescent="0.2">
      <c r="A12" t="s">
        <v>263</v>
      </c>
      <c r="B12">
        <v>1.0192278110725852</v>
      </c>
      <c r="C12">
        <f>C11+C10</f>
        <v>189967.7460687061</v>
      </c>
      <c r="D12">
        <f>D10+D11</f>
        <v>193620.41000000003</v>
      </c>
      <c r="E12">
        <v>191000</v>
      </c>
      <c r="F12">
        <f>D12-D8</f>
        <v>1299.4100000000035</v>
      </c>
      <c r="G12">
        <f t="shared" si="4"/>
        <v>1.3719424083769667</v>
      </c>
      <c r="H12">
        <f>H10</f>
        <v>1922.7811072585173</v>
      </c>
    </row>
    <row r="13" spans="1:8" ht="24" thickBot="1" x14ac:dyDescent="0.35">
      <c r="A13" s="2">
        <v>20161121</v>
      </c>
      <c r="B13" s="3" t="s">
        <v>258</v>
      </c>
      <c r="C13" s="3" t="s">
        <v>259</v>
      </c>
      <c r="D13" s="3" t="s">
        <v>260</v>
      </c>
      <c r="E13" s="59" t="s">
        <v>264</v>
      </c>
      <c r="F13" s="59" t="s">
        <v>266</v>
      </c>
      <c r="G13" s="60" t="s">
        <v>265</v>
      </c>
      <c r="H13" s="60" t="s">
        <v>267</v>
      </c>
    </row>
    <row r="14" spans="1:8" x14ac:dyDescent="0.15">
      <c r="A14" t="s">
        <v>256</v>
      </c>
      <c r="B14">
        <v>1.0192278110725852</v>
      </c>
      <c r="C14" s="19">
        <v>100000</v>
      </c>
      <c r="D14">
        <f>C14*B14</f>
        <v>101922.78110725852</v>
      </c>
      <c r="E14">
        <v>100000</v>
      </c>
      <c r="F14">
        <f>D14-D10</f>
        <v>0</v>
      </c>
      <c r="G14">
        <f>(B14*C14)/E14*100 -100</f>
        <v>1.9227811072585155</v>
      </c>
      <c r="H14">
        <f>D14-E14</f>
        <v>1922.7811072585173</v>
      </c>
    </row>
    <row r="15" spans="1:8" x14ac:dyDescent="0.15">
      <c r="A15" t="s">
        <v>257</v>
      </c>
      <c r="B15">
        <v>1.0192278110725852</v>
      </c>
      <c r="C15">
        <v>89967.746068706096</v>
      </c>
      <c r="D15">
        <f>C15*B15</f>
        <v>91697.628892741501</v>
      </c>
      <c r="E15">
        <v>91000</v>
      </c>
      <c r="F15">
        <f>D15-D11</f>
        <v>0</v>
      </c>
      <c r="G15">
        <f t="shared" ref="G15:G16" si="5">(B15*C15)/E15*100 -100</f>
        <v>0.76662515685879384</v>
      </c>
      <c r="H15">
        <f>D15-E15</f>
        <v>697.62889274150075</v>
      </c>
    </row>
    <row r="16" spans="1:8" x14ac:dyDescent="0.15">
      <c r="A16" t="s">
        <v>263</v>
      </c>
      <c r="B16">
        <v>1.0192278110725852</v>
      </c>
      <c r="C16">
        <f>C15+C14</f>
        <v>189967.7460687061</v>
      </c>
      <c r="D16">
        <f>D14+D15</f>
        <v>193620.41000000003</v>
      </c>
      <c r="E16">
        <v>191000</v>
      </c>
      <c r="F16">
        <f>D16-D12</f>
        <v>0</v>
      </c>
      <c r="G16">
        <f t="shared" si="5"/>
        <v>1.3719424083769667</v>
      </c>
      <c r="H16">
        <f>H14</f>
        <v>1922.7811072585173</v>
      </c>
    </row>
  </sheetData>
  <phoneticPr fontId="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385"/>
  <sheetViews>
    <sheetView topLeftCell="A200" workbookViewId="0">
      <selection activeCell="J151" sqref="J151"/>
    </sheetView>
  </sheetViews>
  <sheetFormatPr baseColWidth="10" defaultRowHeight="15" x14ac:dyDescent="0.15"/>
  <cols>
    <col min="6" max="6" width="16.5" bestFit="1" customWidth="1"/>
    <col min="7" max="7" width="11.5" bestFit="1" customWidth="1"/>
    <col min="8" max="8" width="9.5" customWidth="1"/>
    <col min="9" max="9" width="49.5" bestFit="1" customWidth="1"/>
    <col min="10" max="10" width="17.5" bestFit="1" customWidth="1"/>
  </cols>
  <sheetData>
    <row r="1" spans="1:10" x14ac:dyDescent="0.15">
      <c r="A1">
        <v>1</v>
      </c>
    </row>
    <row r="2" spans="1:10" hidden="1" x14ac:dyDescent="0.15"/>
    <row r="3" spans="1:10" hidden="1" x14ac:dyDescent="0.15"/>
    <row r="4" spans="1:10" hidden="1" x14ac:dyDescent="0.15"/>
    <row r="5" spans="1:10" hidden="1" x14ac:dyDescent="0.15"/>
    <row r="6" spans="1:10" hidden="1" x14ac:dyDescent="0.15"/>
    <row r="7" spans="1:10" hidden="1" x14ac:dyDescent="0.15"/>
    <row r="8" spans="1:10" hidden="1" x14ac:dyDescent="0.15"/>
    <row r="9" spans="1:10" hidden="1" x14ac:dyDescent="0.15"/>
    <row r="10" spans="1:10" hidden="1" x14ac:dyDescent="0.15">
      <c r="F10" t="s">
        <v>360</v>
      </c>
      <c r="G10" t="s">
        <v>361</v>
      </c>
      <c r="H10" t="s">
        <v>362</v>
      </c>
      <c r="I10" t="s">
        <v>1468</v>
      </c>
      <c r="J10" t="s">
        <v>364</v>
      </c>
    </row>
    <row r="11" spans="1:10" hidden="1" x14ac:dyDescent="0.15">
      <c r="F11" t="s">
        <v>365</v>
      </c>
      <c r="G11" t="s">
        <v>366</v>
      </c>
      <c r="H11" t="s">
        <v>367</v>
      </c>
      <c r="I11" t="s">
        <v>1469</v>
      </c>
      <c r="J11" t="s">
        <v>369</v>
      </c>
    </row>
    <row r="12" spans="1:10" hidden="1" x14ac:dyDescent="0.15">
      <c r="F12" t="s">
        <v>370</v>
      </c>
      <c r="G12" t="s">
        <v>371</v>
      </c>
      <c r="H12" t="s">
        <v>367</v>
      </c>
      <c r="I12" t="s">
        <v>1469</v>
      </c>
      <c r="J12" t="s">
        <v>372</v>
      </c>
    </row>
    <row r="13" spans="1:10" hidden="1" x14ac:dyDescent="0.15">
      <c r="F13" t="s">
        <v>373</v>
      </c>
      <c r="G13" t="s">
        <v>374</v>
      </c>
      <c r="H13" t="s">
        <v>367</v>
      </c>
      <c r="I13" t="s">
        <v>1469</v>
      </c>
      <c r="J13" t="s">
        <v>375</v>
      </c>
    </row>
    <row r="14" spans="1:10" x14ac:dyDescent="0.15">
      <c r="F14" t="s">
        <v>373</v>
      </c>
      <c r="G14" t="s">
        <v>376</v>
      </c>
      <c r="H14" t="s">
        <v>377</v>
      </c>
      <c r="I14" t="s">
        <v>1470</v>
      </c>
      <c r="J14" t="s">
        <v>379</v>
      </c>
    </row>
    <row r="15" spans="1:10" hidden="1" x14ac:dyDescent="0.15">
      <c r="F15" t="s">
        <v>380</v>
      </c>
      <c r="G15" t="s">
        <v>381</v>
      </c>
      <c r="H15" t="s">
        <v>382</v>
      </c>
      <c r="I15" t="s">
        <v>1471</v>
      </c>
      <c r="J15" t="s">
        <v>384</v>
      </c>
    </row>
    <row r="16" spans="1:10" hidden="1" x14ac:dyDescent="0.15">
      <c r="F16" t="s">
        <v>385</v>
      </c>
      <c r="G16" t="s">
        <v>386</v>
      </c>
      <c r="H16" t="s">
        <v>387</v>
      </c>
      <c r="I16" t="s">
        <v>1472</v>
      </c>
      <c r="J16" t="s">
        <v>389</v>
      </c>
    </row>
    <row r="17" spans="6:10" hidden="1" x14ac:dyDescent="0.15">
      <c r="F17" t="s">
        <v>390</v>
      </c>
      <c r="G17" t="s">
        <v>391</v>
      </c>
      <c r="H17" t="s">
        <v>392</v>
      </c>
      <c r="I17" t="s">
        <v>1473</v>
      </c>
      <c r="J17" t="s">
        <v>394</v>
      </c>
    </row>
    <row r="18" spans="6:10" hidden="1" x14ac:dyDescent="0.15">
      <c r="F18" t="s">
        <v>395</v>
      </c>
      <c r="G18" t="s">
        <v>396</v>
      </c>
      <c r="H18" t="s">
        <v>397</v>
      </c>
      <c r="I18" t="s">
        <v>1474</v>
      </c>
      <c r="J18" t="s">
        <v>399</v>
      </c>
    </row>
    <row r="19" spans="6:10" hidden="1" x14ac:dyDescent="0.15">
      <c r="F19" t="s">
        <v>400</v>
      </c>
      <c r="G19" t="s">
        <v>401</v>
      </c>
      <c r="H19" t="s">
        <v>397</v>
      </c>
      <c r="I19" t="s">
        <v>1474</v>
      </c>
      <c r="J19" t="s">
        <v>402</v>
      </c>
    </row>
    <row r="20" spans="6:10" hidden="1" x14ac:dyDescent="0.15">
      <c r="F20" t="s">
        <v>365</v>
      </c>
      <c r="G20" t="s">
        <v>403</v>
      </c>
      <c r="H20" t="s">
        <v>404</v>
      </c>
      <c r="I20" t="s">
        <v>1475</v>
      </c>
      <c r="J20" t="s">
        <v>406</v>
      </c>
    </row>
    <row r="21" spans="6:10" hidden="1" x14ac:dyDescent="0.15">
      <c r="F21" t="s">
        <v>395</v>
      </c>
      <c r="G21" t="s">
        <v>407</v>
      </c>
      <c r="H21" t="s">
        <v>408</v>
      </c>
      <c r="I21" t="s">
        <v>1476</v>
      </c>
      <c r="J21" t="s">
        <v>410</v>
      </c>
    </row>
    <row r="22" spans="6:10" hidden="1" x14ac:dyDescent="0.15">
      <c r="F22" t="s">
        <v>411</v>
      </c>
      <c r="G22" t="s">
        <v>412</v>
      </c>
      <c r="H22" t="s">
        <v>413</v>
      </c>
      <c r="I22" t="s">
        <v>1477</v>
      </c>
      <c r="J22" t="s">
        <v>415</v>
      </c>
    </row>
    <row r="23" spans="6:10" hidden="1" x14ac:dyDescent="0.15">
      <c r="F23" t="s">
        <v>416</v>
      </c>
      <c r="G23" t="s">
        <v>417</v>
      </c>
      <c r="H23" t="s">
        <v>413</v>
      </c>
      <c r="I23" t="s">
        <v>1477</v>
      </c>
      <c r="J23" t="s">
        <v>418</v>
      </c>
    </row>
    <row r="24" spans="6:10" hidden="1" x14ac:dyDescent="0.15">
      <c r="F24" t="s">
        <v>419</v>
      </c>
      <c r="G24" t="s">
        <v>420</v>
      </c>
      <c r="H24" t="s">
        <v>421</v>
      </c>
      <c r="I24" t="s">
        <v>1478</v>
      </c>
      <c r="J24" t="s">
        <v>423</v>
      </c>
    </row>
    <row r="25" spans="6:10" hidden="1" x14ac:dyDescent="0.15">
      <c r="F25" t="s">
        <v>424</v>
      </c>
      <c r="G25" t="s">
        <v>425</v>
      </c>
      <c r="H25" t="s">
        <v>397</v>
      </c>
      <c r="I25" t="s">
        <v>1479</v>
      </c>
      <c r="J25" t="s">
        <v>427</v>
      </c>
    </row>
    <row r="26" spans="6:10" hidden="1" x14ac:dyDescent="0.15">
      <c r="F26" t="s">
        <v>428</v>
      </c>
      <c r="G26" t="s">
        <v>429</v>
      </c>
      <c r="H26" t="s">
        <v>430</v>
      </c>
      <c r="I26" t="s">
        <v>1480</v>
      </c>
    </row>
    <row r="27" spans="6:10" hidden="1" x14ac:dyDescent="0.15">
      <c r="F27" t="s">
        <v>432</v>
      </c>
      <c r="G27" t="s">
        <v>433</v>
      </c>
      <c r="H27" t="s">
        <v>430</v>
      </c>
      <c r="I27" t="s">
        <v>1481</v>
      </c>
    </row>
    <row r="28" spans="6:10" x14ac:dyDescent="0.15">
      <c r="F28" t="s">
        <v>435</v>
      </c>
      <c r="G28" t="s">
        <v>436</v>
      </c>
      <c r="H28" t="s">
        <v>377</v>
      </c>
      <c r="I28" t="s">
        <v>1482</v>
      </c>
      <c r="J28" t="s">
        <v>438</v>
      </c>
    </row>
    <row r="29" spans="6:10" x14ac:dyDescent="0.15">
      <c r="F29" t="s">
        <v>439</v>
      </c>
      <c r="G29" t="s">
        <v>440</v>
      </c>
      <c r="H29" t="s">
        <v>377</v>
      </c>
      <c r="I29" t="s">
        <v>1482</v>
      </c>
      <c r="J29" t="s">
        <v>441</v>
      </c>
    </row>
    <row r="30" spans="6:10" x14ac:dyDescent="0.15">
      <c r="F30" t="s">
        <v>442</v>
      </c>
      <c r="G30" t="s">
        <v>443</v>
      </c>
      <c r="H30" t="s">
        <v>444</v>
      </c>
      <c r="I30" t="s">
        <v>1483</v>
      </c>
      <c r="J30" t="s">
        <v>446</v>
      </c>
    </row>
    <row r="31" spans="6:10" x14ac:dyDescent="0.15">
      <c r="F31" t="s">
        <v>447</v>
      </c>
      <c r="G31" t="s">
        <v>448</v>
      </c>
      <c r="H31" t="s">
        <v>444</v>
      </c>
      <c r="I31" t="s">
        <v>1483</v>
      </c>
      <c r="J31" t="s">
        <v>449</v>
      </c>
    </row>
    <row r="32" spans="6:10" x14ac:dyDescent="0.15">
      <c r="F32" t="s">
        <v>450</v>
      </c>
      <c r="G32" t="s">
        <v>451</v>
      </c>
      <c r="H32" t="s">
        <v>444</v>
      </c>
      <c r="I32" t="s">
        <v>1483</v>
      </c>
      <c r="J32" t="s">
        <v>452</v>
      </c>
    </row>
    <row r="33" spans="6:10" hidden="1" x14ac:dyDescent="0.15">
      <c r="F33" t="s">
        <v>453</v>
      </c>
      <c r="G33" t="s">
        <v>454</v>
      </c>
      <c r="H33" t="s">
        <v>455</v>
      </c>
      <c r="I33" t="s">
        <v>1484</v>
      </c>
      <c r="J33" t="s">
        <v>457</v>
      </c>
    </row>
    <row r="34" spans="6:10" hidden="1" x14ac:dyDescent="0.15">
      <c r="F34" t="s">
        <v>373</v>
      </c>
      <c r="G34" t="s">
        <v>401</v>
      </c>
      <c r="H34" t="s">
        <v>458</v>
      </c>
      <c r="I34" t="s">
        <v>1485</v>
      </c>
      <c r="J34" t="s">
        <v>460</v>
      </c>
    </row>
    <row r="35" spans="6:10" hidden="1" x14ac:dyDescent="0.15">
      <c r="F35" t="s">
        <v>461</v>
      </c>
      <c r="G35" t="s">
        <v>462</v>
      </c>
      <c r="H35" t="s">
        <v>463</v>
      </c>
      <c r="I35" t="s">
        <v>1485</v>
      </c>
      <c r="J35" t="s">
        <v>464</v>
      </c>
    </row>
    <row r="36" spans="6:10" hidden="1" x14ac:dyDescent="0.15">
      <c r="F36" t="s">
        <v>465</v>
      </c>
      <c r="G36" t="s">
        <v>462</v>
      </c>
      <c r="H36" t="s">
        <v>463</v>
      </c>
      <c r="I36" t="s">
        <v>1485</v>
      </c>
      <c r="J36" t="s">
        <v>466</v>
      </c>
    </row>
    <row r="37" spans="6:10" hidden="1" x14ac:dyDescent="0.15">
      <c r="F37" t="s">
        <v>467</v>
      </c>
      <c r="G37" t="s">
        <v>462</v>
      </c>
      <c r="H37" t="s">
        <v>463</v>
      </c>
      <c r="I37" t="s">
        <v>1485</v>
      </c>
      <c r="J37" t="s">
        <v>468</v>
      </c>
    </row>
    <row r="38" spans="6:10" hidden="1" x14ac:dyDescent="0.15">
      <c r="F38" t="s">
        <v>373</v>
      </c>
      <c r="G38" t="s">
        <v>469</v>
      </c>
      <c r="H38" t="s">
        <v>362</v>
      </c>
      <c r="I38" t="s">
        <v>1486</v>
      </c>
      <c r="J38" t="s">
        <v>471</v>
      </c>
    </row>
    <row r="39" spans="6:10" x14ac:dyDescent="0.15">
      <c r="F39" t="s">
        <v>472</v>
      </c>
      <c r="G39" t="s">
        <v>401</v>
      </c>
      <c r="H39" t="s">
        <v>444</v>
      </c>
      <c r="I39" t="s">
        <v>1487</v>
      </c>
      <c r="J39" t="s">
        <v>474</v>
      </c>
    </row>
    <row r="40" spans="6:10" hidden="1" x14ac:dyDescent="0.15">
      <c r="F40" t="s">
        <v>400</v>
      </c>
      <c r="G40" t="s">
        <v>475</v>
      </c>
      <c r="H40" t="s">
        <v>476</v>
      </c>
      <c r="I40" t="s">
        <v>1488</v>
      </c>
      <c r="J40" t="s">
        <v>478</v>
      </c>
    </row>
    <row r="41" spans="6:10" hidden="1" x14ac:dyDescent="0.15">
      <c r="F41" t="s">
        <v>479</v>
      </c>
      <c r="G41" t="s">
        <v>480</v>
      </c>
      <c r="H41" t="s">
        <v>481</v>
      </c>
      <c r="I41" t="s">
        <v>1489</v>
      </c>
      <c r="J41" t="s">
        <v>483</v>
      </c>
    </row>
    <row r="42" spans="6:10" hidden="1" x14ac:dyDescent="0.15">
      <c r="F42" t="s">
        <v>484</v>
      </c>
      <c r="G42" t="s">
        <v>485</v>
      </c>
      <c r="H42" t="s">
        <v>421</v>
      </c>
      <c r="I42" t="s">
        <v>1490</v>
      </c>
      <c r="J42" t="s">
        <v>487</v>
      </c>
    </row>
    <row r="43" spans="6:10" hidden="1" x14ac:dyDescent="0.15">
      <c r="F43" t="s">
        <v>428</v>
      </c>
      <c r="G43" t="s">
        <v>488</v>
      </c>
      <c r="H43" t="s">
        <v>489</v>
      </c>
      <c r="I43" t="s">
        <v>1491</v>
      </c>
      <c r="J43" t="s">
        <v>491</v>
      </c>
    </row>
    <row r="44" spans="6:10" hidden="1" x14ac:dyDescent="0.15">
      <c r="F44" t="s">
        <v>395</v>
      </c>
      <c r="G44" t="s">
        <v>492</v>
      </c>
      <c r="H44" t="s">
        <v>493</v>
      </c>
      <c r="I44" t="s">
        <v>1492</v>
      </c>
      <c r="J44" t="s">
        <v>495</v>
      </c>
    </row>
    <row r="45" spans="6:10" hidden="1" x14ac:dyDescent="0.15">
      <c r="F45" t="s">
        <v>496</v>
      </c>
      <c r="G45" t="s">
        <v>497</v>
      </c>
      <c r="H45" t="s">
        <v>382</v>
      </c>
      <c r="I45" t="s">
        <v>1493</v>
      </c>
      <c r="J45" t="s">
        <v>499</v>
      </c>
    </row>
    <row r="46" spans="6:10" hidden="1" x14ac:dyDescent="0.15">
      <c r="F46" t="s">
        <v>465</v>
      </c>
      <c r="G46" t="s">
        <v>492</v>
      </c>
      <c r="H46" t="s">
        <v>397</v>
      </c>
      <c r="I46" t="s">
        <v>1494</v>
      </c>
      <c r="J46" t="s">
        <v>501</v>
      </c>
    </row>
    <row r="47" spans="6:10" hidden="1" x14ac:dyDescent="0.15">
      <c r="F47" t="s">
        <v>502</v>
      </c>
      <c r="G47" t="s">
        <v>492</v>
      </c>
      <c r="H47" t="s">
        <v>397</v>
      </c>
      <c r="I47" t="s">
        <v>1494</v>
      </c>
      <c r="J47" t="s">
        <v>503</v>
      </c>
    </row>
    <row r="48" spans="6:10" hidden="1" x14ac:dyDescent="0.15">
      <c r="F48" t="s">
        <v>411</v>
      </c>
      <c r="G48" t="s">
        <v>504</v>
      </c>
      <c r="H48" t="s">
        <v>458</v>
      </c>
      <c r="I48" t="s">
        <v>1495</v>
      </c>
      <c r="J48" t="s">
        <v>506</v>
      </c>
    </row>
    <row r="49" spans="6:10" hidden="1" x14ac:dyDescent="0.15">
      <c r="F49" t="s">
        <v>507</v>
      </c>
      <c r="G49" t="s">
        <v>508</v>
      </c>
      <c r="H49" t="s">
        <v>463</v>
      </c>
      <c r="I49" t="s">
        <v>1496</v>
      </c>
      <c r="J49" t="s">
        <v>510</v>
      </c>
    </row>
    <row r="50" spans="6:10" hidden="1" x14ac:dyDescent="0.15">
      <c r="F50" t="s">
        <v>419</v>
      </c>
      <c r="G50" t="s">
        <v>440</v>
      </c>
      <c r="H50" t="s">
        <v>387</v>
      </c>
      <c r="I50" t="s">
        <v>1497</v>
      </c>
    </row>
    <row r="51" spans="6:10" hidden="1" x14ac:dyDescent="0.15">
      <c r="F51" t="s">
        <v>512</v>
      </c>
      <c r="G51" t="s">
        <v>513</v>
      </c>
      <c r="H51" t="s">
        <v>404</v>
      </c>
      <c r="I51" t="s">
        <v>1498</v>
      </c>
    </row>
    <row r="52" spans="6:10" hidden="1" x14ac:dyDescent="0.15">
      <c r="F52" t="s">
        <v>496</v>
      </c>
      <c r="G52" t="s">
        <v>515</v>
      </c>
      <c r="H52" t="s">
        <v>421</v>
      </c>
      <c r="I52" t="s">
        <v>1499</v>
      </c>
    </row>
    <row r="53" spans="6:10" hidden="1" x14ac:dyDescent="0.15">
      <c r="F53" t="s">
        <v>465</v>
      </c>
      <c r="G53" t="s">
        <v>517</v>
      </c>
      <c r="H53" t="s">
        <v>421</v>
      </c>
      <c r="I53" t="s">
        <v>1500</v>
      </c>
    </row>
    <row r="54" spans="6:10" hidden="1" x14ac:dyDescent="0.15">
      <c r="F54" t="s">
        <v>428</v>
      </c>
      <c r="G54" t="s">
        <v>519</v>
      </c>
      <c r="H54" t="s">
        <v>520</v>
      </c>
      <c r="I54" t="s">
        <v>1501</v>
      </c>
      <c r="J54" t="s">
        <v>522</v>
      </c>
    </row>
    <row r="55" spans="6:10" hidden="1" x14ac:dyDescent="0.15">
      <c r="F55" t="s">
        <v>523</v>
      </c>
      <c r="G55" t="s">
        <v>524</v>
      </c>
      <c r="H55" t="s">
        <v>525</v>
      </c>
      <c r="I55" t="s">
        <v>1502</v>
      </c>
      <c r="J55" t="s">
        <v>527</v>
      </c>
    </row>
    <row r="56" spans="6:10" hidden="1" x14ac:dyDescent="0.15">
      <c r="F56" t="s">
        <v>502</v>
      </c>
      <c r="G56" t="s">
        <v>528</v>
      </c>
      <c r="H56" t="s">
        <v>529</v>
      </c>
      <c r="I56" t="s">
        <v>1502</v>
      </c>
      <c r="J56" t="s">
        <v>530</v>
      </c>
    </row>
    <row r="57" spans="6:10" hidden="1" x14ac:dyDescent="0.15">
      <c r="F57" t="s">
        <v>419</v>
      </c>
      <c r="G57" t="s">
        <v>531</v>
      </c>
      <c r="H57" t="s">
        <v>404</v>
      </c>
      <c r="I57" t="s">
        <v>1503</v>
      </c>
      <c r="J57" t="s">
        <v>533</v>
      </c>
    </row>
    <row r="58" spans="6:10" hidden="1" x14ac:dyDescent="0.15">
      <c r="F58" t="s">
        <v>380</v>
      </c>
      <c r="G58" t="s">
        <v>534</v>
      </c>
      <c r="H58" t="s">
        <v>535</v>
      </c>
      <c r="I58" t="s">
        <v>1504</v>
      </c>
      <c r="J58" t="s">
        <v>537</v>
      </c>
    </row>
    <row r="59" spans="6:10" hidden="1" x14ac:dyDescent="0.15">
      <c r="F59" t="s">
        <v>428</v>
      </c>
      <c r="G59" t="s">
        <v>538</v>
      </c>
      <c r="H59" t="s">
        <v>539</v>
      </c>
      <c r="I59" t="s">
        <v>1505</v>
      </c>
      <c r="J59" t="s">
        <v>541</v>
      </c>
    </row>
    <row r="60" spans="6:10" hidden="1" x14ac:dyDescent="0.15">
      <c r="F60" t="s">
        <v>416</v>
      </c>
      <c r="G60" t="s">
        <v>542</v>
      </c>
      <c r="H60" t="s">
        <v>539</v>
      </c>
      <c r="I60" t="s">
        <v>1506</v>
      </c>
    </row>
    <row r="61" spans="6:10" hidden="1" x14ac:dyDescent="0.15">
      <c r="F61" t="s">
        <v>428</v>
      </c>
      <c r="G61" t="s">
        <v>544</v>
      </c>
      <c r="H61" t="s">
        <v>545</v>
      </c>
      <c r="I61" t="s">
        <v>1507</v>
      </c>
    </row>
    <row r="62" spans="6:10" hidden="1" x14ac:dyDescent="0.15">
      <c r="F62" t="s">
        <v>547</v>
      </c>
      <c r="G62" t="s">
        <v>548</v>
      </c>
      <c r="H62" t="s">
        <v>455</v>
      </c>
      <c r="I62" t="s">
        <v>1508</v>
      </c>
    </row>
    <row r="63" spans="6:10" hidden="1" x14ac:dyDescent="0.15">
      <c r="F63" t="s">
        <v>395</v>
      </c>
      <c r="G63" t="s">
        <v>550</v>
      </c>
      <c r="H63" t="s">
        <v>455</v>
      </c>
      <c r="I63" t="s">
        <v>1509</v>
      </c>
    </row>
    <row r="64" spans="6:10" hidden="1" x14ac:dyDescent="0.15">
      <c r="F64" t="s">
        <v>552</v>
      </c>
      <c r="G64" t="s">
        <v>553</v>
      </c>
      <c r="H64" t="s">
        <v>493</v>
      </c>
      <c r="I64" t="s">
        <v>1510</v>
      </c>
      <c r="J64" t="s">
        <v>555</v>
      </c>
    </row>
    <row r="65" spans="6:10" hidden="1" x14ac:dyDescent="0.15">
      <c r="F65" t="s">
        <v>556</v>
      </c>
      <c r="G65" t="s">
        <v>557</v>
      </c>
      <c r="H65" t="s">
        <v>493</v>
      </c>
      <c r="I65" t="s">
        <v>1510</v>
      </c>
      <c r="J65" t="s">
        <v>558</v>
      </c>
    </row>
    <row r="66" spans="6:10" hidden="1" x14ac:dyDescent="0.15">
      <c r="F66" t="s">
        <v>559</v>
      </c>
      <c r="G66" t="s">
        <v>560</v>
      </c>
      <c r="H66" t="s">
        <v>493</v>
      </c>
      <c r="I66" t="s">
        <v>1510</v>
      </c>
      <c r="J66" t="s">
        <v>561</v>
      </c>
    </row>
    <row r="67" spans="6:10" hidden="1" x14ac:dyDescent="0.15">
      <c r="F67" t="s">
        <v>439</v>
      </c>
      <c r="G67" t="s">
        <v>562</v>
      </c>
      <c r="H67" t="s">
        <v>563</v>
      </c>
      <c r="I67" t="s">
        <v>1511</v>
      </c>
      <c r="J67" t="s">
        <v>565</v>
      </c>
    </row>
    <row r="68" spans="6:10" hidden="1" x14ac:dyDescent="0.15">
      <c r="F68" t="s">
        <v>373</v>
      </c>
      <c r="G68" t="s">
        <v>566</v>
      </c>
      <c r="H68" t="s">
        <v>567</v>
      </c>
      <c r="I68" t="s">
        <v>1512</v>
      </c>
      <c r="J68" t="s">
        <v>569</v>
      </c>
    </row>
    <row r="69" spans="6:10" hidden="1" x14ac:dyDescent="0.15">
      <c r="F69" t="s">
        <v>570</v>
      </c>
      <c r="G69" t="s">
        <v>571</v>
      </c>
      <c r="H69" t="s">
        <v>421</v>
      </c>
      <c r="I69" t="s">
        <v>1513</v>
      </c>
      <c r="J69" t="s">
        <v>573</v>
      </c>
    </row>
    <row r="70" spans="6:10" hidden="1" x14ac:dyDescent="0.15">
      <c r="F70" t="s">
        <v>373</v>
      </c>
      <c r="G70" t="s">
        <v>574</v>
      </c>
      <c r="H70" t="s">
        <v>367</v>
      </c>
      <c r="I70" t="s">
        <v>1514</v>
      </c>
      <c r="J70" t="s">
        <v>576</v>
      </c>
    </row>
    <row r="71" spans="6:10" hidden="1" x14ac:dyDescent="0.15">
      <c r="F71" t="s">
        <v>439</v>
      </c>
      <c r="G71" t="s">
        <v>577</v>
      </c>
      <c r="H71" t="s">
        <v>520</v>
      </c>
      <c r="I71" t="s">
        <v>578</v>
      </c>
      <c r="J71" t="s">
        <v>579</v>
      </c>
    </row>
    <row r="72" spans="6:10" hidden="1" x14ac:dyDescent="0.15">
      <c r="F72" t="s">
        <v>580</v>
      </c>
      <c r="G72" t="s">
        <v>581</v>
      </c>
      <c r="H72" t="s">
        <v>582</v>
      </c>
      <c r="I72" t="s">
        <v>583</v>
      </c>
      <c r="J72" t="s">
        <v>584</v>
      </c>
    </row>
    <row r="73" spans="6:10" hidden="1" x14ac:dyDescent="0.15">
      <c r="F73" t="s">
        <v>585</v>
      </c>
      <c r="G73" t="s">
        <v>577</v>
      </c>
      <c r="H73" t="s">
        <v>582</v>
      </c>
      <c r="I73" t="s">
        <v>583</v>
      </c>
      <c r="J73" t="s">
        <v>586</v>
      </c>
    </row>
    <row r="74" spans="6:10" hidden="1" x14ac:dyDescent="0.15">
      <c r="F74" t="s">
        <v>587</v>
      </c>
      <c r="G74" t="s">
        <v>588</v>
      </c>
      <c r="H74" t="s">
        <v>481</v>
      </c>
      <c r="I74" t="s">
        <v>1515</v>
      </c>
      <c r="J74" t="s">
        <v>590</v>
      </c>
    </row>
    <row r="75" spans="6:10" hidden="1" x14ac:dyDescent="0.15">
      <c r="F75" t="s">
        <v>591</v>
      </c>
      <c r="G75" t="s">
        <v>592</v>
      </c>
      <c r="H75" t="s">
        <v>593</v>
      </c>
      <c r="I75" t="s">
        <v>1516</v>
      </c>
      <c r="J75" t="s">
        <v>595</v>
      </c>
    </row>
    <row r="76" spans="6:10" hidden="1" x14ac:dyDescent="0.15">
      <c r="F76" t="s">
        <v>465</v>
      </c>
      <c r="G76" t="s">
        <v>596</v>
      </c>
      <c r="H76" t="s">
        <v>520</v>
      </c>
      <c r="I76" t="s">
        <v>1517</v>
      </c>
      <c r="J76" t="s">
        <v>598</v>
      </c>
    </row>
    <row r="77" spans="6:10" hidden="1" x14ac:dyDescent="0.15">
      <c r="F77" t="s">
        <v>599</v>
      </c>
      <c r="G77" t="s">
        <v>600</v>
      </c>
      <c r="H77" t="s">
        <v>601</v>
      </c>
      <c r="I77" t="s">
        <v>1518</v>
      </c>
      <c r="J77" t="s">
        <v>603</v>
      </c>
    </row>
    <row r="78" spans="6:10" hidden="1" x14ac:dyDescent="0.15">
      <c r="F78" t="s">
        <v>570</v>
      </c>
      <c r="G78" t="s">
        <v>604</v>
      </c>
      <c r="H78" t="s">
        <v>493</v>
      </c>
      <c r="I78" t="s">
        <v>1519</v>
      </c>
      <c r="J78" t="s">
        <v>606</v>
      </c>
    </row>
    <row r="79" spans="6:10" hidden="1" x14ac:dyDescent="0.15">
      <c r="F79" t="s">
        <v>607</v>
      </c>
      <c r="G79" t="s">
        <v>608</v>
      </c>
      <c r="H79" t="s">
        <v>609</v>
      </c>
      <c r="I79" t="s">
        <v>1520</v>
      </c>
      <c r="J79" t="s">
        <v>611</v>
      </c>
    </row>
    <row r="80" spans="6:10" hidden="1" x14ac:dyDescent="0.15">
      <c r="F80" t="s">
        <v>612</v>
      </c>
      <c r="G80" t="s">
        <v>613</v>
      </c>
      <c r="H80" t="s">
        <v>463</v>
      </c>
      <c r="I80" t="s">
        <v>1521</v>
      </c>
      <c r="J80" t="s">
        <v>615</v>
      </c>
    </row>
    <row r="81" spans="6:10" hidden="1" x14ac:dyDescent="0.15">
      <c r="F81" t="s">
        <v>587</v>
      </c>
      <c r="G81" t="s">
        <v>616</v>
      </c>
      <c r="H81" t="s">
        <v>476</v>
      </c>
      <c r="I81" t="s">
        <v>1522</v>
      </c>
      <c r="J81" t="s">
        <v>618</v>
      </c>
    </row>
    <row r="82" spans="6:10" hidden="1" x14ac:dyDescent="0.15">
      <c r="F82" t="s">
        <v>467</v>
      </c>
      <c r="G82" t="s">
        <v>616</v>
      </c>
      <c r="H82" t="s">
        <v>476</v>
      </c>
      <c r="I82" t="s">
        <v>1522</v>
      </c>
      <c r="J82" t="s">
        <v>619</v>
      </c>
    </row>
    <row r="83" spans="6:10" hidden="1" x14ac:dyDescent="0.15">
      <c r="F83" t="s">
        <v>620</v>
      </c>
      <c r="G83" t="s">
        <v>621</v>
      </c>
      <c r="H83" t="s">
        <v>404</v>
      </c>
      <c r="I83" t="s">
        <v>1523</v>
      </c>
      <c r="J83" t="s">
        <v>623</v>
      </c>
    </row>
    <row r="84" spans="6:10" hidden="1" x14ac:dyDescent="0.15">
      <c r="F84" t="s">
        <v>465</v>
      </c>
      <c r="G84" t="s">
        <v>624</v>
      </c>
      <c r="H84" t="s">
        <v>625</v>
      </c>
      <c r="I84" t="s">
        <v>1524</v>
      </c>
      <c r="J84" t="s">
        <v>627</v>
      </c>
    </row>
    <row r="85" spans="6:10" hidden="1" x14ac:dyDescent="0.15">
      <c r="F85" t="s">
        <v>502</v>
      </c>
      <c r="G85" t="s">
        <v>628</v>
      </c>
      <c r="H85" t="s">
        <v>625</v>
      </c>
      <c r="I85" t="s">
        <v>1524</v>
      </c>
      <c r="J85" t="s">
        <v>629</v>
      </c>
    </row>
    <row r="86" spans="6:10" hidden="1" x14ac:dyDescent="0.15">
      <c r="F86" t="s">
        <v>630</v>
      </c>
      <c r="G86" t="s">
        <v>631</v>
      </c>
      <c r="H86" t="s">
        <v>632</v>
      </c>
      <c r="I86" t="s">
        <v>1525</v>
      </c>
    </row>
    <row r="87" spans="6:10" hidden="1" x14ac:dyDescent="0.15">
      <c r="F87" t="s">
        <v>587</v>
      </c>
      <c r="G87" t="s">
        <v>634</v>
      </c>
      <c r="H87" t="s">
        <v>635</v>
      </c>
      <c r="I87" t="s">
        <v>1526</v>
      </c>
      <c r="J87" t="s">
        <v>637</v>
      </c>
    </row>
    <row r="88" spans="6:10" hidden="1" x14ac:dyDescent="0.15">
      <c r="F88" t="s">
        <v>496</v>
      </c>
      <c r="G88" t="s">
        <v>638</v>
      </c>
      <c r="H88" t="s">
        <v>635</v>
      </c>
      <c r="I88" t="s">
        <v>1526</v>
      </c>
      <c r="J88" t="s">
        <v>639</v>
      </c>
    </row>
    <row r="89" spans="6:10" x14ac:dyDescent="0.15">
      <c r="F89" t="s">
        <v>640</v>
      </c>
      <c r="G89" t="s">
        <v>641</v>
      </c>
      <c r="H89" t="s">
        <v>642</v>
      </c>
      <c r="I89" t="s">
        <v>1527</v>
      </c>
      <c r="J89" t="s">
        <v>644</v>
      </c>
    </row>
    <row r="90" spans="6:10" hidden="1" x14ac:dyDescent="0.15">
      <c r="F90" t="s">
        <v>435</v>
      </c>
      <c r="G90" t="s">
        <v>645</v>
      </c>
      <c r="H90" t="s">
        <v>567</v>
      </c>
      <c r="I90" t="s">
        <v>1528</v>
      </c>
      <c r="J90" t="s">
        <v>647</v>
      </c>
    </row>
    <row r="91" spans="6:10" hidden="1" x14ac:dyDescent="0.15">
      <c r="F91" t="s">
        <v>523</v>
      </c>
      <c r="G91" t="s">
        <v>648</v>
      </c>
      <c r="H91" t="s">
        <v>545</v>
      </c>
      <c r="I91" t="s">
        <v>1529</v>
      </c>
      <c r="J91" t="s">
        <v>650</v>
      </c>
    </row>
    <row r="92" spans="6:10" hidden="1" x14ac:dyDescent="0.15">
      <c r="F92" t="s">
        <v>453</v>
      </c>
      <c r="G92" t="s">
        <v>651</v>
      </c>
      <c r="H92" t="s">
        <v>545</v>
      </c>
      <c r="I92" t="s">
        <v>1529</v>
      </c>
      <c r="J92" t="s">
        <v>652</v>
      </c>
    </row>
    <row r="93" spans="6:10" hidden="1" x14ac:dyDescent="0.15">
      <c r="F93" t="s">
        <v>360</v>
      </c>
      <c r="G93" t="s">
        <v>653</v>
      </c>
      <c r="H93" t="s">
        <v>408</v>
      </c>
      <c r="I93" t="s">
        <v>1530</v>
      </c>
      <c r="J93" t="s">
        <v>655</v>
      </c>
    </row>
    <row r="94" spans="6:10" hidden="1" x14ac:dyDescent="0.15">
      <c r="F94" t="s">
        <v>479</v>
      </c>
      <c r="G94" t="s">
        <v>656</v>
      </c>
      <c r="H94" t="s">
        <v>535</v>
      </c>
      <c r="I94" t="s">
        <v>1531</v>
      </c>
      <c r="J94" t="s">
        <v>658</v>
      </c>
    </row>
    <row r="95" spans="6:10" hidden="1" x14ac:dyDescent="0.15">
      <c r="F95" t="s">
        <v>580</v>
      </c>
      <c r="G95" t="s">
        <v>659</v>
      </c>
      <c r="H95" t="s">
        <v>455</v>
      </c>
      <c r="I95" t="s">
        <v>1532</v>
      </c>
      <c r="J95" t="s">
        <v>661</v>
      </c>
    </row>
    <row r="96" spans="6:10" hidden="1" x14ac:dyDescent="0.15">
      <c r="F96" t="s">
        <v>662</v>
      </c>
      <c r="G96" t="s">
        <v>663</v>
      </c>
      <c r="H96" t="s">
        <v>525</v>
      </c>
      <c r="I96" t="s">
        <v>1533</v>
      </c>
      <c r="J96" t="s">
        <v>665</v>
      </c>
    </row>
    <row r="97" spans="6:10" hidden="1" x14ac:dyDescent="0.15">
      <c r="F97" t="s">
        <v>666</v>
      </c>
      <c r="G97" t="s">
        <v>667</v>
      </c>
      <c r="H97" t="s">
        <v>668</v>
      </c>
      <c r="I97" t="s">
        <v>1534</v>
      </c>
      <c r="J97" t="s">
        <v>670</v>
      </c>
    </row>
    <row r="98" spans="6:10" hidden="1" x14ac:dyDescent="0.15">
      <c r="F98" t="s">
        <v>591</v>
      </c>
      <c r="G98" t="s">
        <v>671</v>
      </c>
      <c r="H98" t="s">
        <v>609</v>
      </c>
      <c r="I98" t="s">
        <v>1534</v>
      </c>
      <c r="J98" t="s">
        <v>672</v>
      </c>
    </row>
    <row r="99" spans="6:10" hidden="1" x14ac:dyDescent="0.15">
      <c r="F99" t="s">
        <v>450</v>
      </c>
      <c r="G99" t="s">
        <v>673</v>
      </c>
      <c r="H99" t="s">
        <v>397</v>
      </c>
      <c r="I99" t="s">
        <v>1535</v>
      </c>
      <c r="J99" t="s">
        <v>675</v>
      </c>
    </row>
    <row r="100" spans="6:10" hidden="1" x14ac:dyDescent="0.15">
      <c r="F100" t="s">
        <v>435</v>
      </c>
      <c r="G100" t="s">
        <v>676</v>
      </c>
      <c r="H100" t="s">
        <v>601</v>
      </c>
      <c r="I100" t="s">
        <v>1536</v>
      </c>
      <c r="J100" t="s">
        <v>678</v>
      </c>
    </row>
    <row r="101" spans="6:10" hidden="1" x14ac:dyDescent="0.15">
      <c r="F101" t="s">
        <v>439</v>
      </c>
      <c r="G101" t="s">
        <v>679</v>
      </c>
      <c r="H101" t="s">
        <v>601</v>
      </c>
      <c r="I101" t="s">
        <v>1536</v>
      </c>
      <c r="J101" t="s">
        <v>680</v>
      </c>
    </row>
    <row r="102" spans="6:10" hidden="1" x14ac:dyDescent="0.15">
      <c r="F102" t="s">
        <v>432</v>
      </c>
      <c r="G102" t="s">
        <v>681</v>
      </c>
      <c r="H102" t="s">
        <v>601</v>
      </c>
      <c r="I102" t="s">
        <v>1536</v>
      </c>
      <c r="J102" t="s">
        <v>682</v>
      </c>
    </row>
    <row r="103" spans="6:10" hidden="1" x14ac:dyDescent="0.15">
      <c r="F103" t="s">
        <v>360</v>
      </c>
      <c r="G103" t="s">
        <v>683</v>
      </c>
      <c r="H103" t="s">
        <v>493</v>
      </c>
      <c r="I103" t="s">
        <v>1537</v>
      </c>
      <c r="J103" t="s">
        <v>685</v>
      </c>
    </row>
    <row r="104" spans="6:10" hidden="1" x14ac:dyDescent="0.15">
      <c r="F104" t="s">
        <v>686</v>
      </c>
      <c r="G104" t="s">
        <v>687</v>
      </c>
      <c r="H104" t="s">
        <v>493</v>
      </c>
      <c r="I104" t="s">
        <v>1537</v>
      </c>
      <c r="J104" t="s">
        <v>688</v>
      </c>
    </row>
    <row r="105" spans="6:10" hidden="1" x14ac:dyDescent="0.15">
      <c r="F105" t="s">
        <v>689</v>
      </c>
      <c r="G105" t="s">
        <v>690</v>
      </c>
      <c r="H105" t="s">
        <v>609</v>
      </c>
      <c r="I105" t="s">
        <v>1538</v>
      </c>
      <c r="J105" t="s">
        <v>692</v>
      </c>
    </row>
    <row r="106" spans="6:10" hidden="1" x14ac:dyDescent="0.15">
      <c r="F106" t="s">
        <v>484</v>
      </c>
      <c r="G106" t="s">
        <v>693</v>
      </c>
      <c r="H106" t="s">
        <v>609</v>
      </c>
      <c r="I106" t="s">
        <v>1538</v>
      </c>
      <c r="J106" t="s">
        <v>694</v>
      </c>
    </row>
    <row r="107" spans="6:10" hidden="1" x14ac:dyDescent="0.15">
      <c r="F107" t="s">
        <v>695</v>
      </c>
      <c r="G107" t="s">
        <v>696</v>
      </c>
      <c r="H107" t="s">
        <v>609</v>
      </c>
      <c r="I107" t="s">
        <v>1538</v>
      </c>
      <c r="J107" t="s">
        <v>697</v>
      </c>
    </row>
    <row r="108" spans="6:10" hidden="1" x14ac:dyDescent="0.15">
      <c r="F108" t="s">
        <v>686</v>
      </c>
      <c r="G108" t="s">
        <v>698</v>
      </c>
      <c r="H108" t="s">
        <v>382</v>
      </c>
      <c r="I108" t="s">
        <v>1539</v>
      </c>
      <c r="J108" t="s">
        <v>700</v>
      </c>
    </row>
    <row r="109" spans="6:10" hidden="1" x14ac:dyDescent="0.15">
      <c r="F109" t="s">
        <v>701</v>
      </c>
      <c r="G109" t="s">
        <v>702</v>
      </c>
      <c r="H109" t="s">
        <v>632</v>
      </c>
      <c r="I109" t="s">
        <v>1540</v>
      </c>
      <c r="J109" t="s">
        <v>704</v>
      </c>
    </row>
    <row r="110" spans="6:10" hidden="1" x14ac:dyDescent="0.15">
      <c r="F110" t="s">
        <v>705</v>
      </c>
      <c r="G110" t="s">
        <v>706</v>
      </c>
      <c r="H110" t="s">
        <v>632</v>
      </c>
      <c r="I110" t="s">
        <v>1540</v>
      </c>
      <c r="J110" t="s">
        <v>707</v>
      </c>
    </row>
    <row r="111" spans="6:10" x14ac:dyDescent="0.15">
      <c r="F111" t="s">
        <v>708</v>
      </c>
      <c r="G111" t="s">
        <v>709</v>
      </c>
      <c r="H111" t="s">
        <v>642</v>
      </c>
      <c r="I111" t="s">
        <v>1541</v>
      </c>
      <c r="J111" t="s">
        <v>711</v>
      </c>
    </row>
    <row r="112" spans="6:10" x14ac:dyDescent="0.15">
      <c r="F112" t="s">
        <v>712</v>
      </c>
      <c r="G112" t="s">
        <v>713</v>
      </c>
      <c r="H112" t="s">
        <v>642</v>
      </c>
      <c r="I112" t="s">
        <v>1541</v>
      </c>
      <c r="J112" t="s">
        <v>714</v>
      </c>
    </row>
    <row r="113" spans="6:10" hidden="1" x14ac:dyDescent="0.15">
      <c r="F113" t="s">
        <v>411</v>
      </c>
      <c r="G113" t="s">
        <v>715</v>
      </c>
      <c r="H113" t="s">
        <v>716</v>
      </c>
      <c r="I113" t="s">
        <v>1542</v>
      </c>
      <c r="J113" t="s">
        <v>718</v>
      </c>
    </row>
    <row r="114" spans="6:10" hidden="1" x14ac:dyDescent="0.15">
      <c r="F114" t="s">
        <v>416</v>
      </c>
      <c r="G114" t="s">
        <v>719</v>
      </c>
      <c r="H114" t="s">
        <v>716</v>
      </c>
      <c r="I114" t="s">
        <v>1542</v>
      </c>
      <c r="J114" t="s">
        <v>720</v>
      </c>
    </row>
    <row r="115" spans="6:10" x14ac:dyDescent="0.15">
      <c r="F115" t="s">
        <v>721</v>
      </c>
      <c r="G115" t="s">
        <v>722</v>
      </c>
      <c r="H115" t="s">
        <v>444</v>
      </c>
      <c r="I115" t="s">
        <v>1543</v>
      </c>
      <c r="J115" t="s">
        <v>724</v>
      </c>
    </row>
    <row r="116" spans="6:10" hidden="1" x14ac:dyDescent="0.15">
      <c r="F116" t="s">
        <v>591</v>
      </c>
      <c r="G116" t="s">
        <v>725</v>
      </c>
      <c r="H116" t="s">
        <v>545</v>
      </c>
      <c r="I116" t="s">
        <v>1544</v>
      </c>
      <c r="J116" t="s">
        <v>727</v>
      </c>
    </row>
    <row r="117" spans="6:10" hidden="1" x14ac:dyDescent="0.15">
      <c r="F117" t="s">
        <v>419</v>
      </c>
      <c r="G117" t="s">
        <v>725</v>
      </c>
      <c r="H117" t="s">
        <v>387</v>
      </c>
      <c r="I117" t="s">
        <v>1545</v>
      </c>
    </row>
    <row r="118" spans="6:10" hidden="1" x14ac:dyDescent="0.15">
      <c r="F118" t="s">
        <v>591</v>
      </c>
      <c r="G118" t="s">
        <v>729</v>
      </c>
      <c r="H118" t="s">
        <v>489</v>
      </c>
      <c r="I118" t="s">
        <v>1546</v>
      </c>
      <c r="J118" t="s">
        <v>731</v>
      </c>
    </row>
    <row r="119" spans="6:10" hidden="1" x14ac:dyDescent="0.15">
      <c r="F119" t="s">
        <v>732</v>
      </c>
      <c r="G119" t="s">
        <v>429</v>
      </c>
      <c r="H119" t="s">
        <v>567</v>
      </c>
      <c r="I119" t="s">
        <v>1547</v>
      </c>
      <c r="J119" t="s">
        <v>734</v>
      </c>
    </row>
    <row r="120" spans="6:10" hidden="1" x14ac:dyDescent="0.15">
      <c r="F120" t="s">
        <v>689</v>
      </c>
      <c r="G120" t="s">
        <v>735</v>
      </c>
      <c r="H120" t="s">
        <v>539</v>
      </c>
      <c r="I120" t="s">
        <v>1548</v>
      </c>
      <c r="J120" t="s">
        <v>737</v>
      </c>
    </row>
    <row r="121" spans="6:10" hidden="1" x14ac:dyDescent="0.15">
      <c r="F121" t="s">
        <v>419</v>
      </c>
      <c r="G121" t="s">
        <v>738</v>
      </c>
      <c r="H121" t="s">
        <v>739</v>
      </c>
      <c r="I121" t="s">
        <v>1549</v>
      </c>
      <c r="J121" t="s">
        <v>741</v>
      </c>
    </row>
    <row r="122" spans="6:10" hidden="1" x14ac:dyDescent="0.15">
      <c r="F122" t="s">
        <v>428</v>
      </c>
      <c r="G122" t="s">
        <v>742</v>
      </c>
      <c r="H122" t="s">
        <v>625</v>
      </c>
      <c r="I122" t="s">
        <v>1550</v>
      </c>
      <c r="J122" t="s">
        <v>744</v>
      </c>
    </row>
    <row r="123" spans="6:10" hidden="1" x14ac:dyDescent="0.15">
      <c r="F123" t="s">
        <v>591</v>
      </c>
      <c r="G123" t="s">
        <v>745</v>
      </c>
      <c r="H123" t="s">
        <v>625</v>
      </c>
      <c r="I123" t="s">
        <v>1550</v>
      </c>
      <c r="J123" t="s">
        <v>746</v>
      </c>
    </row>
    <row r="124" spans="6:10" hidden="1" x14ac:dyDescent="0.15">
      <c r="F124" t="s">
        <v>747</v>
      </c>
      <c r="G124" t="s">
        <v>748</v>
      </c>
      <c r="H124" t="s">
        <v>625</v>
      </c>
      <c r="I124" t="s">
        <v>1550</v>
      </c>
      <c r="J124" t="s">
        <v>749</v>
      </c>
    </row>
    <row r="125" spans="6:10" hidden="1" x14ac:dyDescent="0.15">
      <c r="F125" t="s">
        <v>612</v>
      </c>
      <c r="G125" t="s">
        <v>748</v>
      </c>
      <c r="H125" t="s">
        <v>625</v>
      </c>
      <c r="I125" t="s">
        <v>1550</v>
      </c>
      <c r="J125" t="s">
        <v>750</v>
      </c>
    </row>
    <row r="126" spans="6:10" hidden="1" x14ac:dyDescent="0.15">
      <c r="F126" t="s">
        <v>751</v>
      </c>
      <c r="G126" t="s">
        <v>752</v>
      </c>
      <c r="H126" t="s">
        <v>535</v>
      </c>
      <c r="I126" t="s">
        <v>1551</v>
      </c>
      <c r="J126" t="s">
        <v>754</v>
      </c>
    </row>
    <row r="127" spans="6:10" hidden="1" x14ac:dyDescent="0.15">
      <c r="F127" t="s">
        <v>755</v>
      </c>
      <c r="G127" t="s">
        <v>756</v>
      </c>
      <c r="H127" t="s">
        <v>430</v>
      </c>
      <c r="I127" t="s">
        <v>1552</v>
      </c>
      <c r="J127" t="s">
        <v>758</v>
      </c>
    </row>
    <row r="128" spans="6:10" hidden="1" x14ac:dyDescent="0.15">
      <c r="F128" t="s">
        <v>570</v>
      </c>
      <c r="G128" t="s">
        <v>759</v>
      </c>
      <c r="H128" t="s">
        <v>382</v>
      </c>
      <c r="I128" t="s">
        <v>1553</v>
      </c>
      <c r="J128" t="s">
        <v>761</v>
      </c>
    </row>
    <row r="129" spans="6:10" hidden="1" x14ac:dyDescent="0.15">
      <c r="F129" t="s">
        <v>762</v>
      </c>
      <c r="G129" t="s">
        <v>763</v>
      </c>
      <c r="H129" t="s">
        <v>397</v>
      </c>
      <c r="I129" t="s">
        <v>1554</v>
      </c>
      <c r="J129" t="s">
        <v>765</v>
      </c>
    </row>
    <row r="130" spans="6:10" hidden="1" x14ac:dyDescent="0.15">
      <c r="F130" t="s">
        <v>385</v>
      </c>
      <c r="G130" t="s">
        <v>766</v>
      </c>
      <c r="H130" t="s">
        <v>387</v>
      </c>
      <c r="I130" t="s">
        <v>1555</v>
      </c>
      <c r="J130" t="s">
        <v>768</v>
      </c>
    </row>
    <row r="131" spans="6:10" hidden="1" x14ac:dyDescent="0.15">
      <c r="F131" t="s">
        <v>769</v>
      </c>
      <c r="G131" t="s">
        <v>770</v>
      </c>
      <c r="H131" t="s">
        <v>387</v>
      </c>
      <c r="I131" t="s">
        <v>1555</v>
      </c>
      <c r="J131" t="s">
        <v>771</v>
      </c>
    </row>
    <row r="132" spans="6:10" hidden="1" x14ac:dyDescent="0.15">
      <c r="F132" t="s">
        <v>772</v>
      </c>
      <c r="G132" t="s">
        <v>773</v>
      </c>
      <c r="H132" t="s">
        <v>362</v>
      </c>
      <c r="I132" t="s">
        <v>1556</v>
      </c>
      <c r="J132" t="s">
        <v>775</v>
      </c>
    </row>
    <row r="133" spans="6:10" hidden="1" x14ac:dyDescent="0.15">
      <c r="F133" t="s">
        <v>432</v>
      </c>
      <c r="G133" t="s">
        <v>776</v>
      </c>
      <c r="H133" t="s">
        <v>567</v>
      </c>
      <c r="I133" t="s">
        <v>1557</v>
      </c>
      <c r="J133" t="s">
        <v>778</v>
      </c>
    </row>
    <row r="134" spans="6:10" hidden="1" x14ac:dyDescent="0.15">
      <c r="F134" t="s">
        <v>705</v>
      </c>
      <c r="G134" t="s">
        <v>779</v>
      </c>
      <c r="H134" t="s">
        <v>780</v>
      </c>
      <c r="I134" t="s">
        <v>1558</v>
      </c>
      <c r="J134" t="s">
        <v>782</v>
      </c>
    </row>
    <row r="135" spans="6:10" hidden="1" x14ac:dyDescent="0.15">
      <c r="F135" t="s">
        <v>783</v>
      </c>
      <c r="G135" t="s">
        <v>396</v>
      </c>
      <c r="H135" t="s">
        <v>463</v>
      </c>
      <c r="I135" t="s">
        <v>1559</v>
      </c>
    </row>
    <row r="136" spans="6:10" hidden="1" x14ac:dyDescent="0.15">
      <c r="F136" t="s">
        <v>751</v>
      </c>
      <c r="G136" t="s">
        <v>475</v>
      </c>
      <c r="H136" t="s">
        <v>463</v>
      </c>
      <c r="I136" t="s">
        <v>1560</v>
      </c>
      <c r="J136" t="s">
        <v>786</v>
      </c>
    </row>
    <row r="137" spans="6:10" hidden="1" x14ac:dyDescent="0.15">
      <c r="F137" t="s">
        <v>787</v>
      </c>
      <c r="G137" t="s">
        <v>788</v>
      </c>
      <c r="H137" t="s">
        <v>455</v>
      </c>
      <c r="I137" t="s">
        <v>1561</v>
      </c>
      <c r="J137" t="s">
        <v>790</v>
      </c>
    </row>
    <row r="138" spans="6:10" hidden="1" x14ac:dyDescent="0.15">
      <c r="F138" t="s">
        <v>411</v>
      </c>
      <c r="G138" t="s">
        <v>752</v>
      </c>
      <c r="H138" t="s">
        <v>593</v>
      </c>
      <c r="I138" t="s">
        <v>1562</v>
      </c>
      <c r="J138" t="s">
        <v>792</v>
      </c>
    </row>
    <row r="139" spans="6:10" hidden="1" x14ac:dyDescent="0.15">
      <c r="F139" t="s">
        <v>793</v>
      </c>
      <c r="G139" t="s">
        <v>517</v>
      </c>
      <c r="H139" t="s">
        <v>529</v>
      </c>
      <c r="I139" t="s">
        <v>1563</v>
      </c>
      <c r="J139" t="s">
        <v>795</v>
      </c>
    </row>
    <row r="140" spans="6:10" hidden="1" x14ac:dyDescent="0.15">
      <c r="F140" t="s">
        <v>732</v>
      </c>
      <c r="G140" t="s">
        <v>796</v>
      </c>
      <c r="H140" t="s">
        <v>529</v>
      </c>
      <c r="I140" t="s">
        <v>1563</v>
      </c>
      <c r="J140" t="s">
        <v>797</v>
      </c>
    </row>
    <row r="141" spans="6:10" hidden="1" x14ac:dyDescent="0.15">
      <c r="F141" t="s">
        <v>496</v>
      </c>
      <c r="G141" t="s">
        <v>798</v>
      </c>
      <c r="H141" t="s">
        <v>529</v>
      </c>
      <c r="I141" t="s">
        <v>1563</v>
      </c>
      <c r="J141" t="s">
        <v>799</v>
      </c>
    </row>
    <row r="142" spans="6:10" hidden="1" x14ac:dyDescent="0.15">
      <c r="F142" t="s">
        <v>380</v>
      </c>
      <c r="G142" t="s">
        <v>800</v>
      </c>
      <c r="H142" t="s">
        <v>463</v>
      </c>
      <c r="I142" t="s">
        <v>1564</v>
      </c>
      <c r="J142" t="s">
        <v>802</v>
      </c>
    </row>
    <row r="143" spans="6:10" hidden="1" x14ac:dyDescent="0.15">
      <c r="F143" t="s">
        <v>803</v>
      </c>
      <c r="G143" t="s">
        <v>804</v>
      </c>
      <c r="H143" t="s">
        <v>739</v>
      </c>
      <c r="I143" t="s">
        <v>1565</v>
      </c>
      <c r="J143" t="s">
        <v>806</v>
      </c>
    </row>
    <row r="144" spans="6:10" hidden="1" x14ac:dyDescent="0.15">
      <c r="F144" t="s">
        <v>428</v>
      </c>
      <c r="G144" t="s">
        <v>807</v>
      </c>
      <c r="H144" t="s">
        <v>481</v>
      </c>
      <c r="I144" t="s">
        <v>1566</v>
      </c>
      <c r="J144" t="s">
        <v>809</v>
      </c>
    </row>
    <row r="145" spans="6:10" hidden="1" x14ac:dyDescent="0.15">
      <c r="F145" t="s">
        <v>512</v>
      </c>
      <c r="G145" t="s">
        <v>810</v>
      </c>
      <c r="H145" t="s">
        <v>601</v>
      </c>
      <c r="I145" t="s">
        <v>1567</v>
      </c>
      <c r="J145" t="s">
        <v>812</v>
      </c>
    </row>
    <row r="146" spans="6:10" hidden="1" x14ac:dyDescent="0.15">
      <c r="F146" t="s">
        <v>432</v>
      </c>
      <c r="G146" t="s">
        <v>813</v>
      </c>
      <c r="H146" t="s">
        <v>535</v>
      </c>
      <c r="I146" t="s">
        <v>1568</v>
      </c>
      <c r="J146" t="s">
        <v>815</v>
      </c>
    </row>
    <row r="147" spans="6:10" hidden="1" x14ac:dyDescent="0.15">
      <c r="F147" t="s">
        <v>585</v>
      </c>
      <c r="G147" t="s">
        <v>816</v>
      </c>
      <c r="H147" t="s">
        <v>525</v>
      </c>
      <c r="I147" t="s">
        <v>1569</v>
      </c>
      <c r="J147" t="s">
        <v>818</v>
      </c>
    </row>
    <row r="148" spans="6:10" hidden="1" x14ac:dyDescent="0.15">
      <c r="F148" t="s">
        <v>620</v>
      </c>
      <c r="G148" t="s">
        <v>819</v>
      </c>
      <c r="H148" t="s">
        <v>820</v>
      </c>
      <c r="I148" t="s">
        <v>1570</v>
      </c>
      <c r="J148" t="s">
        <v>822</v>
      </c>
    </row>
    <row r="149" spans="6:10" hidden="1" x14ac:dyDescent="0.15">
      <c r="F149" t="s">
        <v>496</v>
      </c>
      <c r="G149" t="s">
        <v>823</v>
      </c>
      <c r="H149" t="s">
        <v>820</v>
      </c>
      <c r="I149" t="s">
        <v>1570</v>
      </c>
      <c r="J149" t="s">
        <v>824</v>
      </c>
    </row>
    <row r="150" spans="6:10" hidden="1" x14ac:dyDescent="0.15">
      <c r="F150" t="s">
        <v>502</v>
      </c>
      <c r="G150" t="s">
        <v>825</v>
      </c>
      <c r="H150" t="s">
        <v>535</v>
      </c>
      <c r="I150" t="s">
        <v>1571</v>
      </c>
      <c r="J150" t="s">
        <v>827</v>
      </c>
    </row>
    <row r="151" spans="6:10" x14ac:dyDescent="0.15">
      <c r="F151" t="s">
        <v>828</v>
      </c>
      <c r="G151" t="s">
        <v>829</v>
      </c>
      <c r="H151" t="s">
        <v>444</v>
      </c>
      <c r="I151" t="s">
        <v>1572</v>
      </c>
      <c r="J151" t="s">
        <v>831</v>
      </c>
    </row>
    <row r="152" spans="6:10" hidden="1" x14ac:dyDescent="0.15">
      <c r="F152" t="s">
        <v>390</v>
      </c>
      <c r="G152" t="s">
        <v>832</v>
      </c>
      <c r="H152" t="s">
        <v>367</v>
      </c>
      <c r="I152" t="s">
        <v>1573</v>
      </c>
      <c r="J152" t="s">
        <v>834</v>
      </c>
    </row>
    <row r="153" spans="6:10" hidden="1" x14ac:dyDescent="0.15">
      <c r="F153" t="s">
        <v>721</v>
      </c>
      <c r="G153" t="s">
        <v>835</v>
      </c>
      <c r="H153" t="s">
        <v>367</v>
      </c>
      <c r="I153" t="s">
        <v>1573</v>
      </c>
      <c r="J153" t="s">
        <v>836</v>
      </c>
    </row>
    <row r="154" spans="6:10" hidden="1" x14ac:dyDescent="0.15">
      <c r="F154" t="s">
        <v>837</v>
      </c>
      <c r="G154" t="s">
        <v>838</v>
      </c>
      <c r="H154" t="s">
        <v>382</v>
      </c>
      <c r="I154" t="s">
        <v>1573</v>
      </c>
      <c r="J154" t="s">
        <v>839</v>
      </c>
    </row>
    <row r="155" spans="6:10" hidden="1" x14ac:dyDescent="0.15">
      <c r="F155" t="s">
        <v>840</v>
      </c>
      <c r="G155" t="s">
        <v>371</v>
      </c>
      <c r="H155" t="s">
        <v>382</v>
      </c>
      <c r="I155" t="s">
        <v>1573</v>
      </c>
      <c r="J155" t="s">
        <v>841</v>
      </c>
    </row>
    <row r="156" spans="6:10" hidden="1" x14ac:dyDescent="0.15">
      <c r="F156" t="s">
        <v>842</v>
      </c>
      <c r="G156" t="s">
        <v>843</v>
      </c>
      <c r="H156" t="s">
        <v>463</v>
      </c>
      <c r="I156" t="s">
        <v>1574</v>
      </c>
      <c r="J156" t="s">
        <v>845</v>
      </c>
    </row>
    <row r="157" spans="6:10" hidden="1" x14ac:dyDescent="0.15">
      <c r="F157" t="s">
        <v>587</v>
      </c>
      <c r="G157" t="s">
        <v>846</v>
      </c>
      <c r="H157" t="s">
        <v>463</v>
      </c>
      <c r="I157" t="s">
        <v>1575</v>
      </c>
      <c r="J157" t="s">
        <v>848</v>
      </c>
    </row>
    <row r="158" spans="6:10" hidden="1" x14ac:dyDescent="0.15">
      <c r="F158" t="s">
        <v>612</v>
      </c>
      <c r="G158" t="s">
        <v>849</v>
      </c>
      <c r="H158" t="s">
        <v>850</v>
      </c>
      <c r="I158" t="s">
        <v>1576</v>
      </c>
      <c r="J158" t="s">
        <v>852</v>
      </c>
    </row>
    <row r="159" spans="6:10" hidden="1" x14ac:dyDescent="0.15">
      <c r="F159" t="s">
        <v>751</v>
      </c>
      <c r="G159" t="s">
        <v>853</v>
      </c>
      <c r="H159" t="s">
        <v>850</v>
      </c>
      <c r="I159" t="s">
        <v>1576</v>
      </c>
      <c r="J159" t="s">
        <v>854</v>
      </c>
    </row>
    <row r="160" spans="6:10" hidden="1" x14ac:dyDescent="0.15">
      <c r="F160" t="s">
        <v>855</v>
      </c>
      <c r="G160" t="s">
        <v>856</v>
      </c>
      <c r="H160" t="s">
        <v>367</v>
      </c>
      <c r="I160" t="s">
        <v>1577</v>
      </c>
      <c r="J160" t="s">
        <v>858</v>
      </c>
    </row>
    <row r="161" spans="6:10" hidden="1" x14ac:dyDescent="0.15">
      <c r="F161" t="s">
        <v>859</v>
      </c>
      <c r="G161" t="s">
        <v>860</v>
      </c>
      <c r="H161" t="s">
        <v>367</v>
      </c>
      <c r="I161" t="s">
        <v>1578</v>
      </c>
      <c r="J161" t="s">
        <v>862</v>
      </c>
    </row>
    <row r="162" spans="6:10" hidden="1" x14ac:dyDescent="0.15">
      <c r="F162" t="s">
        <v>863</v>
      </c>
      <c r="G162" t="s">
        <v>864</v>
      </c>
      <c r="H162" t="s">
        <v>865</v>
      </c>
      <c r="I162" t="s">
        <v>1579</v>
      </c>
      <c r="J162" t="s">
        <v>867</v>
      </c>
    </row>
    <row r="163" spans="6:10" x14ac:dyDescent="0.15">
      <c r="F163" t="s">
        <v>416</v>
      </c>
      <c r="G163" t="s">
        <v>868</v>
      </c>
      <c r="H163" t="s">
        <v>377</v>
      </c>
      <c r="I163" t="s">
        <v>1580</v>
      </c>
      <c r="J163" t="s">
        <v>870</v>
      </c>
    </row>
    <row r="164" spans="6:10" x14ac:dyDescent="0.15">
      <c r="F164" t="s">
        <v>373</v>
      </c>
      <c r="G164" t="s">
        <v>871</v>
      </c>
      <c r="H164" t="s">
        <v>444</v>
      </c>
      <c r="I164" t="s">
        <v>1581</v>
      </c>
      <c r="J164" t="s">
        <v>873</v>
      </c>
    </row>
    <row r="165" spans="6:10" hidden="1" x14ac:dyDescent="0.15">
      <c r="F165" t="s">
        <v>705</v>
      </c>
      <c r="G165" t="s">
        <v>874</v>
      </c>
      <c r="H165" t="s">
        <v>609</v>
      </c>
      <c r="I165" t="s">
        <v>1582</v>
      </c>
      <c r="J165" t="s">
        <v>876</v>
      </c>
    </row>
    <row r="166" spans="6:10" hidden="1" x14ac:dyDescent="0.15">
      <c r="F166" t="s">
        <v>695</v>
      </c>
      <c r="G166" t="s">
        <v>877</v>
      </c>
      <c r="H166" t="s">
        <v>458</v>
      </c>
      <c r="I166" t="s">
        <v>1583</v>
      </c>
      <c r="J166" t="s">
        <v>879</v>
      </c>
    </row>
    <row r="167" spans="6:10" x14ac:dyDescent="0.15">
      <c r="F167" t="s">
        <v>523</v>
      </c>
      <c r="G167" t="s">
        <v>880</v>
      </c>
      <c r="H167" t="s">
        <v>444</v>
      </c>
      <c r="I167" t="s">
        <v>1584</v>
      </c>
      <c r="J167" t="s">
        <v>882</v>
      </c>
    </row>
    <row r="168" spans="6:10" x14ac:dyDescent="0.15">
      <c r="F168" t="s">
        <v>416</v>
      </c>
      <c r="G168" t="s">
        <v>883</v>
      </c>
      <c r="H168" t="s">
        <v>444</v>
      </c>
      <c r="I168" t="s">
        <v>1584</v>
      </c>
      <c r="J168" t="s">
        <v>884</v>
      </c>
    </row>
    <row r="169" spans="6:10" x14ac:dyDescent="0.15">
      <c r="F169" t="s">
        <v>580</v>
      </c>
      <c r="G169" t="s">
        <v>885</v>
      </c>
      <c r="H169" t="s">
        <v>377</v>
      </c>
      <c r="I169" t="s">
        <v>1585</v>
      </c>
      <c r="J169" t="s">
        <v>887</v>
      </c>
    </row>
    <row r="170" spans="6:10" x14ac:dyDescent="0.15">
      <c r="F170" t="s">
        <v>591</v>
      </c>
      <c r="G170" t="s">
        <v>885</v>
      </c>
      <c r="H170" t="s">
        <v>444</v>
      </c>
      <c r="I170" t="s">
        <v>1586</v>
      </c>
      <c r="J170" t="s">
        <v>889</v>
      </c>
    </row>
    <row r="171" spans="6:10" x14ac:dyDescent="0.15">
      <c r="F171" t="s">
        <v>507</v>
      </c>
      <c r="G171" t="s">
        <v>890</v>
      </c>
      <c r="H171" t="s">
        <v>444</v>
      </c>
      <c r="I171" t="s">
        <v>1587</v>
      </c>
      <c r="J171" t="s">
        <v>892</v>
      </c>
    </row>
    <row r="172" spans="6:10" hidden="1" x14ac:dyDescent="0.15">
      <c r="F172" t="s">
        <v>893</v>
      </c>
      <c r="G172" t="s">
        <v>894</v>
      </c>
      <c r="H172" t="s">
        <v>367</v>
      </c>
      <c r="I172" t="s">
        <v>1588</v>
      </c>
      <c r="J172" t="s">
        <v>896</v>
      </c>
    </row>
    <row r="173" spans="6:10" hidden="1" x14ac:dyDescent="0.15">
      <c r="F173" t="s">
        <v>373</v>
      </c>
      <c r="G173" t="s">
        <v>897</v>
      </c>
      <c r="H173" t="s">
        <v>367</v>
      </c>
      <c r="I173" t="s">
        <v>1588</v>
      </c>
      <c r="J173" t="s">
        <v>898</v>
      </c>
    </row>
    <row r="174" spans="6:10" hidden="1" x14ac:dyDescent="0.15">
      <c r="F174" t="s">
        <v>762</v>
      </c>
      <c r="G174" t="s">
        <v>899</v>
      </c>
      <c r="H174" t="s">
        <v>397</v>
      </c>
      <c r="I174" t="s">
        <v>1589</v>
      </c>
      <c r="J174" t="s">
        <v>901</v>
      </c>
    </row>
    <row r="175" spans="6:10" hidden="1" x14ac:dyDescent="0.15">
      <c r="F175" t="s">
        <v>902</v>
      </c>
      <c r="G175" t="s">
        <v>903</v>
      </c>
      <c r="H175" t="s">
        <v>397</v>
      </c>
      <c r="I175" t="s">
        <v>1589</v>
      </c>
      <c r="J175" t="s">
        <v>904</v>
      </c>
    </row>
    <row r="176" spans="6:10" hidden="1" x14ac:dyDescent="0.15">
      <c r="F176" t="s">
        <v>666</v>
      </c>
      <c r="G176" t="s">
        <v>905</v>
      </c>
      <c r="H176" t="s">
        <v>716</v>
      </c>
      <c r="I176" t="s">
        <v>1590</v>
      </c>
      <c r="J176" t="s">
        <v>907</v>
      </c>
    </row>
    <row r="177" spans="6:10" hidden="1" x14ac:dyDescent="0.15">
      <c r="F177" t="s">
        <v>803</v>
      </c>
      <c r="G177" t="s">
        <v>908</v>
      </c>
      <c r="H177" t="s">
        <v>609</v>
      </c>
      <c r="I177" t="s">
        <v>1591</v>
      </c>
      <c r="J177" t="s">
        <v>910</v>
      </c>
    </row>
    <row r="178" spans="6:10" x14ac:dyDescent="0.15">
      <c r="F178" t="s">
        <v>911</v>
      </c>
      <c r="G178" t="s">
        <v>912</v>
      </c>
      <c r="H178" t="s">
        <v>377</v>
      </c>
      <c r="I178" t="s">
        <v>1592</v>
      </c>
      <c r="J178" t="s">
        <v>914</v>
      </c>
    </row>
    <row r="179" spans="6:10" x14ac:dyDescent="0.15">
      <c r="F179" t="s">
        <v>772</v>
      </c>
      <c r="G179" t="s">
        <v>698</v>
      </c>
      <c r="H179" t="s">
        <v>377</v>
      </c>
      <c r="I179" t="s">
        <v>1592</v>
      </c>
      <c r="J179" t="s">
        <v>915</v>
      </c>
    </row>
    <row r="180" spans="6:10" hidden="1" x14ac:dyDescent="0.15">
      <c r="F180" t="s">
        <v>416</v>
      </c>
      <c r="G180" t="s">
        <v>916</v>
      </c>
      <c r="H180" t="s">
        <v>367</v>
      </c>
      <c r="I180" t="s">
        <v>1593</v>
      </c>
      <c r="J180" t="s">
        <v>918</v>
      </c>
    </row>
    <row r="181" spans="6:10" hidden="1" x14ac:dyDescent="0.15">
      <c r="F181" t="s">
        <v>855</v>
      </c>
      <c r="G181" t="s">
        <v>919</v>
      </c>
      <c r="H181" t="s">
        <v>367</v>
      </c>
      <c r="I181" t="s">
        <v>1593</v>
      </c>
      <c r="J181" t="s">
        <v>920</v>
      </c>
    </row>
    <row r="182" spans="6:10" hidden="1" x14ac:dyDescent="0.15">
      <c r="F182" t="s">
        <v>450</v>
      </c>
      <c r="G182" t="s">
        <v>921</v>
      </c>
      <c r="H182" t="s">
        <v>529</v>
      </c>
      <c r="I182" t="s">
        <v>1594</v>
      </c>
      <c r="J182" t="s">
        <v>923</v>
      </c>
    </row>
    <row r="183" spans="6:10" hidden="1" x14ac:dyDescent="0.15">
      <c r="F183" t="s">
        <v>747</v>
      </c>
      <c r="G183" t="s">
        <v>924</v>
      </c>
      <c r="H183" t="s">
        <v>529</v>
      </c>
      <c r="I183" t="s">
        <v>1594</v>
      </c>
      <c r="J183" t="s">
        <v>925</v>
      </c>
    </row>
    <row r="184" spans="6:10" hidden="1" x14ac:dyDescent="0.15">
      <c r="F184" t="s">
        <v>380</v>
      </c>
      <c r="G184" t="s">
        <v>926</v>
      </c>
      <c r="H184" t="s">
        <v>421</v>
      </c>
      <c r="I184" t="s">
        <v>1595</v>
      </c>
      <c r="J184" t="s">
        <v>928</v>
      </c>
    </row>
    <row r="185" spans="6:10" hidden="1" x14ac:dyDescent="0.15">
      <c r="F185" t="s">
        <v>686</v>
      </c>
      <c r="G185" t="s">
        <v>929</v>
      </c>
      <c r="H185" t="s">
        <v>382</v>
      </c>
      <c r="I185" t="s">
        <v>1596</v>
      </c>
      <c r="J185" t="s">
        <v>931</v>
      </c>
    </row>
    <row r="186" spans="6:10" hidden="1" x14ac:dyDescent="0.15">
      <c r="F186" t="s">
        <v>385</v>
      </c>
      <c r="G186" t="s">
        <v>932</v>
      </c>
      <c r="H186" t="s">
        <v>387</v>
      </c>
      <c r="I186" t="s">
        <v>1597</v>
      </c>
      <c r="J186" t="s">
        <v>934</v>
      </c>
    </row>
    <row r="187" spans="6:10" hidden="1" x14ac:dyDescent="0.15">
      <c r="F187" t="s">
        <v>935</v>
      </c>
      <c r="G187" t="s">
        <v>936</v>
      </c>
      <c r="H187" t="s">
        <v>716</v>
      </c>
      <c r="I187" t="s">
        <v>1598</v>
      </c>
      <c r="J187" t="s">
        <v>938</v>
      </c>
    </row>
    <row r="188" spans="6:10" hidden="1" x14ac:dyDescent="0.15">
      <c r="F188" t="s">
        <v>902</v>
      </c>
      <c r="G188" t="s">
        <v>939</v>
      </c>
      <c r="H188" t="s">
        <v>940</v>
      </c>
      <c r="I188" t="s">
        <v>1599</v>
      </c>
      <c r="J188" t="s">
        <v>942</v>
      </c>
    </row>
    <row r="189" spans="6:10" hidden="1" x14ac:dyDescent="0.15">
      <c r="F189" t="s">
        <v>523</v>
      </c>
      <c r="G189" t="s">
        <v>943</v>
      </c>
      <c r="H189" t="s">
        <v>408</v>
      </c>
      <c r="I189" t="s">
        <v>1600</v>
      </c>
    </row>
    <row r="190" spans="6:10" hidden="1" x14ac:dyDescent="0.15">
      <c r="F190" t="s">
        <v>390</v>
      </c>
      <c r="G190" t="s">
        <v>945</v>
      </c>
      <c r="H190" t="s">
        <v>408</v>
      </c>
      <c r="I190" t="s">
        <v>1601</v>
      </c>
      <c r="J190" t="s">
        <v>947</v>
      </c>
    </row>
    <row r="191" spans="6:10" hidden="1" x14ac:dyDescent="0.15">
      <c r="F191" t="s">
        <v>793</v>
      </c>
      <c r="G191" t="s">
        <v>948</v>
      </c>
      <c r="H191" t="s">
        <v>367</v>
      </c>
      <c r="I191" t="s">
        <v>1602</v>
      </c>
      <c r="J191" t="s">
        <v>950</v>
      </c>
    </row>
    <row r="192" spans="6:10" hidden="1" x14ac:dyDescent="0.15">
      <c r="F192" t="s">
        <v>686</v>
      </c>
      <c r="G192" t="s">
        <v>951</v>
      </c>
      <c r="H192" t="s">
        <v>397</v>
      </c>
      <c r="I192" t="s">
        <v>1603</v>
      </c>
      <c r="J192" t="s">
        <v>953</v>
      </c>
    </row>
    <row r="193" spans="6:10" hidden="1" x14ac:dyDescent="0.15">
      <c r="F193" t="s">
        <v>580</v>
      </c>
      <c r="G193" t="s">
        <v>954</v>
      </c>
      <c r="H193" t="s">
        <v>463</v>
      </c>
      <c r="I193" t="s">
        <v>1604</v>
      </c>
    </row>
    <row r="194" spans="6:10" hidden="1" x14ac:dyDescent="0.15">
      <c r="F194" t="s">
        <v>859</v>
      </c>
      <c r="G194" t="s">
        <v>926</v>
      </c>
      <c r="H194" t="s">
        <v>408</v>
      </c>
      <c r="I194" t="s">
        <v>1605</v>
      </c>
      <c r="J194" t="s">
        <v>957</v>
      </c>
    </row>
    <row r="195" spans="6:10" hidden="1" x14ac:dyDescent="0.15">
      <c r="F195" t="s">
        <v>958</v>
      </c>
      <c r="G195" t="s">
        <v>959</v>
      </c>
      <c r="H195" t="s">
        <v>408</v>
      </c>
      <c r="I195" t="s">
        <v>1605</v>
      </c>
      <c r="J195" t="s">
        <v>960</v>
      </c>
    </row>
    <row r="196" spans="6:10" hidden="1" x14ac:dyDescent="0.15">
      <c r="F196" t="s">
        <v>523</v>
      </c>
      <c r="G196" t="s">
        <v>961</v>
      </c>
      <c r="H196" t="s">
        <v>593</v>
      </c>
      <c r="I196" t="s">
        <v>1606</v>
      </c>
      <c r="J196" t="s">
        <v>963</v>
      </c>
    </row>
    <row r="197" spans="6:10" hidden="1" x14ac:dyDescent="0.15">
      <c r="F197" t="s">
        <v>902</v>
      </c>
      <c r="G197" t="s">
        <v>964</v>
      </c>
      <c r="H197" t="s">
        <v>463</v>
      </c>
      <c r="I197" t="s">
        <v>1607</v>
      </c>
      <c r="J197" t="s">
        <v>966</v>
      </c>
    </row>
    <row r="198" spans="6:10" x14ac:dyDescent="0.15">
      <c r="F198" t="s">
        <v>373</v>
      </c>
      <c r="G198" t="s">
        <v>967</v>
      </c>
      <c r="H198" t="s">
        <v>444</v>
      </c>
      <c r="I198" t="s">
        <v>1608</v>
      </c>
      <c r="J198" t="s">
        <v>969</v>
      </c>
    </row>
    <row r="199" spans="6:10" x14ac:dyDescent="0.15">
      <c r="F199" t="s">
        <v>970</v>
      </c>
      <c r="G199" t="s">
        <v>971</v>
      </c>
      <c r="H199" t="s">
        <v>642</v>
      </c>
      <c r="I199" t="s">
        <v>1609</v>
      </c>
      <c r="J199" t="s">
        <v>973</v>
      </c>
    </row>
    <row r="200" spans="6:10" x14ac:dyDescent="0.15">
      <c r="F200" t="s">
        <v>395</v>
      </c>
      <c r="G200" t="s">
        <v>974</v>
      </c>
      <c r="H200" t="s">
        <v>975</v>
      </c>
      <c r="I200" t="s">
        <v>1610</v>
      </c>
      <c r="J200" t="s">
        <v>977</v>
      </c>
    </row>
    <row r="201" spans="6:10" hidden="1" x14ac:dyDescent="0.15">
      <c r="F201" t="s">
        <v>978</v>
      </c>
      <c r="G201" t="s">
        <v>979</v>
      </c>
      <c r="H201" t="s">
        <v>716</v>
      </c>
      <c r="I201" t="s">
        <v>1611</v>
      </c>
      <c r="J201" t="s">
        <v>981</v>
      </c>
    </row>
    <row r="202" spans="6:10" hidden="1" x14ac:dyDescent="0.15">
      <c r="F202" t="s">
        <v>935</v>
      </c>
      <c r="G202" t="s">
        <v>982</v>
      </c>
      <c r="H202" t="s">
        <v>716</v>
      </c>
      <c r="I202" t="s">
        <v>1611</v>
      </c>
      <c r="J202" t="s">
        <v>983</v>
      </c>
    </row>
    <row r="203" spans="6:10" x14ac:dyDescent="0.15">
      <c r="F203" t="s">
        <v>373</v>
      </c>
      <c r="G203" t="s">
        <v>984</v>
      </c>
      <c r="H203" t="s">
        <v>377</v>
      </c>
      <c r="I203" t="s">
        <v>1612</v>
      </c>
      <c r="J203" t="s">
        <v>986</v>
      </c>
    </row>
    <row r="204" spans="6:10" x14ac:dyDescent="0.15">
      <c r="F204" t="s">
        <v>547</v>
      </c>
      <c r="G204" t="s">
        <v>987</v>
      </c>
      <c r="H204" t="s">
        <v>377</v>
      </c>
      <c r="I204" t="s">
        <v>1612</v>
      </c>
      <c r="J204" t="s">
        <v>988</v>
      </c>
    </row>
    <row r="205" spans="6:10" hidden="1" x14ac:dyDescent="0.15">
      <c r="F205" t="s">
        <v>428</v>
      </c>
      <c r="G205" t="s">
        <v>989</v>
      </c>
      <c r="H205" t="s">
        <v>990</v>
      </c>
      <c r="I205" t="s">
        <v>1613</v>
      </c>
      <c r="J205" t="s">
        <v>992</v>
      </c>
    </row>
    <row r="206" spans="6:10" x14ac:dyDescent="0.15">
      <c r="F206" t="s">
        <v>547</v>
      </c>
      <c r="G206" t="s">
        <v>993</v>
      </c>
      <c r="H206" t="s">
        <v>444</v>
      </c>
      <c r="I206" t="s">
        <v>1614</v>
      </c>
      <c r="J206" t="s">
        <v>995</v>
      </c>
    </row>
    <row r="207" spans="6:10" hidden="1" x14ac:dyDescent="0.15">
      <c r="F207" t="s">
        <v>996</v>
      </c>
      <c r="G207" t="s">
        <v>997</v>
      </c>
      <c r="H207" t="s">
        <v>387</v>
      </c>
      <c r="I207" t="s">
        <v>1615</v>
      </c>
      <c r="J207" t="s">
        <v>999</v>
      </c>
    </row>
    <row r="208" spans="6:10" hidden="1" x14ac:dyDescent="0.15">
      <c r="F208" t="s">
        <v>419</v>
      </c>
      <c r="G208" t="s">
        <v>1000</v>
      </c>
      <c r="H208" t="s">
        <v>493</v>
      </c>
      <c r="I208" t="s">
        <v>1616</v>
      </c>
      <c r="J208" t="s">
        <v>1002</v>
      </c>
    </row>
    <row r="209" spans="6:10" hidden="1" x14ac:dyDescent="0.15">
      <c r="F209" t="s">
        <v>1003</v>
      </c>
      <c r="G209" t="s">
        <v>1004</v>
      </c>
      <c r="H209" t="s">
        <v>367</v>
      </c>
      <c r="I209" t="s">
        <v>1617</v>
      </c>
      <c r="J209" t="s">
        <v>1006</v>
      </c>
    </row>
    <row r="210" spans="6:10" hidden="1" x14ac:dyDescent="0.15">
      <c r="F210" t="s">
        <v>1007</v>
      </c>
      <c r="G210" t="s">
        <v>1008</v>
      </c>
      <c r="H210" t="s">
        <v>367</v>
      </c>
      <c r="I210" t="s">
        <v>1617</v>
      </c>
      <c r="J210" t="s">
        <v>1009</v>
      </c>
    </row>
    <row r="211" spans="6:10" hidden="1" x14ac:dyDescent="0.15">
      <c r="F211" t="s">
        <v>435</v>
      </c>
      <c r="G211" t="s">
        <v>1010</v>
      </c>
      <c r="H211" t="s">
        <v>1011</v>
      </c>
      <c r="I211" t="s">
        <v>1618</v>
      </c>
    </row>
    <row r="212" spans="6:10" hidden="1" x14ac:dyDescent="0.15">
      <c r="F212" t="s">
        <v>772</v>
      </c>
      <c r="G212" t="s">
        <v>1013</v>
      </c>
      <c r="H212" t="s">
        <v>1011</v>
      </c>
      <c r="I212" t="s">
        <v>1619</v>
      </c>
    </row>
    <row r="213" spans="6:10" hidden="1" x14ac:dyDescent="0.15">
      <c r="F213" t="s">
        <v>447</v>
      </c>
      <c r="G213" t="s">
        <v>1010</v>
      </c>
      <c r="H213" t="s">
        <v>1011</v>
      </c>
      <c r="I213" t="s">
        <v>1620</v>
      </c>
    </row>
    <row r="214" spans="6:10" hidden="1" x14ac:dyDescent="0.15">
      <c r="F214" t="s">
        <v>370</v>
      </c>
      <c r="G214" t="s">
        <v>683</v>
      </c>
      <c r="H214" t="s">
        <v>780</v>
      </c>
      <c r="I214" t="s">
        <v>1621</v>
      </c>
    </row>
    <row r="215" spans="6:10" hidden="1" x14ac:dyDescent="0.15">
      <c r="F215" t="s">
        <v>428</v>
      </c>
      <c r="G215" t="s">
        <v>1017</v>
      </c>
      <c r="H215" t="s">
        <v>397</v>
      </c>
      <c r="I215" t="s">
        <v>1622</v>
      </c>
      <c r="J215" t="s">
        <v>1019</v>
      </c>
    </row>
    <row r="216" spans="6:10" hidden="1" x14ac:dyDescent="0.15">
      <c r="F216" t="s">
        <v>689</v>
      </c>
      <c r="G216" t="s">
        <v>899</v>
      </c>
      <c r="H216" t="s">
        <v>397</v>
      </c>
      <c r="I216" t="s">
        <v>1622</v>
      </c>
      <c r="J216" t="s">
        <v>1020</v>
      </c>
    </row>
    <row r="217" spans="6:10" hidden="1" x14ac:dyDescent="0.15">
      <c r="F217" t="s">
        <v>365</v>
      </c>
      <c r="G217" t="s">
        <v>1021</v>
      </c>
      <c r="H217" t="s">
        <v>780</v>
      </c>
      <c r="I217" t="s">
        <v>1623</v>
      </c>
      <c r="J217" t="s">
        <v>1023</v>
      </c>
    </row>
    <row r="218" spans="6:10" hidden="1" x14ac:dyDescent="0.15">
      <c r="F218" t="s">
        <v>411</v>
      </c>
      <c r="G218" t="s">
        <v>1024</v>
      </c>
      <c r="H218" t="s">
        <v>780</v>
      </c>
      <c r="I218" t="s">
        <v>1623</v>
      </c>
      <c r="J218" t="s">
        <v>1025</v>
      </c>
    </row>
    <row r="219" spans="6:10" hidden="1" x14ac:dyDescent="0.15">
      <c r="F219" t="s">
        <v>689</v>
      </c>
      <c r="G219" t="s">
        <v>1026</v>
      </c>
      <c r="H219" t="s">
        <v>535</v>
      </c>
      <c r="I219" t="s">
        <v>1624</v>
      </c>
      <c r="J219" t="s">
        <v>1028</v>
      </c>
    </row>
    <row r="220" spans="6:10" hidden="1" x14ac:dyDescent="0.15">
      <c r="F220" t="s">
        <v>599</v>
      </c>
      <c r="G220" t="s">
        <v>1029</v>
      </c>
      <c r="H220" t="s">
        <v>397</v>
      </c>
      <c r="I220" t="s">
        <v>1625</v>
      </c>
      <c r="J220" t="s">
        <v>1031</v>
      </c>
    </row>
    <row r="221" spans="6:10" hidden="1" x14ac:dyDescent="0.15">
      <c r="F221" t="s">
        <v>666</v>
      </c>
      <c r="G221" t="s">
        <v>1032</v>
      </c>
      <c r="H221" t="s">
        <v>525</v>
      </c>
      <c r="I221" t="s">
        <v>1626</v>
      </c>
      <c r="J221" t="s">
        <v>1034</v>
      </c>
    </row>
    <row r="222" spans="6:10" hidden="1" x14ac:dyDescent="0.15">
      <c r="F222" t="s">
        <v>428</v>
      </c>
      <c r="G222" t="s">
        <v>1035</v>
      </c>
      <c r="H222" t="s">
        <v>609</v>
      </c>
      <c r="I222" t="s">
        <v>1627</v>
      </c>
      <c r="J222" t="s">
        <v>1037</v>
      </c>
    </row>
    <row r="223" spans="6:10" hidden="1" x14ac:dyDescent="0.15">
      <c r="F223" t="s">
        <v>450</v>
      </c>
      <c r="G223" t="s">
        <v>1038</v>
      </c>
      <c r="H223" t="s">
        <v>525</v>
      </c>
      <c r="I223" t="s">
        <v>1628</v>
      </c>
    </row>
    <row r="224" spans="6:10" hidden="1" x14ac:dyDescent="0.15">
      <c r="F224" t="s">
        <v>705</v>
      </c>
      <c r="G224" t="s">
        <v>1040</v>
      </c>
      <c r="H224" t="s">
        <v>493</v>
      </c>
      <c r="I224" t="s">
        <v>1629</v>
      </c>
    </row>
    <row r="225" spans="6:10" hidden="1" x14ac:dyDescent="0.15">
      <c r="F225" t="s">
        <v>783</v>
      </c>
      <c r="G225" t="s">
        <v>989</v>
      </c>
      <c r="H225" t="s">
        <v>609</v>
      </c>
      <c r="I225" t="s">
        <v>1630</v>
      </c>
    </row>
    <row r="226" spans="6:10" hidden="1" x14ac:dyDescent="0.15">
      <c r="F226" t="s">
        <v>751</v>
      </c>
      <c r="G226" t="s">
        <v>1043</v>
      </c>
      <c r="H226" t="s">
        <v>609</v>
      </c>
      <c r="I226" t="s">
        <v>1631</v>
      </c>
      <c r="J226" t="s">
        <v>1045</v>
      </c>
    </row>
    <row r="227" spans="6:10" hidden="1" x14ac:dyDescent="0.15">
      <c r="F227" t="s">
        <v>689</v>
      </c>
      <c r="G227" t="s">
        <v>1046</v>
      </c>
      <c r="H227" t="s">
        <v>397</v>
      </c>
      <c r="I227" t="s">
        <v>1632</v>
      </c>
      <c r="J227" t="s">
        <v>1048</v>
      </c>
    </row>
    <row r="228" spans="6:10" hidden="1" x14ac:dyDescent="0.15">
      <c r="F228" t="s">
        <v>385</v>
      </c>
      <c r="G228" t="s">
        <v>1049</v>
      </c>
      <c r="H228" t="s">
        <v>940</v>
      </c>
      <c r="I228" t="s">
        <v>1633</v>
      </c>
      <c r="J228" t="s">
        <v>1051</v>
      </c>
    </row>
    <row r="229" spans="6:10" hidden="1" x14ac:dyDescent="0.15">
      <c r="F229" t="s">
        <v>365</v>
      </c>
      <c r="G229" t="s">
        <v>1052</v>
      </c>
      <c r="H229" t="s">
        <v>367</v>
      </c>
      <c r="I229" t="s">
        <v>1634</v>
      </c>
      <c r="J229" t="s">
        <v>1054</v>
      </c>
    </row>
    <row r="230" spans="6:10" hidden="1" x14ac:dyDescent="0.15">
      <c r="F230" t="s">
        <v>523</v>
      </c>
      <c r="G230" t="s">
        <v>1055</v>
      </c>
      <c r="H230" t="s">
        <v>367</v>
      </c>
      <c r="I230" t="s">
        <v>1634</v>
      </c>
      <c r="J230" t="s">
        <v>1056</v>
      </c>
    </row>
    <row r="231" spans="6:10" hidden="1" x14ac:dyDescent="0.15">
      <c r="F231" t="s">
        <v>411</v>
      </c>
      <c r="G231" t="s">
        <v>1057</v>
      </c>
      <c r="H231" t="s">
        <v>362</v>
      </c>
      <c r="I231" t="s">
        <v>1635</v>
      </c>
      <c r="J231" t="s">
        <v>1059</v>
      </c>
    </row>
    <row r="232" spans="6:10" x14ac:dyDescent="0.15">
      <c r="F232" t="s">
        <v>439</v>
      </c>
      <c r="G232" t="s">
        <v>1060</v>
      </c>
      <c r="H232" t="s">
        <v>377</v>
      </c>
      <c r="I232" t="s">
        <v>1636</v>
      </c>
      <c r="J232" t="s">
        <v>1062</v>
      </c>
    </row>
    <row r="233" spans="6:10" x14ac:dyDescent="0.15">
      <c r="F233" t="s">
        <v>701</v>
      </c>
      <c r="G233" t="s">
        <v>1063</v>
      </c>
      <c r="H233" t="s">
        <v>444</v>
      </c>
      <c r="I233" t="s">
        <v>1637</v>
      </c>
      <c r="J233" t="s">
        <v>1065</v>
      </c>
    </row>
    <row r="234" spans="6:10" x14ac:dyDescent="0.15">
      <c r="F234" t="s">
        <v>411</v>
      </c>
      <c r="G234" t="s">
        <v>1066</v>
      </c>
      <c r="H234" t="s">
        <v>377</v>
      </c>
      <c r="I234" t="s">
        <v>1638</v>
      </c>
      <c r="J234" t="s">
        <v>1068</v>
      </c>
    </row>
    <row r="235" spans="6:10" x14ac:dyDescent="0.15">
      <c r="F235" t="s">
        <v>373</v>
      </c>
      <c r="G235" t="s">
        <v>1069</v>
      </c>
      <c r="H235" t="s">
        <v>377</v>
      </c>
      <c r="I235" t="s">
        <v>1638</v>
      </c>
      <c r="J235" t="s">
        <v>1070</v>
      </c>
    </row>
    <row r="236" spans="6:10" x14ac:dyDescent="0.15">
      <c r="F236" t="s">
        <v>580</v>
      </c>
      <c r="G236" t="s">
        <v>1071</v>
      </c>
      <c r="H236" t="s">
        <v>377</v>
      </c>
      <c r="I236" t="s">
        <v>1638</v>
      </c>
      <c r="J236" t="s">
        <v>1072</v>
      </c>
    </row>
    <row r="237" spans="6:10" x14ac:dyDescent="0.15">
      <c r="F237" t="s">
        <v>1073</v>
      </c>
      <c r="G237" t="s">
        <v>1074</v>
      </c>
      <c r="H237" t="s">
        <v>444</v>
      </c>
      <c r="I237" t="s">
        <v>1639</v>
      </c>
    </row>
    <row r="238" spans="6:10" x14ac:dyDescent="0.15">
      <c r="F238" t="s">
        <v>442</v>
      </c>
      <c r="G238" t="s">
        <v>1076</v>
      </c>
      <c r="H238" t="s">
        <v>444</v>
      </c>
      <c r="I238" t="s">
        <v>1640</v>
      </c>
      <c r="J238" t="s">
        <v>1078</v>
      </c>
    </row>
    <row r="239" spans="6:10" hidden="1" x14ac:dyDescent="0.15">
      <c r="F239" t="s">
        <v>432</v>
      </c>
      <c r="G239" t="s">
        <v>1079</v>
      </c>
      <c r="H239" t="s">
        <v>489</v>
      </c>
      <c r="I239" t="s">
        <v>1641</v>
      </c>
      <c r="J239" t="s">
        <v>1081</v>
      </c>
    </row>
    <row r="240" spans="6:10" hidden="1" x14ac:dyDescent="0.15">
      <c r="F240" t="s">
        <v>523</v>
      </c>
      <c r="G240" t="s">
        <v>1082</v>
      </c>
      <c r="H240" t="s">
        <v>601</v>
      </c>
      <c r="I240" t="s">
        <v>1642</v>
      </c>
      <c r="J240" t="s">
        <v>1084</v>
      </c>
    </row>
    <row r="241" spans="6:10" hidden="1" x14ac:dyDescent="0.15">
      <c r="F241" t="s">
        <v>479</v>
      </c>
      <c r="G241" t="s">
        <v>1085</v>
      </c>
      <c r="H241" t="s">
        <v>1086</v>
      </c>
      <c r="I241" t="s">
        <v>1642</v>
      </c>
      <c r="J241" t="s">
        <v>1087</v>
      </c>
    </row>
    <row r="242" spans="6:10" hidden="1" x14ac:dyDescent="0.15">
      <c r="F242" t="s">
        <v>465</v>
      </c>
      <c r="G242" t="s">
        <v>1088</v>
      </c>
      <c r="H242" t="s">
        <v>1086</v>
      </c>
      <c r="I242" t="s">
        <v>1642</v>
      </c>
      <c r="J242" t="s">
        <v>1089</v>
      </c>
    </row>
    <row r="243" spans="6:10" hidden="1" x14ac:dyDescent="0.15">
      <c r="F243" t="s">
        <v>580</v>
      </c>
      <c r="G243" t="s">
        <v>1090</v>
      </c>
      <c r="H243" t="s">
        <v>392</v>
      </c>
      <c r="I243" t="s">
        <v>1643</v>
      </c>
      <c r="J243" t="s">
        <v>1092</v>
      </c>
    </row>
    <row r="244" spans="6:10" hidden="1" x14ac:dyDescent="0.15">
      <c r="F244" t="s">
        <v>855</v>
      </c>
      <c r="G244" t="s">
        <v>1093</v>
      </c>
      <c r="H244" t="s">
        <v>1011</v>
      </c>
      <c r="I244" t="s">
        <v>1644</v>
      </c>
    </row>
    <row r="245" spans="6:10" hidden="1" x14ac:dyDescent="0.15">
      <c r="F245" t="s">
        <v>453</v>
      </c>
      <c r="G245" t="s">
        <v>1095</v>
      </c>
      <c r="H245" t="s">
        <v>780</v>
      </c>
      <c r="I245" t="s">
        <v>1645</v>
      </c>
    </row>
    <row r="246" spans="6:10" hidden="1" x14ac:dyDescent="0.15">
      <c r="F246" t="s">
        <v>793</v>
      </c>
      <c r="G246" t="s">
        <v>1097</v>
      </c>
      <c r="H246" t="s">
        <v>780</v>
      </c>
      <c r="I246" t="s">
        <v>1646</v>
      </c>
    </row>
    <row r="247" spans="6:10" hidden="1" x14ac:dyDescent="0.15">
      <c r="F247" t="s">
        <v>411</v>
      </c>
      <c r="G247" t="s">
        <v>1099</v>
      </c>
      <c r="H247" t="s">
        <v>387</v>
      </c>
      <c r="I247" t="s">
        <v>1647</v>
      </c>
      <c r="J247" t="s">
        <v>1101</v>
      </c>
    </row>
    <row r="248" spans="6:10" hidden="1" x14ac:dyDescent="0.15">
      <c r="F248" t="s">
        <v>416</v>
      </c>
      <c r="G248" t="s">
        <v>1102</v>
      </c>
      <c r="H248" t="s">
        <v>387</v>
      </c>
      <c r="I248" t="s">
        <v>1647</v>
      </c>
      <c r="J248" t="s">
        <v>1103</v>
      </c>
    </row>
    <row r="249" spans="6:10" hidden="1" x14ac:dyDescent="0.15">
      <c r="F249" t="s">
        <v>662</v>
      </c>
      <c r="G249" t="s">
        <v>1104</v>
      </c>
      <c r="H249" t="s">
        <v>387</v>
      </c>
      <c r="I249" t="s">
        <v>1647</v>
      </c>
      <c r="J249" t="s">
        <v>1105</v>
      </c>
    </row>
    <row r="250" spans="6:10" hidden="1" x14ac:dyDescent="0.15">
      <c r="F250" t="s">
        <v>507</v>
      </c>
      <c r="G250" t="s">
        <v>1106</v>
      </c>
      <c r="H250" t="s">
        <v>850</v>
      </c>
      <c r="I250" t="s">
        <v>1648</v>
      </c>
      <c r="J250" t="s">
        <v>1108</v>
      </c>
    </row>
    <row r="251" spans="6:10" hidden="1" x14ac:dyDescent="0.15">
      <c r="F251" t="s">
        <v>751</v>
      </c>
      <c r="G251" t="s">
        <v>1109</v>
      </c>
      <c r="H251" t="s">
        <v>850</v>
      </c>
      <c r="I251" t="s">
        <v>1648</v>
      </c>
      <c r="J251" t="s">
        <v>1110</v>
      </c>
    </row>
    <row r="252" spans="6:10" hidden="1" x14ac:dyDescent="0.15">
      <c r="F252" t="s">
        <v>416</v>
      </c>
      <c r="G252" t="s">
        <v>1111</v>
      </c>
      <c r="H252" t="s">
        <v>367</v>
      </c>
      <c r="I252" t="s">
        <v>1649</v>
      </c>
      <c r="J252" t="s">
        <v>1113</v>
      </c>
    </row>
    <row r="253" spans="6:10" hidden="1" x14ac:dyDescent="0.15">
      <c r="F253" t="s">
        <v>373</v>
      </c>
      <c r="G253" t="s">
        <v>1114</v>
      </c>
      <c r="H253" t="s">
        <v>367</v>
      </c>
      <c r="I253" t="s">
        <v>1650</v>
      </c>
      <c r="J253" t="s">
        <v>1116</v>
      </c>
    </row>
    <row r="254" spans="6:10" hidden="1" x14ac:dyDescent="0.15">
      <c r="F254" t="s">
        <v>585</v>
      </c>
      <c r="G254" t="s">
        <v>1117</v>
      </c>
      <c r="H254" t="s">
        <v>367</v>
      </c>
      <c r="I254" t="s">
        <v>1650</v>
      </c>
      <c r="J254" t="s">
        <v>1118</v>
      </c>
    </row>
    <row r="255" spans="6:10" hidden="1" x14ac:dyDescent="0.15">
      <c r="F255" t="s">
        <v>512</v>
      </c>
      <c r="G255" t="s">
        <v>1119</v>
      </c>
      <c r="H255" t="s">
        <v>367</v>
      </c>
      <c r="I255" t="s">
        <v>1650</v>
      </c>
      <c r="J255" t="s">
        <v>1120</v>
      </c>
    </row>
    <row r="256" spans="6:10" x14ac:dyDescent="0.15">
      <c r="F256" t="s">
        <v>855</v>
      </c>
      <c r="G256" t="s">
        <v>1121</v>
      </c>
      <c r="H256" t="s">
        <v>444</v>
      </c>
      <c r="I256" t="s">
        <v>1651</v>
      </c>
      <c r="J256" t="s">
        <v>1123</v>
      </c>
    </row>
    <row r="257" spans="6:10" hidden="1" x14ac:dyDescent="0.15">
      <c r="F257" t="s">
        <v>428</v>
      </c>
      <c r="G257" t="s">
        <v>1124</v>
      </c>
      <c r="H257" t="s">
        <v>601</v>
      </c>
      <c r="I257" t="s">
        <v>1652</v>
      </c>
    </row>
    <row r="258" spans="6:10" hidden="1" x14ac:dyDescent="0.15">
      <c r="F258" t="s">
        <v>662</v>
      </c>
      <c r="G258" t="s">
        <v>1126</v>
      </c>
      <c r="H258" t="s">
        <v>397</v>
      </c>
      <c r="I258" t="s">
        <v>1653</v>
      </c>
    </row>
    <row r="259" spans="6:10" x14ac:dyDescent="0.15">
      <c r="F259" t="s">
        <v>1128</v>
      </c>
      <c r="G259" t="s">
        <v>1129</v>
      </c>
      <c r="H259" t="s">
        <v>444</v>
      </c>
      <c r="I259" t="s">
        <v>1654</v>
      </c>
      <c r="J259" t="s">
        <v>1131</v>
      </c>
    </row>
    <row r="260" spans="6:10" hidden="1" x14ac:dyDescent="0.15">
      <c r="F260" t="s">
        <v>432</v>
      </c>
      <c r="G260" t="s">
        <v>574</v>
      </c>
      <c r="H260" t="s">
        <v>413</v>
      </c>
      <c r="I260" t="s">
        <v>1655</v>
      </c>
      <c r="J260" t="s">
        <v>1133</v>
      </c>
    </row>
    <row r="261" spans="6:10" hidden="1" x14ac:dyDescent="0.15">
      <c r="F261" t="s">
        <v>502</v>
      </c>
      <c r="G261" t="s">
        <v>1134</v>
      </c>
      <c r="H261" t="s">
        <v>609</v>
      </c>
      <c r="I261" t="s">
        <v>1656</v>
      </c>
    </row>
    <row r="262" spans="6:10" x14ac:dyDescent="0.15">
      <c r="F262" t="s">
        <v>365</v>
      </c>
      <c r="G262" t="s">
        <v>1136</v>
      </c>
      <c r="H262" t="s">
        <v>444</v>
      </c>
      <c r="I262" t="s">
        <v>1657</v>
      </c>
      <c r="J262" t="s">
        <v>1138</v>
      </c>
    </row>
    <row r="263" spans="6:10" hidden="1" x14ac:dyDescent="0.15">
      <c r="F263" t="s">
        <v>958</v>
      </c>
      <c r="G263" t="s">
        <v>1139</v>
      </c>
      <c r="H263" t="s">
        <v>990</v>
      </c>
      <c r="I263" t="s">
        <v>1658</v>
      </c>
    </row>
    <row r="264" spans="6:10" x14ac:dyDescent="0.15">
      <c r="F264" t="s">
        <v>1141</v>
      </c>
      <c r="G264" t="s">
        <v>1142</v>
      </c>
      <c r="H264" t="s">
        <v>377</v>
      </c>
      <c r="I264" t="s">
        <v>1659</v>
      </c>
    </row>
    <row r="265" spans="6:10" x14ac:dyDescent="0.15">
      <c r="F265" t="s">
        <v>1144</v>
      </c>
      <c r="G265" t="s">
        <v>1079</v>
      </c>
      <c r="H265" t="s">
        <v>377</v>
      </c>
      <c r="I265" t="s">
        <v>1660</v>
      </c>
    </row>
    <row r="266" spans="6:10" hidden="1" x14ac:dyDescent="0.15">
      <c r="F266" t="s">
        <v>432</v>
      </c>
      <c r="G266" t="s">
        <v>1146</v>
      </c>
      <c r="H266" t="s">
        <v>481</v>
      </c>
      <c r="I266" t="s">
        <v>1661</v>
      </c>
      <c r="J266" t="s">
        <v>1148</v>
      </c>
    </row>
    <row r="267" spans="6:10" hidden="1" x14ac:dyDescent="0.15">
      <c r="F267" t="s">
        <v>1149</v>
      </c>
      <c r="G267" t="s">
        <v>1150</v>
      </c>
      <c r="H267" t="s">
        <v>367</v>
      </c>
      <c r="I267" t="s">
        <v>1662</v>
      </c>
      <c r="J267" t="s">
        <v>1152</v>
      </c>
    </row>
    <row r="268" spans="6:10" hidden="1" x14ac:dyDescent="0.15">
      <c r="F268" t="s">
        <v>1153</v>
      </c>
      <c r="G268" t="s">
        <v>1154</v>
      </c>
      <c r="H268" t="s">
        <v>408</v>
      </c>
      <c r="I268" t="s">
        <v>1662</v>
      </c>
      <c r="J268" t="s">
        <v>1155</v>
      </c>
    </row>
    <row r="269" spans="6:10" hidden="1" x14ac:dyDescent="0.15">
      <c r="F269" t="s">
        <v>893</v>
      </c>
      <c r="G269" t="s">
        <v>1156</v>
      </c>
      <c r="H269" t="s">
        <v>408</v>
      </c>
      <c r="I269" t="s">
        <v>1662</v>
      </c>
      <c r="J269" t="s">
        <v>1157</v>
      </c>
    </row>
    <row r="270" spans="6:10" hidden="1" x14ac:dyDescent="0.15">
      <c r="F270" t="s">
        <v>523</v>
      </c>
      <c r="G270" t="s">
        <v>719</v>
      </c>
      <c r="H270" t="s">
        <v>593</v>
      </c>
      <c r="I270" t="s">
        <v>1663</v>
      </c>
      <c r="J270" t="s">
        <v>1159</v>
      </c>
    </row>
    <row r="271" spans="6:10" hidden="1" x14ac:dyDescent="0.15">
      <c r="F271" t="s">
        <v>416</v>
      </c>
      <c r="G271" t="s">
        <v>1156</v>
      </c>
      <c r="H271" t="s">
        <v>593</v>
      </c>
      <c r="I271" t="s">
        <v>1663</v>
      </c>
      <c r="J271" t="s">
        <v>1160</v>
      </c>
    </row>
    <row r="272" spans="6:10" hidden="1" x14ac:dyDescent="0.15">
      <c r="F272" t="s">
        <v>970</v>
      </c>
      <c r="G272" t="s">
        <v>715</v>
      </c>
      <c r="H272" t="s">
        <v>582</v>
      </c>
      <c r="I272" t="s">
        <v>1664</v>
      </c>
    </row>
    <row r="273" spans="6:10" hidden="1" x14ac:dyDescent="0.15">
      <c r="F273" t="s">
        <v>461</v>
      </c>
      <c r="G273" t="s">
        <v>1162</v>
      </c>
      <c r="H273" t="s">
        <v>535</v>
      </c>
      <c r="I273" t="s">
        <v>1665</v>
      </c>
    </row>
    <row r="274" spans="6:10" hidden="1" x14ac:dyDescent="0.15">
      <c r="F274" t="s">
        <v>559</v>
      </c>
      <c r="G274" t="s">
        <v>1164</v>
      </c>
      <c r="H274" t="s">
        <v>463</v>
      </c>
      <c r="I274" t="s">
        <v>1666</v>
      </c>
    </row>
    <row r="275" spans="6:10" hidden="1" x14ac:dyDescent="0.15">
      <c r="F275" t="s">
        <v>360</v>
      </c>
      <c r="G275" t="s">
        <v>1166</v>
      </c>
      <c r="H275" t="s">
        <v>463</v>
      </c>
      <c r="I275" t="s">
        <v>1667</v>
      </c>
      <c r="J275" t="s">
        <v>1168</v>
      </c>
    </row>
    <row r="276" spans="6:10" hidden="1" x14ac:dyDescent="0.15">
      <c r="F276" t="s">
        <v>507</v>
      </c>
      <c r="G276" t="s">
        <v>1169</v>
      </c>
      <c r="H276" t="s">
        <v>601</v>
      </c>
      <c r="I276" t="s">
        <v>1668</v>
      </c>
    </row>
    <row r="277" spans="6:10" hidden="1" x14ac:dyDescent="0.15">
      <c r="F277" t="s">
        <v>893</v>
      </c>
      <c r="G277" t="s">
        <v>1169</v>
      </c>
      <c r="H277" t="s">
        <v>601</v>
      </c>
      <c r="I277" t="s">
        <v>1669</v>
      </c>
    </row>
    <row r="278" spans="6:10" hidden="1" x14ac:dyDescent="0.15">
      <c r="F278" t="s">
        <v>1172</v>
      </c>
      <c r="G278" t="s">
        <v>1173</v>
      </c>
      <c r="H278" t="s">
        <v>387</v>
      </c>
      <c r="I278" t="s">
        <v>1670</v>
      </c>
      <c r="J278" t="s">
        <v>1175</v>
      </c>
    </row>
    <row r="279" spans="6:10" hidden="1" x14ac:dyDescent="0.15">
      <c r="F279" t="s">
        <v>411</v>
      </c>
      <c r="G279" t="s">
        <v>1176</v>
      </c>
      <c r="H279" t="s">
        <v>668</v>
      </c>
      <c r="I279" t="s">
        <v>1671</v>
      </c>
      <c r="J279" t="s">
        <v>1178</v>
      </c>
    </row>
    <row r="280" spans="6:10" hidden="1" x14ac:dyDescent="0.15">
      <c r="F280" t="s">
        <v>666</v>
      </c>
      <c r="G280" t="s">
        <v>1179</v>
      </c>
      <c r="H280" t="s">
        <v>668</v>
      </c>
      <c r="I280" t="s">
        <v>1671</v>
      </c>
      <c r="J280" t="s">
        <v>1180</v>
      </c>
    </row>
    <row r="281" spans="6:10" hidden="1" x14ac:dyDescent="0.15">
      <c r="F281" t="s">
        <v>373</v>
      </c>
      <c r="G281" t="s">
        <v>1181</v>
      </c>
      <c r="H281" t="s">
        <v>392</v>
      </c>
      <c r="I281" t="s">
        <v>1672</v>
      </c>
      <c r="J281" t="s">
        <v>1183</v>
      </c>
    </row>
    <row r="282" spans="6:10" x14ac:dyDescent="0.15">
      <c r="F282" t="s">
        <v>591</v>
      </c>
      <c r="G282" t="s">
        <v>1184</v>
      </c>
      <c r="H282" t="s">
        <v>444</v>
      </c>
      <c r="I282" t="s">
        <v>1673</v>
      </c>
      <c r="J282" t="s">
        <v>1186</v>
      </c>
    </row>
    <row r="283" spans="6:10" hidden="1" x14ac:dyDescent="0.15">
      <c r="F283" t="s">
        <v>783</v>
      </c>
      <c r="G283" t="s">
        <v>1187</v>
      </c>
      <c r="H283" t="s">
        <v>362</v>
      </c>
      <c r="I283" t="s">
        <v>1674</v>
      </c>
      <c r="J283" t="s">
        <v>1189</v>
      </c>
    </row>
    <row r="284" spans="6:10" hidden="1" x14ac:dyDescent="0.15">
      <c r="F284" t="s">
        <v>461</v>
      </c>
      <c r="G284" t="s">
        <v>1190</v>
      </c>
      <c r="H284" t="s">
        <v>408</v>
      </c>
      <c r="I284" t="s">
        <v>1675</v>
      </c>
      <c r="J284" t="s">
        <v>1192</v>
      </c>
    </row>
    <row r="285" spans="6:10" hidden="1" x14ac:dyDescent="0.15">
      <c r="F285" t="s">
        <v>479</v>
      </c>
      <c r="G285" t="s">
        <v>1193</v>
      </c>
      <c r="H285" t="s">
        <v>780</v>
      </c>
      <c r="I285" t="s">
        <v>1676</v>
      </c>
      <c r="J285" t="s">
        <v>1195</v>
      </c>
    </row>
    <row r="286" spans="6:10" hidden="1" x14ac:dyDescent="0.15">
      <c r="F286" t="s">
        <v>559</v>
      </c>
      <c r="G286" t="s">
        <v>1196</v>
      </c>
      <c r="H286" t="s">
        <v>780</v>
      </c>
      <c r="I286" t="s">
        <v>1676</v>
      </c>
      <c r="J286" t="s">
        <v>1197</v>
      </c>
    </row>
    <row r="287" spans="6:10" hidden="1" x14ac:dyDescent="0.15">
      <c r="F287" t="s">
        <v>484</v>
      </c>
      <c r="G287" t="s">
        <v>1198</v>
      </c>
      <c r="H287" t="s">
        <v>609</v>
      </c>
      <c r="I287" t="s">
        <v>1677</v>
      </c>
      <c r="J287" t="s">
        <v>1200</v>
      </c>
    </row>
    <row r="288" spans="6:10" x14ac:dyDescent="0.15">
      <c r="F288" t="s">
        <v>411</v>
      </c>
      <c r="G288" t="s">
        <v>1201</v>
      </c>
      <c r="H288" t="s">
        <v>975</v>
      </c>
      <c r="I288" t="s">
        <v>1678</v>
      </c>
      <c r="J288" t="s">
        <v>1203</v>
      </c>
    </row>
    <row r="289" spans="6:10" hidden="1" x14ac:dyDescent="0.15">
      <c r="F289" t="s">
        <v>1204</v>
      </c>
      <c r="G289" t="s">
        <v>1205</v>
      </c>
      <c r="H289" t="s">
        <v>563</v>
      </c>
      <c r="I289" t="s">
        <v>1679</v>
      </c>
      <c r="J289" t="s">
        <v>1207</v>
      </c>
    </row>
    <row r="290" spans="6:10" hidden="1" x14ac:dyDescent="0.15">
      <c r="F290" t="s">
        <v>666</v>
      </c>
      <c r="G290" t="s">
        <v>1208</v>
      </c>
      <c r="H290" t="s">
        <v>567</v>
      </c>
      <c r="I290" t="s">
        <v>1680</v>
      </c>
      <c r="J290" t="s">
        <v>1210</v>
      </c>
    </row>
    <row r="291" spans="6:10" hidden="1" x14ac:dyDescent="0.15">
      <c r="F291" t="s">
        <v>591</v>
      </c>
      <c r="G291" t="s">
        <v>722</v>
      </c>
      <c r="H291" t="s">
        <v>1011</v>
      </c>
      <c r="I291" t="s">
        <v>1681</v>
      </c>
      <c r="J291" t="s">
        <v>1212</v>
      </c>
    </row>
    <row r="292" spans="6:10" hidden="1" x14ac:dyDescent="0.15">
      <c r="F292" t="s">
        <v>432</v>
      </c>
      <c r="G292" t="s">
        <v>1213</v>
      </c>
      <c r="H292" t="s">
        <v>601</v>
      </c>
      <c r="I292" t="s">
        <v>1682</v>
      </c>
      <c r="J292" t="s">
        <v>1215</v>
      </c>
    </row>
    <row r="293" spans="6:10" hidden="1" x14ac:dyDescent="0.15">
      <c r="F293" t="s">
        <v>416</v>
      </c>
      <c r="G293" t="s">
        <v>1216</v>
      </c>
      <c r="H293" t="s">
        <v>408</v>
      </c>
      <c r="I293" t="s">
        <v>1683</v>
      </c>
      <c r="J293" t="s">
        <v>1218</v>
      </c>
    </row>
    <row r="294" spans="6:10" hidden="1" x14ac:dyDescent="0.15">
      <c r="F294" t="s">
        <v>793</v>
      </c>
      <c r="G294" t="s">
        <v>1219</v>
      </c>
      <c r="H294" t="s">
        <v>476</v>
      </c>
      <c r="I294" t="s">
        <v>1684</v>
      </c>
      <c r="J294" t="s">
        <v>1221</v>
      </c>
    </row>
    <row r="295" spans="6:10" hidden="1" x14ac:dyDescent="0.15">
      <c r="F295" t="s">
        <v>828</v>
      </c>
      <c r="G295" t="s">
        <v>638</v>
      </c>
      <c r="H295" t="s">
        <v>413</v>
      </c>
      <c r="I295" t="s">
        <v>1685</v>
      </c>
      <c r="J295" t="s">
        <v>1223</v>
      </c>
    </row>
    <row r="296" spans="6:10" hidden="1" x14ac:dyDescent="0.15">
      <c r="F296" t="s">
        <v>373</v>
      </c>
      <c r="G296" t="s">
        <v>1224</v>
      </c>
      <c r="H296" t="s">
        <v>493</v>
      </c>
      <c r="I296" t="s">
        <v>1686</v>
      </c>
      <c r="J296" t="s">
        <v>1226</v>
      </c>
    </row>
    <row r="297" spans="6:10" hidden="1" x14ac:dyDescent="0.15">
      <c r="F297" t="s">
        <v>580</v>
      </c>
      <c r="G297" t="s">
        <v>1142</v>
      </c>
      <c r="H297" t="s">
        <v>850</v>
      </c>
      <c r="I297" t="s">
        <v>1687</v>
      </c>
      <c r="J297" t="s">
        <v>1228</v>
      </c>
    </row>
    <row r="298" spans="6:10" x14ac:dyDescent="0.15">
      <c r="F298" t="s">
        <v>772</v>
      </c>
      <c r="G298" t="s">
        <v>1229</v>
      </c>
      <c r="H298" t="s">
        <v>444</v>
      </c>
      <c r="I298" t="s">
        <v>1688</v>
      </c>
      <c r="J298" t="s">
        <v>1231</v>
      </c>
    </row>
    <row r="299" spans="6:10" x14ac:dyDescent="0.15">
      <c r="F299" t="s">
        <v>416</v>
      </c>
      <c r="G299" t="s">
        <v>1232</v>
      </c>
      <c r="H299" t="s">
        <v>444</v>
      </c>
      <c r="I299" t="s">
        <v>1688</v>
      </c>
      <c r="J299" t="s">
        <v>1233</v>
      </c>
    </row>
    <row r="300" spans="6:10" hidden="1" x14ac:dyDescent="0.15">
      <c r="F300" t="s">
        <v>556</v>
      </c>
      <c r="G300" t="s">
        <v>1234</v>
      </c>
      <c r="H300" t="s">
        <v>1235</v>
      </c>
      <c r="I300" t="s">
        <v>1689</v>
      </c>
      <c r="J300" t="s">
        <v>1237</v>
      </c>
    </row>
    <row r="301" spans="6:10" hidden="1" x14ac:dyDescent="0.15">
      <c r="F301" t="s">
        <v>435</v>
      </c>
      <c r="G301" t="s">
        <v>462</v>
      </c>
      <c r="H301" t="s">
        <v>716</v>
      </c>
      <c r="I301" t="s">
        <v>1689</v>
      </c>
      <c r="J301" t="s">
        <v>1238</v>
      </c>
    </row>
    <row r="302" spans="6:10" hidden="1" x14ac:dyDescent="0.15">
      <c r="F302" t="s">
        <v>1144</v>
      </c>
      <c r="G302" t="s">
        <v>1239</v>
      </c>
      <c r="H302" t="s">
        <v>609</v>
      </c>
      <c r="I302" t="s">
        <v>1690</v>
      </c>
      <c r="J302" t="s">
        <v>1241</v>
      </c>
    </row>
    <row r="303" spans="6:10" hidden="1" x14ac:dyDescent="0.15">
      <c r="F303" t="s">
        <v>411</v>
      </c>
      <c r="G303" t="s">
        <v>1242</v>
      </c>
      <c r="H303" t="s">
        <v>430</v>
      </c>
      <c r="I303" t="s">
        <v>1691</v>
      </c>
      <c r="J303" t="s">
        <v>1244</v>
      </c>
    </row>
    <row r="304" spans="6:10" hidden="1" x14ac:dyDescent="0.15">
      <c r="F304" t="s">
        <v>373</v>
      </c>
      <c r="G304" t="s">
        <v>1245</v>
      </c>
      <c r="H304" t="s">
        <v>430</v>
      </c>
      <c r="I304" t="s">
        <v>1691</v>
      </c>
      <c r="J304" t="s">
        <v>1246</v>
      </c>
    </row>
    <row r="305" spans="6:10" hidden="1" x14ac:dyDescent="0.15">
      <c r="F305" t="s">
        <v>585</v>
      </c>
      <c r="G305" t="s">
        <v>1247</v>
      </c>
      <c r="H305" t="s">
        <v>430</v>
      </c>
      <c r="I305" t="s">
        <v>1691</v>
      </c>
      <c r="J305" t="s">
        <v>1248</v>
      </c>
    </row>
    <row r="306" spans="6:10" hidden="1" x14ac:dyDescent="0.15">
      <c r="F306" t="s">
        <v>512</v>
      </c>
      <c r="G306" t="s">
        <v>1247</v>
      </c>
      <c r="H306" t="s">
        <v>430</v>
      </c>
      <c r="I306" t="s">
        <v>1691</v>
      </c>
      <c r="J306" t="s">
        <v>1249</v>
      </c>
    </row>
    <row r="307" spans="6:10" hidden="1" x14ac:dyDescent="0.15">
      <c r="F307" t="s">
        <v>695</v>
      </c>
      <c r="G307" t="s">
        <v>1250</v>
      </c>
      <c r="H307" t="s">
        <v>397</v>
      </c>
      <c r="I307" t="s">
        <v>1692</v>
      </c>
      <c r="J307" t="s">
        <v>1252</v>
      </c>
    </row>
    <row r="308" spans="6:10" hidden="1" x14ac:dyDescent="0.15">
      <c r="F308" t="s">
        <v>686</v>
      </c>
      <c r="G308" t="s">
        <v>683</v>
      </c>
      <c r="H308" t="s">
        <v>397</v>
      </c>
      <c r="I308" t="s">
        <v>1692</v>
      </c>
      <c r="J308" t="s">
        <v>1253</v>
      </c>
    </row>
    <row r="309" spans="6:10" hidden="1" x14ac:dyDescent="0.15">
      <c r="F309" t="s">
        <v>507</v>
      </c>
      <c r="G309" t="s">
        <v>1254</v>
      </c>
      <c r="H309" t="s">
        <v>865</v>
      </c>
      <c r="I309" t="s">
        <v>1693</v>
      </c>
      <c r="J309" t="s">
        <v>1256</v>
      </c>
    </row>
    <row r="310" spans="6:10" hidden="1" x14ac:dyDescent="0.15">
      <c r="F310" t="s">
        <v>373</v>
      </c>
      <c r="G310" t="s">
        <v>1257</v>
      </c>
      <c r="H310" t="s">
        <v>367</v>
      </c>
      <c r="I310" t="s">
        <v>1694</v>
      </c>
      <c r="J310" t="s">
        <v>1259</v>
      </c>
    </row>
    <row r="311" spans="6:10" hidden="1" x14ac:dyDescent="0.15">
      <c r="F311" t="s">
        <v>512</v>
      </c>
      <c r="G311" t="s">
        <v>1260</v>
      </c>
      <c r="H311" t="s">
        <v>387</v>
      </c>
      <c r="I311" t="s">
        <v>1695</v>
      </c>
      <c r="J311" t="s">
        <v>1262</v>
      </c>
    </row>
    <row r="312" spans="6:10" hidden="1" x14ac:dyDescent="0.15">
      <c r="F312" t="s">
        <v>803</v>
      </c>
      <c r="G312" t="s">
        <v>1263</v>
      </c>
      <c r="H312" t="s">
        <v>387</v>
      </c>
      <c r="I312" t="s">
        <v>1695</v>
      </c>
      <c r="J312" t="s">
        <v>1264</v>
      </c>
    </row>
    <row r="313" spans="6:10" hidden="1" x14ac:dyDescent="0.15">
      <c r="F313" t="s">
        <v>1265</v>
      </c>
      <c r="G313" t="s">
        <v>1266</v>
      </c>
      <c r="H313" t="s">
        <v>716</v>
      </c>
      <c r="I313" t="s">
        <v>1696</v>
      </c>
      <c r="J313" t="s">
        <v>1268</v>
      </c>
    </row>
    <row r="314" spans="6:10" x14ac:dyDescent="0.15">
      <c r="F314" t="s">
        <v>547</v>
      </c>
      <c r="G314" t="s">
        <v>1269</v>
      </c>
      <c r="H314" t="s">
        <v>377</v>
      </c>
      <c r="I314" t="s">
        <v>1697</v>
      </c>
      <c r="J314" t="s">
        <v>1271</v>
      </c>
    </row>
    <row r="315" spans="6:10" hidden="1" x14ac:dyDescent="0.15">
      <c r="F315" t="s">
        <v>793</v>
      </c>
      <c r="G315" t="s">
        <v>1272</v>
      </c>
      <c r="H315" t="s">
        <v>567</v>
      </c>
      <c r="I315" t="s">
        <v>1698</v>
      </c>
      <c r="J315" t="s">
        <v>1274</v>
      </c>
    </row>
    <row r="316" spans="6:10" hidden="1" x14ac:dyDescent="0.15">
      <c r="F316" t="s">
        <v>1275</v>
      </c>
      <c r="G316" t="s">
        <v>1276</v>
      </c>
      <c r="H316" t="s">
        <v>525</v>
      </c>
      <c r="I316" t="s">
        <v>1699</v>
      </c>
      <c r="J316" t="s">
        <v>1278</v>
      </c>
    </row>
    <row r="317" spans="6:10" x14ac:dyDescent="0.15">
      <c r="F317" t="s">
        <v>840</v>
      </c>
      <c r="G317" t="s">
        <v>1279</v>
      </c>
      <c r="H317" t="s">
        <v>377</v>
      </c>
      <c r="I317" t="s">
        <v>1700</v>
      </c>
      <c r="J317" t="s">
        <v>1281</v>
      </c>
    </row>
    <row r="318" spans="6:10" x14ac:dyDescent="0.15">
      <c r="F318" t="s">
        <v>855</v>
      </c>
      <c r="G318" t="s">
        <v>1282</v>
      </c>
      <c r="H318" t="s">
        <v>444</v>
      </c>
      <c r="I318" t="s">
        <v>1701</v>
      </c>
      <c r="J318" t="s">
        <v>1284</v>
      </c>
    </row>
    <row r="319" spans="6:10" x14ac:dyDescent="0.15">
      <c r="F319" t="s">
        <v>453</v>
      </c>
      <c r="G319" t="s">
        <v>1285</v>
      </c>
      <c r="H319" t="s">
        <v>444</v>
      </c>
      <c r="I319" t="s">
        <v>1701</v>
      </c>
      <c r="J319" t="s">
        <v>1286</v>
      </c>
    </row>
    <row r="320" spans="6:10" hidden="1" x14ac:dyDescent="0.15">
      <c r="F320" t="s">
        <v>662</v>
      </c>
      <c r="G320" t="s">
        <v>1106</v>
      </c>
      <c r="H320" t="s">
        <v>430</v>
      </c>
      <c r="I320" t="s">
        <v>1702</v>
      </c>
      <c r="J320" t="s">
        <v>1288</v>
      </c>
    </row>
    <row r="321" spans="6:10" x14ac:dyDescent="0.15">
      <c r="F321" t="s">
        <v>721</v>
      </c>
      <c r="G321" t="s">
        <v>1289</v>
      </c>
      <c r="H321" t="s">
        <v>642</v>
      </c>
      <c r="I321" t="s">
        <v>1703</v>
      </c>
      <c r="J321" t="s">
        <v>1291</v>
      </c>
    </row>
    <row r="322" spans="6:10" hidden="1" x14ac:dyDescent="0.15">
      <c r="F322" t="s">
        <v>411</v>
      </c>
      <c r="G322" t="s">
        <v>1292</v>
      </c>
      <c r="H322" t="s">
        <v>387</v>
      </c>
      <c r="I322" t="s">
        <v>1704</v>
      </c>
      <c r="J322" t="s">
        <v>1294</v>
      </c>
    </row>
    <row r="323" spans="6:10" x14ac:dyDescent="0.15">
      <c r="F323" t="s">
        <v>630</v>
      </c>
      <c r="G323" t="s">
        <v>1295</v>
      </c>
      <c r="H323" t="s">
        <v>377</v>
      </c>
      <c r="I323" t="s">
        <v>1705</v>
      </c>
      <c r="J323" t="s">
        <v>1297</v>
      </c>
    </row>
    <row r="324" spans="6:10" x14ac:dyDescent="0.15">
      <c r="F324" t="s">
        <v>447</v>
      </c>
      <c r="G324" t="s">
        <v>1298</v>
      </c>
      <c r="H324" t="s">
        <v>444</v>
      </c>
      <c r="I324" t="s">
        <v>1706</v>
      </c>
      <c r="J324" t="s">
        <v>1300</v>
      </c>
    </row>
    <row r="325" spans="6:10" x14ac:dyDescent="0.15">
      <c r="F325" t="s">
        <v>855</v>
      </c>
      <c r="G325" t="s">
        <v>1301</v>
      </c>
      <c r="H325" t="s">
        <v>444</v>
      </c>
      <c r="I325" t="s">
        <v>1706</v>
      </c>
      <c r="J325" t="s">
        <v>1302</v>
      </c>
    </row>
    <row r="326" spans="6:10" hidden="1" x14ac:dyDescent="0.15">
      <c r="F326" t="s">
        <v>855</v>
      </c>
      <c r="G326" t="s">
        <v>1303</v>
      </c>
      <c r="H326" t="s">
        <v>716</v>
      </c>
      <c r="I326" t="s">
        <v>1707</v>
      </c>
      <c r="J326" t="s">
        <v>1305</v>
      </c>
    </row>
    <row r="327" spans="6:10" x14ac:dyDescent="0.15">
      <c r="F327" t="s">
        <v>1144</v>
      </c>
      <c r="G327" t="s">
        <v>1306</v>
      </c>
      <c r="H327" t="s">
        <v>377</v>
      </c>
      <c r="I327" t="s">
        <v>1708</v>
      </c>
      <c r="J327" t="s">
        <v>1308</v>
      </c>
    </row>
    <row r="328" spans="6:10" hidden="1" x14ac:dyDescent="0.15">
      <c r="F328" t="s">
        <v>732</v>
      </c>
      <c r="G328" t="s">
        <v>1309</v>
      </c>
      <c r="H328" t="s">
        <v>367</v>
      </c>
      <c r="I328" t="s">
        <v>1709</v>
      </c>
      <c r="J328" t="s">
        <v>1311</v>
      </c>
    </row>
    <row r="329" spans="6:10" hidden="1" x14ac:dyDescent="0.15">
      <c r="F329" t="s">
        <v>365</v>
      </c>
      <c r="G329" t="s">
        <v>1312</v>
      </c>
      <c r="H329" t="s">
        <v>865</v>
      </c>
      <c r="I329" t="s">
        <v>1710</v>
      </c>
      <c r="J329" t="s">
        <v>1314</v>
      </c>
    </row>
    <row r="330" spans="6:10" hidden="1" x14ac:dyDescent="0.15">
      <c r="F330" t="s">
        <v>411</v>
      </c>
      <c r="G330" t="s">
        <v>1315</v>
      </c>
      <c r="H330" t="s">
        <v>716</v>
      </c>
      <c r="I330" t="s">
        <v>1711</v>
      </c>
      <c r="J330" t="s">
        <v>1317</v>
      </c>
    </row>
    <row r="331" spans="6:10" x14ac:dyDescent="0.15">
      <c r="F331" t="s">
        <v>507</v>
      </c>
      <c r="G331" t="s">
        <v>1318</v>
      </c>
      <c r="H331" t="s">
        <v>444</v>
      </c>
      <c r="I331" t="s">
        <v>1712</v>
      </c>
      <c r="J331" t="s">
        <v>1320</v>
      </c>
    </row>
    <row r="332" spans="6:10" hidden="1" x14ac:dyDescent="0.15">
      <c r="F332" t="s">
        <v>416</v>
      </c>
      <c r="G332" t="s">
        <v>1321</v>
      </c>
      <c r="H332" t="s">
        <v>865</v>
      </c>
      <c r="I332" t="s">
        <v>1713</v>
      </c>
      <c r="J332" t="s">
        <v>1323</v>
      </c>
    </row>
    <row r="333" spans="6:10" hidden="1" x14ac:dyDescent="0.15">
      <c r="F333" t="s">
        <v>373</v>
      </c>
      <c r="G333" t="s">
        <v>1324</v>
      </c>
      <c r="H333" t="s">
        <v>716</v>
      </c>
      <c r="I333" t="s">
        <v>1714</v>
      </c>
      <c r="J333" t="s">
        <v>1326</v>
      </c>
    </row>
    <row r="334" spans="6:10" hidden="1" x14ac:dyDescent="0.15">
      <c r="F334" t="s">
        <v>585</v>
      </c>
      <c r="G334" t="s">
        <v>1327</v>
      </c>
      <c r="H334" t="s">
        <v>367</v>
      </c>
      <c r="I334" t="s">
        <v>1715</v>
      </c>
      <c r="J334" t="s">
        <v>1329</v>
      </c>
    </row>
    <row r="335" spans="6:10" hidden="1" x14ac:dyDescent="0.15">
      <c r="F335" t="s">
        <v>958</v>
      </c>
      <c r="G335" t="s">
        <v>1330</v>
      </c>
      <c r="H335" t="s">
        <v>387</v>
      </c>
      <c r="I335" t="s">
        <v>1716</v>
      </c>
      <c r="J335" t="s">
        <v>1332</v>
      </c>
    </row>
    <row r="336" spans="6:10" hidden="1" x14ac:dyDescent="0.15">
      <c r="F336" t="s">
        <v>580</v>
      </c>
      <c r="G336" t="s">
        <v>1276</v>
      </c>
      <c r="H336" t="s">
        <v>387</v>
      </c>
      <c r="I336" t="s">
        <v>1716</v>
      </c>
      <c r="J336" t="s">
        <v>1333</v>
      </c>
    </row>
    <row r="337" spans="6:10" hidden="1" x14ac:dyDescent="0.15">
      <c r="F337" t="s">
        <v>1334</v>
      </c>
      <c r="G337" t="s">
        <v>1335</v>
      </c>
      <c r="H337" t="s">
        <v>865</v>
      </c>
      <c r="I337" t="s">
        <v>1717</v>
      </c>
      <c r="J337" t="s">
        <v>1337</v>
      </c>
    </row>
    <row r="338" spans="6:10" hidden="1" x14ac:dyDescent="0.15">
      <c r="F338" t="s">
        <v>1003</v>
      </c>
      <c r="G338" t="s">
        <v>1338</v>
      </c>
      <c r="H338" t="s">
        <v>865</v>
      </c>
      <c r="I338" t="s">
        <v>1717</v>
      </c>
      <c r="J338" t="s">
        <v>1339</v>
      </c>
    </row>
    <row r="339" spans="6:10" hidden="1" x14ac:dyDescent="0.15">
      <c r="F339" t="s">
        <v>1340</v>
      </c>
      <c r="G339" t="s">
        <v>1341</v>
      </c>
      <c r="H339" t="s">
        <v>865</v>
      </c>
      <c r="I339" t="s">
        <v>1717</v>
      </c>
      <c r="J339" t="s">
        <v>1342</v>
      </c>
    </row>
    <row r="340" spans="6:10" hidden="1" x14ac:dyDescent="0.15">
      <c r="F340" t="s">
        <v>365</v>
      </c>
      <c r="G340" t="s">
        <v>1343</v>
      </c>
      <c r="H340" t="s">
        <v>716</v>
      </c>
      <c r="I340" t="s">
        <v>1718</v>
      </c>
      <c r="J340" t="s">
        <v>1345</v>
      </c>
    </row>
    <row r="341" spans="6:10" hidden="1" x14ac:dyDescent="0.15">
      <c r="F341" t="s">
        <v>855</v>
      </c>
      <c r="G341" t="s">
        <v>1346</v>
      </c>
      <c r="H341" t="s">
        <v>716</v>
      </c>
      <c r="I341" t="s">
        <v>1718</v>
      </c>
      <c r="J341" t="s">
        <v>1347</v>
      </c>
    </row>
    <row r="342" spans="6:10" x14ac:dyDescent="0.15">
      <c r="F342" t="s">
        <v>395</v>
      </c>
      <c r="G342" t="s">
        <v>1348</v>
      </c>
      <c r="H342" t="s">
        <v>642</v>
      </c>
      <c r="I342" t="s">
        <v>1719</v>
      </c>
      <c r="J342" t="s">
        <v>1350</v>
      </c>
    </row>
    <row r="343" spans="6:10" hidden="1" x14ac:dyDescent="0.15">
      <c r="F343" t="s">
        <v>580</v>
      </c>
      <c r="G343" t="s">
        <v>1295</v>
      </c>
      <c r="H343" t="s">
        <v>493</v>
      </c>
      <c r="I343" t="s">
        <v>1720</v>
      </c>
    </row>
    <row r="344" spans="6:10" hidden="1" x14ac:dyDescent="0.15">
      <c r="F344" t="s">
        <v>547</v>
      </c>
      <c r="G344" t="s">
        <v>1352</v>
      </c>
      <c r="H344" t="s">
        <v>430</v>
      </c>
      <c r="I344" t="s">
        <v>1721</v>
      </c>
    </row>
    <row r="345" spans="6:10" hidden="1" x14ac:dyDescent="0.15">
      <c r="F345" t="s">
        <v>732</v>
      </c>
      <c r="G345" t="s">
        <v>1354</v>
      </c>
      <c r="H345" t="s">
        <v>397</v>
      </c>
      <c r="I345" t="s">
        <v>1722</v>
      </c>
      <c r="J345" t="s">
        <v>1356</v>
      </c>
    </row>
    <row r="346" spans="6:10" hidden="1" x14ac:dyDescent="0.15">
      <c r="F346" t="s">
        <v>360</v>
      </c>
      <c r="G346" t="s">
        <v>1357</v>
      </c>
      <c r="H346" t="s">
        <v>397</v>
      </c>
      <c r="I346" t="s">
        <v>1722</v>
      </c>
      <c r="J346" t="s">
        <v>1358</v>
      </c>
    </row>
    <row r="347" spans="6:10" hidden="1" x14ac:dyDescent="0.15">
      <c r="F347" t="s">
        <v>400</v>
      </c>
      <c r="G347" t="s">
        <v>1359</v>
      </c>
      <c r="H347" t="s">
        <v>463</v>
      </c>
      <c r="I347" t="s">
        <v>1723</v>
      </c>
      <c r="J347" t="s">
        <v>1361</v>
      </c>
    </row>
    <row r="348" spans="6:10" hidden="1" x14ac:dyDescent="0.15">
      <c r="F348" t="s">
        <v>803</v>
      </c>
      <c r="G348" t="s">
        <v>1362</v>
      </c>
      <c r="H348" t="s">
        <v>463</v>
      </c>
      <c r="I348" t="s">
        <v>1723</v>
      </c>
      <c r="J348" t="s">
        <v>1363</v>
      </c>
    </row>
    <row r="349" spans="6:10" hidden="1" x14ac:dyDescent="0.15">
      <c r="F349" t="s">
        <v>902</v>
      </c>
      <c r="G349" t="s">
        <v>1364</v>
      </c>
      <c r="H349" t="s">
        <v>463</v>
      </c>
      <c r="I349" t="s">
        <v>1723</v>
      </c>
      <c r="J349" t="s">
        <v>1365</v>
      </c>
    </row>
    <row r="350" spans="6:10" hidden="1" x14ac:dyDescent="0.15">
      <c r="F350" t="s">
        <v>580</v>
      </c>
      <c r="G350" t="s">
        <v>1366</v>
      </c>
      <c r="H350" t="s">
        <v>535</v>
      </c>
      <c r="I350" t="s">
        <v>1724</v>
      </c>
      <c r="J350" t="s">
        <v>1368</v>
      </c>
    </row>
    <row r="351" spans="6:10" hidden="1" x14ac:dyDescent="0.15">
      <c r="F351" t="s">
        <v>958</v>
      </c>
      <c r="G351" t="s">
        <v>1369</v>
      </c>
      <c r="H351" t="s">
        <v>455</v>
      </c>
      <c r="I351" t="s">
        <v>1725</v>
      </c>
      <c r="J351" t="s">
        <v>1371</v>
      </c>
    </row>
    <row r="352" spans="6:10" hidden="1" x14ac:dyDescent="0.15">
      <c r="F352" t="s">
        <v>837</v>
      </c>
      <c r="G352" t="s">
        <v>1372</v>
      </c>
      <c r="H352" t="s">
        <v>1373</v>
      </c>
      <c r="I352" t="s">
        <v>1726</v>
      </c>
      <c r="J352" t="s">
        <v>1375</v>
      </c>
    </row>
    <row r="353" spans="6:10" x14ac:dyDescent="0.15">
      <c r="F353" t="s">
        <v>666</v>
      </c>
      <c r="G353" t="s">
        <v>1376</v>
      </c>
      <c r="H353" t="s">
        <v>377</v>
      </c>
      <c r="I353" t="s">
        <v>1727</v>
      </c>
      <c r="J353" t="s">
        <v>1378</v>
      </c>
    </row>
    <row r="354" spans="6:10" x14ac:dyDescent="0.15">
      <c r="F354" t="s">
        <v>373</v>
      </c>
      <c r="G354" t="s">
        <v>1379</v>
      </c>
      <c r="H354" t="s">
        <v>377</v>
      </c>
      <c r="I354" t="s">
        <v>1727</v>
      </c>
      <c r="J354" t="s">
        <v>1380</v>
      </c>
    </row>
    <row r="355" spans="6:10" x14ac:dyDescent="0.15">
      <c r="F355" t="s">
        <v>370</v>
      </c>
      <c r="G355" t="s">
        <v>1381</v>
      </c>
      <c r="H355" t="s">
        <v>377</v>
      </c>
      <c r="I355" t="s">
        <v>1728</v>
      </c>
      <c r="J355" t="s">
        <v>1383</v>
      </c>
    </row>
    <row r="356" spans="6:10" hidden="1" x14ac:dyDescent="0.15">
      <c r="F356" t="s">
        <v>472</v>
      </c>
      <c r="G356" t="s">
        <v>1384</v>
      </c>
      <c r="H356" t="s">
        <v>716</v>
      </c>
      <c r="I356" t="s">
        <v>1729</v>
      </c>
      <c r="J356" t="s">
        <v>1386</v>
      </c>
    </row>
    <row r="357" spans="6:10" x14ac:dyDescent="0.15">
      <c r="F357" t="s">
        <v>1387</v>
      </c>
      <c r="G357" t="s">
        <v>1388</v>
      </c>
      <c r="H357" t="s">
        <v>975</v>
      </c>
      <c r="I357" t="s">
        <v>1730</v>
      </c>
      <c r="J357" t="s">
        <v>1390</v>
      </c>
    </row>
    <row r="358" spans="6:10" x14ac:dyDescent="0.15">
      <c r="F358" t="s">
        <v>1391</v>
      </c>
      <c r="G358" t="s">
        <v>1392</v>
      </c>
      <c r="H358" t="s">
        <v>975</v>
      </c>
      <c r="I358" t="s">
        <v>1730</v>
      </c>
      <c r="J358" t="s">
        <v>1393</v>
      </c>
    </row>
    <row r="359" spans="6:10" x14ac:dyDescent="0.15">
      <c r="F359" t="s">
        <v>365</v>
      </c>
      <c r="G359" t="s">
        <v>1394</v>
      </c>
      <c r="H359" t="s">
        <v>975</v>
      </c>
      <c r="I359" t="s">
        <v>1730</v>
      </c>
      <c r="J359" t="s">
        <v>1395</v>
      </c>
    </row>
    <row r="360" spans="6:10" x14ac:dyDescent="0.15">
      <c r="F360" t="s">
        <v>523</v>
      </c>
      <c r="G360" t="s">
        <v>1396</v>
      </c>
      <c r="H360" t="s">
        <v>975</v>
      </c>
      <c r="I360" t="s">
        <v>1730</v>
      </c>
      <c r="J360" t="s">
        <v>1397</v>
      </c>
    </row>
    <row r="361" spans="6:10" x14ac:dyDescent="0.15">
      <c r="F361" t="s">
        <v>416</v>
      </c>
      <c r="G361" t="s">
        <v>1396</v>
      </c>
      <c r="H361" t="s">
        <v>975</v>
      </c>
      <c r="I361" t="s">
        <v>1730</v>
      </c>
      <c r="J361" t="s">
        <v>1398</v>
      </c>
    </row>
    <row r="362" spans="6:10" hidden="1" x14ac:dyDescent="0.15">
      <c r="F362" t="s">
        <v>523</v>
      </c>
      <c r="G362" t="s">
        <v>1399</v>
      </c>
      <c r="H362" t="s">
        <v>716</v>
      </c>
      <c r="I362" t="s">
        <v>1731</v>
      </c>
      <c r="J362" t="s">
        <v>1401</v>
      </c>
    </row>
    <row r="363" spans="6:10" x14ac:dyDescent="0.15">
      <c r="F363" t="s">
        <v>373</v>
      </c>
      <c r="G363" t="s">
        <v>1402</v>
      </c>
      <c r="H363" t="s">
        <v>377</v>
      </c>
      <c r="I363" t="s">
        <v>1732</v>
      </c>
      <c r="J363" t="s">
        <v>1404</v>
      </c>
    </row>
    <row r="364" spans="6:10" x14ac:dyDescent="0.15">
      <c r="F364" t="s">
        <v>365</v>
      </c>
      <c r="G364" t="s">
        <v>1405</v>
      </c>
      <c r="H364" t="s">
        <v>377</v>
      </c>
      <c r="I364" t="s">
        <v>1733</v>
      </c>
      <c r="J364" t="s">
        <v>1407</v>
      </c>
    </row>
    <row r="365" spans="6:10" hidden="1" x14ac:dyDescent="0.15">
      <c r="F365" t="s">
        <v>411</v>
      </c>
      <c r="G365" t="s">
        <v>1408</v>
      </c>
      <c r="H365" t="s">
        <v>367</v>
      </c>
      <c r="I365" t="s">
        <v>1734</v>
      </c>
      <c r="J365" t="s">
        <v>1410</v>
      </c>
    </row>
    <row r="366" spans="6:10" x14ac:dyDescent="0.15">
      <c r="F366" t="s">
        <v>591</v>
      </c>
      <c r="G366" t="s">
        <v>1411</v>
      </c>
      <c r="H366" t="s">
        <v>444</v>
      </c>
      <c r="I366" t="s">
        <v>1735</v>
      </c>
      <c r="J366" t="s">
        <v>1413</v>
      </c>
    </row>
    <row r="367" spans="6:10" x14ac:dyDescent="0.15">
      <c r="F367" t="s">
        <v>512</v>
      </c>
      <c r="G367" t="s">
        <v>1414</v>
      </c>
      <c r="H367" t="s">
        <v>444</v>
      </c>
      <c r="I367" t="s">
        <v>1735</v>
      </c>
      <c r="J367" t="s">
        <v>1415</v>
      </c>
    </row>
    <row r="368" spans="6:10" hidden="1" x14ac:dyDescent="0.15">
      <c r="F368" t="s">
        <v>1416</v>
      </c>
      <c r="G368" t="s">
        <v>1417</v>
      </c>
      <c r="H368" t="s">
        <v>367</v>
      </c>
      <c r="I368" t="s">
        <v>1736</v>
      </c>
      <c r="J368" t="s">
        <v>1419</v>
      </c>
    </row>
    <row r="369" spans="6:10" hidden="1" x14ac:dyDescent="0.15">
      <c r="F369" t="s">
        <v>793</v>
      </c>
      <c r="G369" t="s">
        <v>1420</v>
      </c>
      <c r="H369" t="s">
        <v>1421</v>
      </c>
      <c r="I369" t="s">
        <v>1737</v>
      </c>
      <c r="J369" t="s">
        <v>1423</v>
      </c>
    </row>
    <row r="370" spans="6:10" hidden="1" x14ac:dyDescent="0.15">
      <c r="F370" t="s">
        <v>686</v>
      </c>
      <c r="G370" t="s">
        <v>1424</v>
      </c>
      <c r="H370" t="s">
        <v>397</v>
      </c>
      <c r="I370" t="s">
        <v>1738</v>
      </c>
      <c r="J370" t="s">
        <v>1426</v>
      </c>
    </row>
    <row r="371" spans="6:10" x14ac:dyDescent="0.15">
      <c r="F371" t="s">
        <v>411</v>
      </c>
      <c r="G371" t="s">
        <v>1427</v>
      </c>
      <c r="H371" t="s">
        <v>444</v>
      </c>
      <c r="I371" t="s">
        <v>1739</v>
      </c>
      <c r="J371" t="s">
        <v>1429</v>
      </c>
    </row>
    <row r="372" spans="6:10" hidden="1" x14ac:dyDescent="0.15">
      <c r="F372" t="s">
        <v>411</v>
      </c>
      <c r="G372" t="s">
        <v>1430</v>
      </c>
      <c r="H372" t="s">
        <v>609</v>
      </c>
      <c r="I372" t="s">
        <v>1740</v>
      </c>
      <c r="J372" t="s">
        <v>1432</v>
      </c>
    </row>
    <row r="373" spans="6:10" hidden="1" x14ac:dyDescent="0.15">
      <c r="F373" t="s">
        <v>793</v>
      </c>
      <c r="G373" t="s">
        <v>1292</v>
      </c>
      <c r="H373" t="s">
        <v>850</v>
      </c>
      <c r="I373" t="s">
        <v>1741</v>
      </c>
      <c r="J373" t="s">
        <v>1434</v>
      </c>
    </row>
    <row r="374" spans="6:10" hidden="1" x14ac:dyDescent="0.15">
      <c r="F374" t="s">
        <v>686</v>
      </c>
      <c r="G374" t="s">
        <v>1435</v>
      </c>
      <c r="H374" t="s">
        <v>850</v>
      </c>
      <c r="I374" t="s">
        <v>1741</v>
      </c>
      <c r="J374" t="s">
        <v>1436</v>
      </c>
    </row>
    <row r="375" spans="6:10" x14ac:dyDescent="0.15">
      <c r="F375" t="s">
        <v>662</v>
      </c>
      <c r="G375" t="s">
        <v>1437</v>
      </c>
      <c r="H375" t="s">
        <v>444</v>
      </c>
      <c r="I375" t="s">
        <v>1742</v>
      </c>
      <c r="J375" t="s">
        <v>1439</v>
      </c>
    </row>
    <row r="376" spans="6:10" hidden="1" x14ac:dyDescent="0.15">
      <c r="F376" t="s">
        <v>772</v>
      </c>
      <c r="G376" t="s">
        <v>1440</v>
      </c>
      <c r="H376" t="s">
        <v>820</v>
      </c>
      <c r="I376" t="s">
        <v>1743</v>
      </c>
      <c r="J376" t="s">
        <v>1442</v>
      </c>
    </row>
    <row r="377" spans="6:10" hidden="1" x14ac:dyDescent="0.15">
      <c r="F377" t="s">
        <v>447</v>
      </c>
      <c r="G377" t="s">
        <v>1443</v>
      </c>
      <c r="H377" t="s">
        <v>820</v>
      </c>
      <c r="I377" t="s">
        <v>1743</v>
      </c>
      <c r="J377" t="s">
        <v>1444</v>
      </c>
    </row>
    <row r="378" spans="6:10" hidden="1" x14ac:dyDescent="0.15">
      <c r="F378" t="s">
        <v>793</v>
      </c>
      <c r="G378" t="s">
        <v>1445</v>
      </c>
      <c r="H378" t="s">
        <v>387</v>
      </c>
      <c r="I378" t="s">
        <v>1744</v>
      </c>
      <c r="J378" t="s">
        <v>1447</v>
      </c>
    </row>
    <row r="379" spans="6:10" x14ac:dyDescent="0.15">
      <c r="F379" t="s">
        <v>556</v>
      </c>
      <c r="G379" t="s">
        <v>1448</v>
      </c>
      <c r="H379" t="s">
        <v>377</v>
      </c>
      <c r="I379" t="s">
        <v>1745</v>
      </c>
      <c r="J379" t="s">
        <v>1450</v>
      </c>
    </row>
    <row r="380" spans="6:10" x14ac:dyDescent="0.15">
      <c r="F380" t="s">
        <v>365</v>
      </c>
      <c r="G380" t="s">
        <v>1451</v>
      </c>
      <c r="H380" t="s">
        <v>444</v>
      </c>
      <c r="I380" t="s">
        <v>1746</v>
      </c>
      <c r="J380" t="s">
        <v>1453</v>
      </c>
    </row>
    <row r="381" spans="6:10" hidden="1" x14ac:dyDescent="0.15">
      <c r="F381" t="s">
        <v>373</v>
      </c>
      <c r="G381" t="s">
        <v>1454</v>
      </c>
      <c r="H381" t="s">
        <v>367</v>
      </c>
      <c r="I381" t="s">
        <v>1747</v>
      </c>
      <c r="J381" t="s">
        <v>1456</v>
      </c>
    </row>
    <row r="382" spans="6:10" hidden="1" x14ac:dyDescent="0.15">
      <c r="F382" t="s">
        <v>1153</v>
      </c>
      <c r="G382" t="s">
        <v>1457</v>
      </c>
      <c r="H382" t="s">
        <v>367</v>
      </c>
      <c r="I382" t="s">
        <v>1748</v>
      </c>
      <c r="J382" t="s">
        <v>1459</v>
      </c>
    </row>
    <row r="383" spans="6:10" hidden="1" x14ac:dyDescent="0.15">
      <c r="F383" t="s">
        <v>793</v>
      </c>
      <c r="G383" t="s">
        <v>1460</v>
      </c>
      <c r="H383" t="s">
        <v>1421</v>
      </c>
      <c r="I383" t="s">
        <v>1749</v>
      </c>
      <c r="J383" t="s">
        <v>1462</v>
      </c>
    </row>
    <row r="384" spans="6:10" hidden="1" x14ac:dyDescent="0.15">
      <c r="F384" t="s">
        <v>1275</v>
      </c>
      <c r="G384" t="s">
        <v>454</v>
      </c>
      <c r="H384" t="s">
        <v>493</v>
      </c>
      <c r="I384" t="s">
        <v>1750</v>
      </c>
      <c r="J384" t="s">
        <v>1464</v>
      </c>
    </row>
    <row r="385" spans="6:10" hidden="1" x14ac:dyDescent="0.15">
      <c r="F385" t="s">
        <v>400</v>
      </c>
      <c r="G385" t="s">
        <v>1465</v>
      </c>
      <c r="H385" t="s">
        <v>609</v>
      </c>
      <c r="I385" t="s">
        <v>1751</v>
      </c>
      <c r="J385" t="s">
        <v>1467</v>
      </c>
    </row>
  </sheetData>
  <autoFilter ref="H1:H385">
    <filterColumn colId="0">
      <filters>
        <filter val="_x0009_170113"/>
        <filter val="_x0009_170116"/>
        <filter val="_x0009_170117"/>
        <filter val="_x0009_170118"/>
      </filters>
    </filterColumn>
  </autoFilter>
  <phoneticPr fontId="7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K29" sqref="K29"/>
    </sheetView>
  </sheetViews>
  <sheetFormatPr baseColWidth="10" defaultRowHeight="15" x14ac:dyDescent="0.15"/>
  <sheetData>
    <row r="2" spans="1:6" s="43" customFormat="1" x14ac:dyDescent="0.15">
      <c r="B2" s="43" t="s">
        <v>216</v>
      </c>
      <c r="C2" s="43" t="s">
        <v>215</v>
      </c>
      <c r="D2" s="43" t="s">
        <v>159</v>
      </c>
      <c r="E2" s="43" t="s">
        <v>160</v>
      </c>
      <c r="F2" s="43" t="s">
        <v>220</v>
      </c>
    </row>
    <row r="3" spans="1:6" s="43" customFormat="1" x14ac:dyDescent="0.15">
      <c r="A3" s="43">
        <v>160304</v>
      </c>
      <c r="B3" s="43" t="s">
        <v>217</v>
      </c>
      <c r="C3" s="43" t="s">
        <v>163</v>
      </c>
      <c r="D3" s="43">
        <v>-8.31</v>
      </c>
      <c r="E3" s="43">
        <v>100</v>
      </c>
      <c r="F3" s="43">
        <f>D3*E3</f>
        <v>-831</v>
      </c>
    </row>
    <row r="4" spans="1:6" x14ac:dyDescent="0.15">
      <c r="A4">
        <v>160309</v>
      </c>
      <c r="B4" s="43" t="s">
        <v>217</v>
      </c>
      <c r="C4" s="43" t="s">
        <v>163</v>
      </c>
      <c r="D4">
        <v>-8.26</v>
      </c>
      <c r="E4" s="43">
        <v>100</v>
      </c>
      <c r="F4" s="43">
        <f t="shared" ref="F4:F13" si="0">D4*E4</f>
        <v>-826</v>
      </c>
    </row>
    <row r="5" spans="1:6" x14ac:dyDescent="0.15">
      <c r="A5">
        <v>160425</v>
      </c>
      <c r="B5" s="43" t="s">
        <v>217</v>
      </c>
      <c r="C5" s="43" t="s">
        <v>163</v>
      </c>
      <c r="D5">
        <v>-8.51</v>
      </c>
      <c r="E5" s="43">
        <v>100</v>
      </c>
      <c r="F5" s="43">
        <f t="shared" si="0"/>
        <v>-851</v>
      </c>
    </row>
    <row r="6" spans="1:6" x14ac:dyDescent="0.15">
      <c r="A6">
        <v>160629</v>
      </c>
      <c r="B6" s="43" t="s">
        <v>217</v>
      </c>
      <c r="C6" s="43" t="s">
        <v>163</v>
      </c>
      <c r="D6">
        <v>-10.38</v>
      </c>
      <c r="E6" s="43">
        <v>100</v>
      </c>
      <c r="F6" s="43">
        <f t="shared" si="0"/>
        <v>-1038</v>
      </c>
    </row>
    <row r="7" spans="1:6" x14ac:dyDescent="0.15">
      <c r="A7">
        <v>160704</v>
      </c>
      <c r="B7" s="43" t="s">
        <v>217</v>
      </c>
      <c r="C7" s="43" t="s">
        <v>163</v>
      </c>
      <c r="D7">
        <v>-8.44</v>
      </c>
      <c r="E7" s="43">
        <v>100</v>
      </c>
      <c r="F7" s="43">
        <f t="shared" si="0"/>
        <v>-844</v>
      </c>
    </row>
    <row r="8" spans="1:6" x14ac:dyDescent="0.15">
      <c r="A8">
        <v>160815</v>
      </c>
      <c r="B8" s="43" t="s">
        <v>217</v>
      </c>
      <c r="C8" s="43" t="s">
        <v>163</v>
      </c>
      <c r="D8">
        <v>-8.99</v>
      </c>
      <c r="E8" s="43">
        <v>100</v>
      </c>
      <c r="F8" s="43">
        <f t="shared" si="0"/>
        <v>-899</v>
      </c>
    </row>
    <row r="9" spans="1:6" x14ac:dyDescent="0.15">
      <c r="A9">
        <v>160907</v>
      </c>
      <c r="B9" s="43" t="s">
        <v>217</v>
      </c>
      <c r="C9" s="43" t="s">
        <v>163</v>
      </c>
      <c r="D9">
        <v>-9.17</v>
      </c>
      <c r="E9" s="43">
        <v>100</v>
      </c>
      <c r="F9" s="43">
        <f t="shared" si="0"/>
        <v>-917</v>
      </c>
    </row>
    <row r="10" spans="1:6" x14ac:dyDescent="0.15">
      <c r="A10">
        <v>160128</v>
      </c>
      <c r="B10" s="43" t="s">
        <v>218</v>
      </c>
      <c r="C10" s="43" t="s">
        <v>219</v>
      </c>
      <c r="D10">
        <v>7.59</v>
      </c>
      <c r="E10" s="43">
        <v>300</v>
      </c>
      <c r="F10" s="43">
        <f t="shared" si="0"/>
        <v>2277</v>
      </c>
    </row>
    <row r="11" spans="1:6" x14ac:dyDescent="0.15">
      <c r="A11">
        <v>160407</v>
      </c>
      <c r="B11" s="43" t="s">
        <v>218</v>
      </c>
      <c r="C11" s="43" t="s">
        <v>219</v>
      </c>
      <c r="D11">
        <v>8.1</v>
      </c>
      <c r="E11" s="43">
        <v>300</v>
      </c>
      <c r="F11" s="43">
        <f t="shared" si="0"/>
        <v>2430</v>
      </c>
    </row>
    <row r="12" spans="1:6" x14ac:dyDescent="0.15">
      <c r="A12">
        <v>160217</v>
      </c>
      <c r="B12" s="43" t="s">
        <v>221</v>
      </c>
      <c r="C12" s="43" t="s">
        <v>219</v>
      </c>
      <c r="D12">
        <v>7.75</v>
      </c>
      <c r="E12" s="43">
        <v>300</v>
      </c>
      <c r="F12" s="43">
        <f t="shared" si="0"/>
        <v>2325</v>
      </c>
    </row>
    <row r="13" spans="1:6" x14ac:dyDescent="0.15">
      <c r="A13">
        <v>160324</v>
      </c>
      <c r="B13" s="43" t="s">
        <v>222</v>
      </c>
      <c r="C13" s="43" t="s">
        <v>163</v>
      </c>
      <c r="D13">
        <v>-8.2100000000000009</v>
      </c>
      <c r="E13" s="43">
        <v>100</v>
      </c>
      <c r="F13" s="43">
        <f t="shared" si="0"/>
        <v>-821.00000000000011</v>
      </c>
    </row>
  </sheetData>
  <phoneticPr fontId="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161</v>
      </c>
      <c r="I1" s="44" t="s">
        <v>159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6" sqref="A16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  <row r="14" spans="1:4" x14ac:dyDescent="0.3">
      <c r="A14" s="1">
        <v>20160831</v>
      </c>
      <c r="B14" s="7" t="s">
        <v>200</v>
      </c>
      <c r="C14" s="1">
        <v>13.265000000000001</v>
      </c>
      <c r="D14" s="1" t="s">
        <v>201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B23" sqref="B23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C18" sqref="C18"/>
    </sheetView>
  </sheetViews>
  <sheetFormatPr baseColWidth="10" defaultRowHeight="15" x14ac:dyDescent="0.15"/>
  <cols>
    <col min="3" max="3" width="26.5" customWidth="1"/>
  </cols>
  <sheetData>
    <row r="2" spans="2:3" x14ac:dyDescent="0.15">
      <c r="B2" t="s">
        <v>224</v>
      </c>
    </row>
    <row r="3" spans="2:3" x14ac:dyDescent="0.15">
      <c r="B3" t="s">
        <v>230</v>
      </c>
      <c r="C3" t="s">
        <v>225</v>
      </c>
    </row>
    <row r="4" spans="2:3" x14ac:dyDescent="0.15">
      <c r="B4" t="s">
        <v>226</v>
      </c>
      <c r="C4" t="s">
        <v>227</v>
      </c>
    </row>
    <row r="5" spans="2:3" x14ac:dyDescent="0.15">
      <c r="C5" t="s">
        <v>276</v>
      </c>
    </row>
    <row r="7" spans="2:3" x14ac:dyDescent="0.15">
      <c r="B7" t="s">
        <v>228</v>
      </c>
    </row>
    <row r="8" spans="2:3" x14ac:dyDescent="0.15">
      <c r="B8" t="s">
        <v>229</v>
      </c>
      <c r="C8" t="s">
        <v>231</v>
      </c>
    </row>
    <row r="9" spans="2:3" x14ac:dyDescent="0.15">
      <c r="C9" t="s">
        <v>232</v>
      </c>
    </row>
    <row r="10" spans="2:3" x14ac:dyDescent="0.15">
      <c r="C10" t="s">
        <v>233</v>
      </c>
    </row>
    <row r="11" spans="2:3" x14ac:dyDescent="0.15">
      <c r="B11" t="s">
        <v>234</v>
      </c>
      <c r="C11" t="s">
        <v>235</v>
      </c>
    </row>
    <row r="12" spans="2:3" x14ac:dyDescent="0.15">
      <c r="C12" t="s">
        <v>277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6" sqref="A26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C17" sqref="C17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2" spans="1:4" x14ac:dyDescent="0.15">
      <c r="C2" t="s">
        <v>198</v>
      </c>
    </row>
    <row r="3" spans="1:4" x14ac:dyDescent="0.15">
      <c r="C3" t="s">
        <v>199</v>
      </c>
    </row>
    <row r="7" spans="1:4" s="16" customFormat="1" ht="45" x14ac:dyDescent="0.15">
      <c r="A7" s="16">
        <v>0</v>
      </c>
      <c r="B7" s="17" t="s">
        <v>67</v>
      </c>
      <c r="C7" s="18" t="s">
        <v>68</v>
      </c>
    </row>
    <row r="8" spans="1:4" x14ac:dyDescent="0.15">
      <c r="A8">
        <v>1</v>
      </c>
      <c r="B8" t="s">
        <v>60</v>
      </c>
      <c r="C8" s="12" t="s">
        <v>61</v>
      </c>
      <c r="D8" s="12" t="s">
        <v>80</v>
      </c>
    </row>
    <row r="9" spans="1:4" x14ac:dyDescent="0.15">
      <c r="A9">
        <v>2</v>
      </c>
      <c r="B9" t="s">
        <v>18</v>
      </c>
    </row>
    <row r="10" spans="1:4" x14ac:dyDescent="0.15">
      <c r="A10">
        <v>3</v>
      </c>
      <c r="B10" s="12" t="s">
        <v>62</v>
      </c>
      <c r="C10" t="s">
        <v>63</v>
      </c>
    </row>
    <row r="11" spans="1:4" x14ac:dyDescent="0.15">
      <c r="A11">
        <v>4</v>
      </c>
      <c r="B11" s="12" t="s">
        <v>64</v>
      </c>
    </row>
    <row r="12" spans="1:4" x14ac:dyDescent="0.15">
      <c r="A12">
        <v>5</v>
      </c>
      <c r="B12" s="12" t="s">
        <v>65</v>
      </c>
      <c r="C12" t="s">
        <v>66</v>
      </c>
    </row>
    <row r="13" spans="1:4" s="16" customFormat="1" ht="75" x14ac:dyDescent="0.15">
      <c r="C13" s="17" t="s">
        <v>125</v>
      </c>
      <c r="D13" s="29" t="s">
        <v>127</v>
      </c>
    </row>
    <row r="14" spans="1:4" x14ac:dyDescent="0.15">
      <c r="C14" s="12" t="s">
        <v>126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topLeftCell="A33" zoomScale="125" zoomScaleNormal="125" zoomScalePageLayoutView="125" workbookViewId="0">
      <selection activeCell="F53" sqref="F53"/>
    </sheetView>
  </sheetViews>
  <sheetFormatPr baseColWidth="10" defaultRowHeight="15" x14ac:dyDescent="0.15"/>
  <cols>
    <col min="2" max="2" width="15.33203125" customWidth="1"/>
    <col min="6" max="6" width="10" customWidth="1"/>
    <col min="9" max="9" width="42.83203125" customWidth="1"/>
  </cols>
  <sheetData>
    <row r="2" spans="1:9" ht="16" thickBot="1" x14ac:dyDescent="0.2">
      <c r="A2" s="88" t="s">
        <v>110</v>
      </c>
      <c r="B2" s="88"/>
      <c r="C2" s="88"/>
      <c r="D2" s="88"/>
      <c r="E2" s="88"/>
      <c r="F2" s="88"/>
    </row>
    <row r="3" spans="1:9" s="1" customFormat="1" ht="24" thickBot="1" x14ac:dyDescent="0.35">
      <c r="A3" s="2" t="s">
        <v>0</v>
      </c>
      <c r="B3" s="3" t="s">
        <v>251</v>
      </c>
      <c r="C3" s="3" t="s">
        <v>124</v>
      </c>
      <c r="D3" s="3" t="s">
        <v>250</v>
      </c>
      <c r="E3" s="3" t="s">
        <v>208</v>
      </c>
      <c r="F3" s="3" t="s">
        <v>122</v>
      </c>
      <c r="G3" s="3" t="s">
        <v>123</v>
      </c>
      <c r="H3" s="56" t="s">
        <v>238</v>
      </c>
      <c r="I3" s="4" t="s">
        <v>14</v>
      </c>
    </row>
    <row r="4" spans="1:9" s="19" customFormat="1" hidden="1" x14ac:dyDescent="0.15">
      <c r="A4" s="19">
        <v>20151207</v>
      </c>
      <c r="B4" s="19" t="s">
        <v>111</v>
      </c>
      <c r="C4" s="20" t="s">
        <v>112</v>
      </c>
      <c r="D4" s="20"/>
      <c r="E4" s="20"/>
      <c r="F4" s="19">
        <v>20000</v>
      </c>
      <c r="G4" s="19">
        <v>1</v>
      </c>
    </row>
    <row r="5" spans="1:9" s="19" customFormat="1" hidden="1" x14ac:dyDescent="0.15">
      <c r="A5" s="19">
        <v>20151218</v>
      </c>
      <c r="B5" s="19" t="s">
        <v>121</v>
      </c>
      <c r="C5" s="20" t="s">
        <v>112</v>
      </c>
      <c r="D5" s="20"/>
      <c r="E5" s="20"/>
      <c r="F5" s="19">
        <v>30011</v>
      </c>
      <c r="G5" s="19">
        <v>1.5</v>
      </c>
    </row>
    <row r="6" spans="1:9" hidden="1" x14ac:dyDescent="0.15">
      <c r="A6" s="19">
        <v>20151231</v>
      </c>
      <c r="B6" s="19"/>
      <c r="C6" s="20" t="s">
        <v>134</v>
      </c>
      <c r="D6" s="20"/>
      <c r="E6" s="20"/>
      <c r="F6" s="19">
        <v>29930</v>
      </c>
      <c r="G6" s="19">
        <v>1.5</v>
      </c>
      <c r="H6" s="19"/>
    </row>
    <row r="7" spans="1:9" hidden="1" x14ac:dyDescent="0.15">
      <c r="A7" s="19">
        <v>20160106</v>
      </c>
      <c r="B7" s="19" t="s">
        <v>136</v>
      </c>
      <c r="C7" s="20" t="s">
        <v>137</v>
      </c>
      <c r="D7" s="20"/>
      <c r="E7" s="20"/>
      <c r="F7" s="19">
        <v>24939</v>
      </c>
      <c r="G7" s="19">
        <v>1.25</v>
      </c>
      <c r="H7" s="19"/>
    </row>
    <row r="8" spans="1:9" hidden="1" x14ac:dyDescent="0.15">
      <c r="A8" s="19">
        <v>20160113</v>
      </c>
      <c r="B8" s="19" t="s">
        <v>136</v>
      </c>
      <c r="C8" s="20" t="s">
        <v>137</v>
      </c>
      <c r="D8" s="20"/>
      <c r="E8" s="20"/>
      <c r="F8" s="19">
        <v>19948</v>
      </c>
      <c r="G8" s="19">
        <v>1</v>
      </c>
      <c r="H8" s="19"/>
    </row>
    <row r="9" spans="1:9" hidden="1" x14ac:dyDescent="0.15">
      <c r="A9" s="19">
        <v>20160119</v>
      </c>
      <c r="B9" s="19" t="s">
        <v>136</v>
      </c>
      <c r="C9" s="20" t="s">
        <v>137</v>
      </c>
      <c r="D9" s="20"/>
      <c r="E9" s="20"/>
      <c r="F9" s="19">
        <v>14954</v>
      </c>
      <c r="G9" s="19">
        <v>0.75</v>
      </c>
      <c r="H9" s="19"/>
    </row>
    <row r="10" spans="1:9" hidden="1" x14ac:dyDescent="0.15">
      <c r="A10" s="19">
        <v>20160122</v>
      </c>
      <c r="B10" s="19" t="s">
        <v>121</v>
      </c>
      <c r="C10" s="20" t="s">
        <v>137</v>
      </c>
      <c r="D10" s="20"/>
      <c r="E10" s="20"/>
      <c r="F10" s="19">
        <v>4956</v>
      </c>
      <c r="G10" s="19">
        <v>0.25</v>
      </c>
      <c r="H10" s="19"/>
    </row>
    <row r="11" spans="1:9" hidden="1" x14ac:dyDescent="0.15">
      <c r="A11" s="19">
        <v>20160126</v>
      </c>
      <c r="B11" s="19" t="s">
        <v>153</v>
      </c>
      <c r="C11" s="20" t="s">
        <v>137</v>
      </c>
      <c r="D11" s="20"/>
      <c r="E11" s="20"/>
      <c r="F11" s="19">
        <v>3957</v>
      </c>
      <c r="G11" s="19">
        <v>0.2</v>
      </c>
      <c r="H11" s="19"/>
    </row>
    <row r="12" spans="1:9" hidden="1" x14ac:dyDescent="0.15">
      <c r="A12" s="19">
        <v>20160127</v>
      </c>
      <c r="B12" s="19" t="s">
        <v>154</v>
      </c>
      <c r="C12" s="20" t="s">
        <v>137</v>
      </c>
      <c r="D12" s="20"/>
      <c r="E12" s="20"/>
      <c r="F12" s="19">
        <v>-502.8</v>
      </c>
      <c r="G12" s="19">
        <v>-0.05</v>
      </c>
      <c r="H12" s="19"/>
    </row>
    <row r="13" spans="1:9" hidden="1" x14ac:dyDescent="0.15">
      <c r="A13" s="19">
        <v>20160202</v>
      </c>
      <c r="B13" s="19" t="s">
        <v>121</v>
      </c>
      <c r="C13" s="20" t="s">
        <v>157</v>
      </c>
      <c r="D13" s="20"/>
      <c r="E13" s="20"/>
      <c r="F13" s="19">
        <v>9496.7999999999993</v>
      </c>
      <c r="G13" s="19">
        <v>1</v>
      </c>
      <c r="H13" s="19"/>
    </row>
    <row r="14" spans="1:9" x14ac:dyDescent="0.15">
      <c r="A14" s="19">
        <v>20160711</v>
      </c>
      <c r="B14" s="19" t="s">
        <v>162</v>
      </c>
      <c r="C14" s="20" t="s">
        <v>112</v>
      </c>
      <c r="D14" s="20"/>
      <c r="E14" s="20"/>
      <c r="F14" s="19">
        <v>20000</v>
      </c>
      <c r="G14" s="19">
        <v>1</v>
      </c>
      <c r="H14" s="19">
        <v>0</v>
      </c>
    </row>
    <row r="15" spans="1:9" x14ac:dyDescent="0.15">
      <c r="A15" s="19">
        <v>20160823</v>
      </c>
      <c r="B15" s="19" t="s">
        <v>196</v>
      </c>
      <c r="C15" s="20" t="s">
        <v>112</v>
      </c>
      <c r="D15" s="20"/>
      <c r="E15" s="20"/>
      <c r="F15" s="19">
        <v>36042</v>
      </c>
      <c r="G15" s="19">
        <v>1.8</v>
      </c>
      <c r="H15" s="19">
        <v>42</v>
      </c>
    </row>
    <row r="16" spans="1:9" x14ac:dyDescent="0.15">
      <c r="A16" s="19">
        <v>20160908</v>
      </c>
      <c r="B16" s="19" t="s">
        <v>202</v>
      </c>
      <c r="C16" s="20" t="s">
        <v>112</v>
      </c>
      <c r="D16" s="20"/>
      <c r="E16" s="20"/>
      <c r="F16" s="19">
        <v>49311.5</v>
      </c>
      <c r="G16" s="19">
        <v>2.5</v>
      </c>
      <c r="H16" s="19">
        <v>69.5</v>
      </c>
    </row>
    <row r="17" spans="1:9" x14ac:dyDescent="0.15">
      <c r="A17" s="19">
        <v>20160909</v>
      </c>
      <c r="B17" s="19" t="s">
        <v>202</v>
      </c>
      <c r="C17" s="20" t="s">
        <v>112</v>
      </c>
      <c r="D17" s="20"/>
      <c r="E17" s="20"/>
      <c r="F17" s="19">
        <v>49354</v>
      </c>
      <c r="G17" s="19">
        <v>2.5</v>
      </c>
      <c r="H17" s="19">
        <f>F17-F16</f>
        <v>42.5</v>
      </c>
    </row>
    <row r="18" spans="1:9" x14ac:dyDescent="0.15">
      <c r="A18" s="19">
        <v>20160920</v>
      </c>
      <c r="B18" s="19" t="s">
        <v>223</v>
      </c>
      <c r="C18" s="20"/>
      <c r="D18" s="20"/>
      <c r="E18" s="20"/>
      <c r="F18" s="19">
        <v>47379</v>
      </c>
      <c r="G18" s="19">
        <v>2</v>
      </c>
      <c r="H18" s="19">
        <v>25</v>
      </c>
    </row>
    <row r="19" spans="1:9" x14ac:dyDescent="0.15">
      <c r="A19" s="19">
        <v>20160926</v>
      </c>
      <c r="B19" s="19" t="s">
        <v>236</v>
      </c>
      <c r="C19" s="20"/>
      <c r="D19" s="20"/>
      <c r="E19" s="20"/>
      <c r="F19" s="19">
        <v>42391</v>
      </c>
      <c r="G19" s="19">
        <v>2</v>
      </c>
      <c r="H19" s="19">
        <v>12</v>
      </c>
    </row>
    <row r="20" spans="1:9" x14ac:dyDescent="0.15">
      <c r="A20" s="19">
        <v>20160927</v>
      </c>
      <c r="B20" s="19" t="s">
        <v>237</v>
      </c>
      <c r="C20" s="20"/>
      <c r="D20" s="20"/>
      <c r="E20" s="20"/>
      <c r="F20" s="19">
        <v>38393</v>
      </c>
      <c r="G20" s="19">
        <v>2</v>
      </c>
      <c r="H20" s="19">
        <v>2</v>
      </c>
    </row>
    <row r="21" spans="1:9" x14ac:dyDescent="0.15">
      <c r="A21" s="19">
        <v>20160928</v>
      </c>
      <c r="B21" s="19" t="s">
        <v>239</v>
      </c>
      <c r="C21" s="20"/>
      <c r="D21" s="20"/>
      <c r="E21" s="20"/>
      <c r="F21" s="19">
        <v>34395</v>
      </c>
      <c r="G21" s="19">
        <v>1.5</v>
      </c>
      <c r="H21" s="19">
        <v>2</v>
      </c>
    </row>
    <row r="22" spans="1:9" x14ac:dyDescent="0.15">
      <c r="A22" s="19">
        <v>20160930</v>
      </c>
      <c r="B22" s="19" t="s">
        <v>240</v>
      </c>
      <c r="C22" s="20"/>
      <c r="D22" s="20"/>
      <c r="E22" s="20"/>
      <c r="F22" s="19">
        <v>29399</v>
      </c>
      <c r="G22" s="19">
        <v>1.5</v>
      </c>
      <c r="H22" s="19">
        <v>17</v>
      </c>
    </row>
    <row r="23" spans="1:9" x14ac:dyDescent="0.15">
      <c r="A23" s="19">
        <v>20161012</v>
      </c>
      <c r="B23" s="19" t="s">
        <v>241</v>
      </c>
      <c r="C23" s="20"/>
      <c r="D23" s="20"/>
      <c r="E23" s="20"/>
      <c r="F23" s="19">
        <v>26417</v>
      </c>
      <c r="G23" s="19">
        <v>1</v>
      </c>
      <c r="H23" s="19">
        <v>1</v>
      </c>
    </row>
    <row r="24" spans="1:9" x14ac:dyDescent="0.15">
      <c r="A24" s="19">
        <v>20161013</v>
      </c>
      <c r="B24" s="19" t="s">
        <v>242</v>
      </c>
      <c r="C24" s="20"/>
      <c r="D24" s="20"/>
      <c r="E24" s="20"/>
      <c r="F24" s="19">
        <v>23418</v>
      </c>
      <c r="G24" s="19">
        <v>1</v>
      </c>
      <c r="H24" s="19">
        <v>14</v>
      </c>
    </row>
    <row r="25" spans="1:9" x14ac:dyDescent="0.15">
      <c r="A25" s="19">
        <v>20161031</v>
      </c>
      <c r="B25" s="19" t="s">
        <v>244</v>
      </c>
      <c r="C25" s="20"/>
      <c r="D25" s="20"/>
      <c r="E25" s="20"/>
      <c r="F25" s="19">
        <f>F24+H24+39000</f>
        <v>62432</v>
      </c>
      <c r="G25" s="19">
        <v>3</v>
      </c>
      <c r="H25" s="19">
        <v>0</v>
      </c>
    </row>
    <row r="26" spans="1:9" x14ac:dyDescent="0.15">
      <c r="A26" s="19">
        <v>20161031</v>
      </c>
      <c r="B26" s="19" t="s">
        <v>252</v>
      </c>
      <c r="C26" s="20" t="s">
        <v>249</v>
      </c>
      <c r="D26" s="20">
        <v>91000</v>
      </c>
      <c r="E26" s="20"/>
      <c r="F26" s="19">
        <v>153432</v>
      </c>
      <c r="G26" s="19">
        <v>7.5</v>
      </c>
      <c r="H26" s="19">
        <v>45</v>
      </c>
      <c r="I26" t="s">
        <v>253</v>
      </c>
    </row>
    <row r="27" spans="1:9" x14ac:dyDescent="0.15">
      <c r="A27" s="19">
        <v>20161105</v>
      </c>
      <c r="B27" s="19" t="s">
        <v>252</v>
      </c>
      <c r="C27" s="20" t="s">
        <v>249</v>
      </c>
      <c r="D27" s="20">
        <v>91000</v>
      </c>
      <c r="E27" s="20"/>
      <c r="F27" s="19">
        <v>153477</v>
      </c>
      <c r="G27" s="19">
        <v>7.5</v>
      </c>
      <c r="H27" s="19">
        <v>90</v>
      </c>
      <c r="I27" t="s">
        <v>253</v>
      </c>
    </row>
    <row r="28" spans="1:9" x14ac:dyDescent="0.15">
      <c r="A28" s="19">
        <v>20161117</v>
      </c>
      <c r="B28" s="19" t="s">
        <v>252</v>
      </c>
      <c r="C28" s="20"/>
      <c r="D28" s="20"/>
      <c r="E28" s="20"/>
      <c r="F28" s="19">
        <v>153567</v>
      </c>
      <c r="G28" s="19">
        <v>7.5</v>
      </c>
      <c r="H28" s="19">
        <v>30</v>
      </c>
    </row>
    <row r="29" spans="1:9" x14ac:dyDescent="0.15">
      <c r="A29" s="19">
        <v>20161117</v>
      </c>
      <c r="B29" s="19" t="s">
        <v>252</v>
      </c>
      <c r="C29" s="20"/>
      <c r="D29" s="20"/>
      <c r="E29" s="20"/>
      <c r="F29" s="19">
        <v>153597</v>
      </c>
      <c r="G29" s="19">
        <v>7.5</v>
      </c>
      <c r="H29" s="19">
        <v>90</v>
      </c>
    </row>
    <row r="30" spans="1:9" x14ac:dyDescent="0.15">
      <c r="A30" s="19">
        <v>20161129</v>
      </c>
      <c r="B30" s="19" t="s">
        <v>252</v>
      </c>
      <c r="C30" s="20"/>
      <c r="D30" s="20"/>
      <c r="E30" s="20"/>
      <c r="F30" s="19">
        <v>153687</v>
      </c>
      <c r="G30" s="19">
        <v>7.5</v>
      </c>
      <c r="H30" s="19">
        <v>0</v>
      </c>
    </row>
    <row r="31" spans="1:9" s="61" customFormat="1" x14ac:dyDescent="0.15">
      <c r="A31" s="57">
        <v>20161129</v>
      </c>
      <c r="B31" s="57" t="s">
        <v>268</v>
      </c>
      <c r="C31" s="62"/>
      <c r="D31" s="62"/>
      <c r="E31" s="62"/>
      <c r="F31" s="57">
        <f>153687-93300</f>
        <v>60387</v>
      </c>
      <c r="G31" s="57">
        <v>3</v>
      </c>
      <c r="H31" s="57">
        <v>3</v>
      </c>
    </row>
    <row r="32" spans="1:9" s="65" customFormat="1" x14ac:dyDescent="0.15">
      <c r="A32" s="63">
        <v>20161130</v>
      </c>
      <c r="B32" s="63" t="s">
        <v>268</v>
      </c>
      <c r="C32" s="64"/>
      <c r="D32" s="64"/>
      <c r="E32" s="64"/>
      <c r="F32" s="63">
        <v>60340</v>
      </c>
      <c r="G32" s="63">
        <v>3</v>
      </c>
      <c r="H32" s="63">
        <v>0</v>
      </c>
    </row>
    <row r="33" spans="1:10" s="65" customFormat="1" x14ac:dyDescent="0.15">
      <c r="A33" s="63">
        <v>20161130</v>
      </c>
      <c r="B33" s="63" t="s">
        <v>270</v>
      </c>
      <c r="C33" s="64"/>
      <c r="D33" s="64"/>
      <c r="E33" s="64"/>
      <c r="F33" s="63">
        <f>F32-8333</f>
        <v>52007</v>
      </c>
      <c r="G33" s="63">
        <f>0.5*5</f>
        <v>2.5</v>
      </c>
      <c r="H33" s="63">
        <v>32.5</v>
      </c>
      <c r="I33" s="65" t="s">
        <v>271</v>
      </c>
    </row>
    <row r="34" spans="1:10" s="65" customFormat="1" x14ac:dyDescent="0.15">
      <c r="A34" s="63">
        <v>20161215</v>
      </c>
      <c r="B34" s="63" t="s">
        <v>270</v>
      </c>
      <c r="C34" s="64"/>
      <c r="D34" s="64"/>
      <c r="E34" s="64"/>
      <c r="F34" s="63">
        <v>52042.5</v>
      </c>
      <c r="G34" s="63">
        <f>0.5*5</f>
        <v>2.5</v>
      </c>
      <c r="H34" s="63">
        <f>G34*15</f>
        <v>37.5</v>
      </c>
    </row>
    <row r="35" spans="1:10" s="65" customFormat="1" x14ac:dyDescent="0.15">
      <c r="A35" s="63">
        <v>20161229</v>
      </c>
      <c r="B35" s="63" t="s">
        <v>270</v>
      </c>
      <c r="C35" s="64"/>
      <c r="D35" s="64"/>
      <c r="E35" s="64"/>
      <c r="F35" s="63">
        <v>52077.5</v>
      </c>
      <c r="G35" s="63">
        <f>0.5*5</f>
        <v>2.5</v>
      </c>
      <c r="H35" s="63">
        <f>G35*14</f>
        <v>35</v>
      </c>
    </row>
    <row r="36" spans="1:10" s="65" customFormat="1" x14ac:dyDescent="0.15">
      <c r="A36" s="63">
        <v>20161230</v>
      </c>
      <c r="B36" s="63">
        <v>4.5</v>
      </c>
      <c r="C36" s="64"/>
      <c r="D36" s="64"/>
      <c r="E36" s="64"/>
      <c r="F36" s="63">
        <v>46080</v>
      </c>
      <c r="G36" s="63">
        <v>2</v>
      </c>
      <c r="H36" s="63">
        <f>G36*1</f>
        <v>2</v>
      </c>
      <c r="I36" s="65" t="s">
        <v>272</v>
      </c>
      <c r="J36" s="63">
        <v>0</v>
      </c>
    </row>
    <row r="37" spans="1:10" s="65" customFormat="1" x14ac:dyDescent="0.15">
      <c r="A37" s="63">
        <v>20161230</v>
      </c>
      <c r="B37" s="63">
        <v>4.5</v>
      </c>
      <c r="C37" s="64"/>
      <c r="D37" s="64"/>
      <c r="E37" s="64"/>
      <c r="F37" s="63">
        <f>46080-8333</f>
        <v>37747</v>
      </c>
      <c r="G37" s="63">
        <v>2</v>
      </c>
      <c r="H37" s="63">
        <v>0</v>
      </c>
      <c r="I37" s="65" t="s">
        <v>273</v>
      </c>
    </row>
    <row r="38" spans="1:10" s="65" customFormat="1" x14ac:dyDescent="0.15">
      <c r="A38" s="63">
        <v>20170103</v>
      </c>
      <c r="B38" s="63">
        <v>3.95</v>
      </c>
      <c r="C38" s="64"/>
      <c r="D38" s="64"/>
      <c r="E38" s="64"/>
      <c r="F38" s="63">
        <f>46080-8333-5500+8</f>
        <v>32255</v>
      </c>
      <c r="G38" s="63">
        <v>1.5</v>
      </c>
      <c r="H38" s="63">
        <f>G38*4</f>
        <v>6</v>
      </c>
      <c r="I38" s="65" t="s">
        <v>274</v>
      </c>
      <c r="J38" s="65">
        <v>0</v>
      </c>
    </row>
    <row r="39" spans="1:10" s="65" customFormat="1" x14ac:dyDescent="0.15">
      <c r="A39" s="63">
        <v>20170109</v>
      </c>
      <c r="B39" s="63" t="s">
        <v>239</v>
      </c>
      <c r="C39" s="64"/>
      <c r="D39" s="64"/>
      <c r="E39" s="64"/>
      <c r="F39" s="63">
        <f>32255-5500+9</f>
        <v>26764</v>
      </c>
      <c r="G39" s="63">
        <v>1.5</v>
      </c>
      <c r="H39" s="63">
        <f>G39*6</f>
        <v>9</v>
      </c>
      <c r="I39" s="65" t="s">
        <v>275</v>
      </c>
      <c r="J39" s="65">
        <v>0</v>
      </c>
    </row>
    <row r="40" spans="1:10" s="65" customFormat="1" x14ac:dyDescent="0.15">
      <c r="A40" s="63">
        <v>20170112</v>
      </c>
      <c r="B40" s="63" t="s">
        <v>239</v>
      </c>
      <c r="C40" s="64"/>
      <c r="D40" s="64"/>
      <c r="E40" s="64"/>
      <c r="F40" s="63">
        <f>26764-4999+4.5</f>
        <v>21769.5</v>
      </c>
      <c r="G40" s="63">
        <v>1</v>
      </c>
      <c r="H40" s="63">
        <f>G40*3</f>
        <v>3</v>
      </c>
      <c r="I40" s="65" t="s">
        <v>278</v>
      </c>
      <c r="J40" s="65">
        <v>0</v>
      </c>
    </row>
    <row r="41" spans="1:10" s="65" customFormat="1" x14ac:dyDescent="0.15">
      <c r="A41" s="63">
        <v>20170113</v>
      </c>
      <c r="B41" s="63" t="s">
        <v>280</v>
      </c>
      <c r="C41" s="64"/>
      <c r="D41" s="64"/>
      <c r="E41" s="64"/>
      <c r="F41" s="63">
        <f>21769.5-5000+1</f>
        <v>16770.5</v>
      </c>
      <c r="G41" s="63">
        <v>0.75</v>
      </c>
      <c r="H41" s="63">
        <f>G41*1</f>
        <v>0.75</v>
      </c>
      <c r="I41" s="65" t="s">
        <v>286</v>
      </c>
      <c r="J41" s="65">
        <v>0</v>
      </c>
    </row>
    <row r="42" spans="1:10" s="65" customFormat="1" x14ac:dyDescent="0.15">
      <c r="A42" s="63">
        <v>20170116</v>
      </c>
      <c r="B42" s="63" t="s">
        <v>280</v>
      </c>
      <c r="C42" s="64"/>
      <c r="D42" s="64"/>
      <c r="E42" s="64"/>
      <c r="F42" s="63">
        <f>16770.5+0.75*3-5500</f>
        <v>11272.75</v>
      </c>
      <c r="G42" s="63">
        <v>0.5</v>
      </c>
      <c r="H42" s="63">
        <f>G42*3</f>
        <v>1.5</v>
      </c>
      <c r="I42" s="65" t="s">
        <v>281</v>
      </c>
      <c r="J42" s="65">
        <v>0</v>
      </c>
    </row>
    <row r="43" spans="1:10" s="65" customFormat="1" x14ac:dyDescent="0.15">
      <c r="A43" s="63">
        <v>20170117</v>
      </c>
      <c r="B43" s="63" t="s">
        <v>282</v>
      </c>
      <c r="C43" s="64"/>
      <c r="D43" s="64"/>
      <c r="E43" s="64"/>
      <c r="F43" s="63">
        <f>11272.75+0.25-5500</f>
        <v>5773</v>
      </c>
      <c r="G43" s="63">
        <v>0.25</v>
      </c>
      <c r="H43" s="63">
        <f>G43*1</f>
        <v>0.25</v>
      </c>
      <c r="I43" s="65" t="s">
        <v>281</v>
      </c>
      <c r="J43" s="65">
        <v>0</v>
      </c>
    </row>
    <row r="44" spans="1:10" s="65" customFormat="1" x14ac:dyDescent="0.15">
      <c r="A44" s="63">
        <v>20170118</v>
      </c>
      <c r="B44" s="63" t="s">
        <v>282</v>
      </c>
      <c r="C44" s="64"/>
      <c r="D44" s="64"/>
      <c r="E44" s="64"/>
      <c r="F44" s="63">
        <f>5773+0.25-6000</f>
        <v>-226.75</v>
      </c>
      <c r="G44" s="63">
        <v>-0.25</v>
      </c>
      <c r="H44" s="63">
        <f>G44*1</f>
        <v>-0.25</v>
      </c>
      <c r="I44" s="65" t="s">
        <v>284</v>
      </c>
      <c r="J44" s="65">
        <v>0</v>
      </c>
    </row>
    <row r="45" spans="1:10" s="65" customFormat="1" x14ac:dyDescent="0.15">
      <c r="A45" s="63">
        <v>20170119</v>
      </c>
      <c r="B45" s="63" t="s">
        <v>282</v>
      </c>
      <c r="C45" s="64"/>
      <c r="D45" s="64"/>
      <c r="E45" s="64"/>
      <c r="F45" s="63">
        <f>-226.75-0.25-5000</f>
        <v>-5227</v>
      </c>
      <c r="G45" s="63">
        <v>-1</v>
      </c>
      <c r="H45" s="63">
        <f>G45*1</f>
        <v>-1</v>
      </c>
      <c r="I45" s="65" t="s">
        <v>285</v>
      </c>
      <c r="J45" s="65">
        <v>0</v>
      </c>
    </row>
    <row r="46" spans="1:10" s="65" customFormat="1" x14ac:dyDescent="0.15">
      <c r="A46" s="63">
        <v>20170120</v>
      </c>
      <c r="B46" s="63" t="s">
        <v>282</v>
      </c>
      <c r="C46" s="64"/>
      <c r="D46" s="64"/>
      <c r="E46" s="64"/>
      <c r="F46" s="63">
        <f>-5227-5000-1</f>
        <v>-10228</v>
      </c>
      <c r="G46" s="63">
        <v>-2</v>
      </c>
      <c r="H46" s="63">
        <f>G46*1</f>
        <v>-2</v>
      </c>
      <c r="I46" s="65" t="s">
        <v>285</v>
      </c>
      <c r="J46" s="65">
        <v>0</v>
      </c>
    </row>
    <row r="47" spans="1:10" s="65" customFormat="1" x14ac:dyDescent="0.15">
      <c r="A47" s="63">
        <v>20170123</v>
      </c>
      <c r="B47" s="63" t="s">
        <v>282</v>
      </c>
      <c r="C47" s="64"/>
      <c r="D47" s="64"/>
      <c r="E47" s="64"/>
      <c r="F47" s="63">
        <f>-10228-6</f>
        <v>-10234</v>
      </c>
      <c r="G47" s="63">
        <v>-2</v>
      </c>
      <c r="H47" s="63">
        <f>G47*3</f>
        <v>-6</v>
      </c>
      <c r="I47" s="65" t="s">
        <v>278</v>
      </c>
      <c r="J47" s="65">
        <v>0</v>
      </c>
    </row>
    <row r="48" spans="1:10" s="65" customFormat="1" x14ac:dyDescent="0.15">
      <c r="A48" s="63">
        <v>20170124</v>
      </c>
      <c r="B48" s="63" t="s">
        <v>282</v>
      </c>
      <c r="C48" s="64"/>
      <c r="D48" s="64"/>
      <c r="E48" s="64"/>
      <c r="F48" s="63">
        <f>-10228-6-2</f>
        <v>-10236</v>
      </c>
      <c r="G48" s="63">
        <v>-2</v>
      </c>
      <c r="H48" s="63">
        <f>G48</f>
        <v>-2</v>
      </c>
      <c r="I48" s="65" t="s">
        <v>278</v>
      </c>
      <c r="J48" s="65">
        <v>0</v>
      </c>
    </row>
    <row r="49" spans="1:10" s="65" customFormat="1" x14ac:dyDescent="0.15">
      <c r="A49" s="63">
        <v>20170203</v>
      </c>
      <c r="B49" s="63" t="s">
        <v>288</v>
      </c>
      <c r="C49" s="64"/>
      <c r="D49" s="64"/>
      <c r="E49" s="64"/>
      <c r="F49" s="63">
        <f>-10228-6-2+H49</f>
        <v>-10256</v>
      </c>
      <c r="G49" s="63">
        <v>-2</v>
      </c>
      <c r="H49" s="63">
        <f>G49*10</f>
        <v>-20</v>
      </c>
      <c r="I49" s="65" t="s">
        <v>287</v>
      </c>
      <c r="J49" s="65">
        <v>0</v>
      </c>
    </row>
    <row r="50" spans="1:10" s="65" customFormat="1" x14ac:dyDescent="0.15">
      <c r="A50" s="63">
        <v>20170203</v>
      </c>
      <c r="B50" s="63" t="s">
        <v>282</v>
      </c>
      <c r="C50" s="64"/>
      <c r="D50" s="64"/>
      <c r="E50" s="64"/>
      <c r="F50" s="63">
        <f>-10256-8333</f>
        <v>-18589</v>
      </c>
      <c r="G50" s="63">
        <v>-3.5</v>
      </c>
      <c r="H50" s="63">
        <f>G50*12</f>
        <v>-42</v>
      </c>
      <c r="I50" s="65" t="s">
        <v>289</v>
      </c>
      <c r="J50" s="65">
        <v>0</v>
      </c>
    </row>
    <row r="51" spans="1:10" s="65" customFormat="1" x14ac:dyDescent="0.15">
      <c r="A51" s="63">
        <v>20170215</v>
      </c>
      <c r="B51" s="63" t="s">
        <v>282</v>
      </c>
      <c r="C51" s="64"/>
      <c r="D51" s="64"/>
      <c r="E51" s="64"/>
      <c r="F51" s="63">
        <f>-18589-42+50</f>
        <v>-18581</v>
      </c>
      <c r="G51" s="63">
        <v>-3.5</v>
      </c>
      <c r="H51" s="63">
        <v>0</v>
      </c>
      <c r="I51" s="65" t="s">
        <v>290</v>
      </c>
      <c r="J51" s="65">
        <v>0</v>
      </c>
    </row>
    <row r="52" spans="1:10" s="65" customFormat="1" x14ac:dyDescent="0.15">
      <c r="A52" s="63">
        <v>20170220</v>
      </c>
      <c r="B52" s="63" t="s">
        <v>282</v>
      </c>
      <c r="C52" s="64"/>
      <c r="D52" s="64"/>
      <c r="E52" s="64"/>
      <c r="F52" s="63">
        <f>-18581+103000-3.5*3</f>
        <v>84408.5</v>
      </c>
      <c r="G52" s="63">
        <v>8.5</v>
      </c>
      <c r="H52" s="63">
        <v>0</v>
      </c>
      <c r="I52" s="65" t="s">
        <v>291</v>
      </c>
      <c r="J52" s="65">
        <v>0</v>
      </c>
    </row>
    <row r="53" spans="1:10" s="65" customFormat="1" x14ac:dyDescent="0.15">
      <c r="A53" s="63">
        <v>20170222</v>
      </c>
      <c r="B53" s="63" t="s">
        <v>282</v>
      </c>
      <c r="C53" s="64"/>
      <c r="D53" s="64"/>
      <c r="E53" s="64"/>
      <c r="F53" s="63">
        <f>84408.5+8.5*2</f>
        <v>84425.5</v>
      </c>
      <c r="G53" s="63">
        <v>8.5</v>
      </c>
      <c r="H53" s="63">
        <v>0</v>
      </c>
      <c r="I53" s="65" t="s">
        <v>260</v>
      </c>
      <c r="J53" s="65">
        <v>0</v>
      </c>
    </row>
  </sheetData>
  <mergeCells count="1">
    <mergeCell ref="A2:F2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A</vt:lpstr>
      <vt:lpstr>HK</vt:lpstr>
      <vt:lpstr>总</vt:lpstr>
      <vt:lpstr>A股经验</vt:lpstr>
      <vt:lpstr>操作系统</vt:lpstr>
      <vt:lpstr>日志</vt:lpstr>
      <vt:lpstr>规则</vt:lpstr>
      <vt:lpstr>安全资产</vt:lpstr>
      <vt:lpstr>拆借</vt:lpstr>
      <vt:lpstr>仓</vt:lpstr>
      <vt:lpstr>止损</vt:lpstr>
      <vt:lpstr>700</vt:lpstr>
      <vt:lpstr>交易记录</vt:lpstr>
      <vt:lpstr>逆回购交易记录</vt:lpstr>
      <vt:lpstr>盈利提取</vt:lpstr>
      <vt:lpstr>交易账户</vt:lpstr>
      <vt:lpstr>指数看板</vt:lpstr>
      <vt:lpstr>工作表2</vt:lpstr>
      <vt:lpstr>frost</vt:lpstr>
      <vt:lpstr>工作表3</vt:lpstr>
      <vt:lpstr>19-买入</vt:lpstr>
      <vt:lpstr>19-卖出</vt:lpstr>
      <vt:lpstr>场外资金</vt:lpstr>
      <vt:lpstr>权益</vt:lpstr>
      <vt:lpstr>201609交易复盘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2017-04-17T15:10:36Z</dcterms:modified>
</cp:coreProperties>
</file>