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180" tabRatio="500" firstSheet="1" activeTab="10"/>
  </bookViews>
  <sheets>
    <sheet name="A" sheetId="1" state="hidden" r:id="rId1"/>
    <sheet name="HK" sheetId="2" r:id="rId2"/>
    <sheet name="总" sheetId="3" r:id="rId3"/>
    <sheet name="指数化" sheetId="16" r:id="rId4"/>
    <sheet name="A股经验" sheetId="4" state="hidden" r:id="rId5"/>
    <sheet name="操作系统" sheetId="13" r:id="rId6"/>
    <sheet name="日志" sheetId="5" state="hidden" r:id="rId7"/>
    <sheet name="规则" sheetId="6" r:id="rId8"/>
    <sheet name="安全资产" sheetId="7" state="hidden" r:id="rId9"/>
    <sheet name="拆借" sheetId="8" r:id="rId10"/>
    <sheet name="仓" sheetId="14" r:id="rId11"/>
    <sheet name="权益" sheetId="17" r:id="rId12"/>
    <sheet name="201609交易复盘" sheetId="15" state="hidden" r:id="rId13"/>
    <sheet name="纪律" sheetId="9" r:id="rId14"/>
    <sheet name="601169 北京银行" sheetId="11" state="hidden" r:id="rId15"/>
    <sheet name="600363 联创光电" sheetId="12" state="hidden" r:id="rId16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8" l="1"/>
  <c r="F44" i="8"/>
  <c r="C38" i="14"/>
  <c r="L38" i="14"/>
  <c r="J38" i="14"/>
  <c r="H38" i="14"/>
  <c r="G38" i="14"/>
  <c r="E37" i="14"/>
  <c r="F43" i="8"/>
  <c r="C37" i="14"/>
  <c r="L37" i="14"/>
  <c r="J37" i="14"/>
  <c r="H37" i="14"/>
  <c r="G37" i="14"/>
  <c r="C36" i="14"/>
  <c r="L36" i="14"/>
  <c r="J36" i="14"/>
  <c r="H36" i="14"/>
  <c r="G36" i="14"/>
  <c r="F42" i="8"/>
  <c r="C35" i="14"/>
  <c r="L35" i="14"/>
  <c r="J35" i="14"/>
  <c r="H35" i="14"/>
  <c r="G35" i="14"/>
  <c r="F41" i="8"/>
  <c r="C34" i="14"/>
  <c r="L34" i="14"/>
  <c r="J34" i="14"/>
  <c r="H34" i="14"/>
  <c r="G34" i="14"/>
  <c r="F40" i="8"/>
  <c r="G33" i="14"/>
  <c r="C33" i="14"/>
  <c r="L33" i="14"/>
  <c r="J33" i="14"/>
  <c r="H33" i="14"/>
  <c r="F39" i="8"/>
  <c r="C32" i="14"/>
  <c r="L32" i="14"/>
  <c r="J32" i="14"/>
  <c r="H32" i="14"/>
  <c r="F38" i="8"/>
  <c r="R31" i="14"/>
  <c r="R27" i="14"/>
  <c r="Q31" i="14"/>
  <c r="Q27" i="14"/>
  <c r="F37" i="8"/>
  <c r="E31" i="14"/>
  <c r="K31" i="14"/>
  <c r="N31" i="14"/>
  <c r="O27" i="14"/>
  <c r="C30" i="14"/>
  <c r="K30" i="14"/>
  <c r="L30" i="14"/>
  <c r="J30" i="14"/>
  <c r="H30" i="14"/>
  <c r="C29" i="14"/>
  <c r="H29" i="14"/>
  <c r="G35" i="8"/>
  <c r="K29" i="14"/>
  <c r="L29" i="14"/>
  <c r="J29" i="14"/>
  <c r="G34" i="8"/>
  <c r="K28" i="14"/>
  <c r="C28" i="14"/>
  <c r="L28" i="14"/>
  <c r="J28" i="14"/>
  <c r="H28" i="14"/>
  <c r="N27" i="14"/>
  <c r="G33" i="8"/>
  <c r="F33" i="8"/>
  <c r="C27" i="14"/>
  <c r="L27" i="14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F16" i="17"/>
  <c r="H15" i="17"/>
  <c r="G15" i="17"/>
  <c r="F15" i="17"/>
  <c r="G14" i="17"/>
  <c r="F14" i="17"/>
  <c r="H11" i="17"/>
  <c r="F12" i="17"/>
  <c r="F11" i="17"/>
  <c r="F10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D10" i="17"/>
  <c r="D11" i="17"/>
  <c r="D12" i="17"/>
  <c r="G11" i="17"/>
  <c r="G10" i="17"/>
  <c r="H8" i="17"/>
  <c r="H4" i="17"/>
  <c r="H17" i="17"/>
  <c r="F8" i="17"/>
  <c r="F7" i="17"/>
  <c r="F3" i="17"/>
  <c r="F4" i="17"/>
  <c r="F2" i="17"/>
  <c r="G8" i="17"/>
  <c r="G7" i="17"/>
  <c r="G6" i="17"/>
  <c r="G3" i="17"/>
  <c r="G4" i="17"/>
  <c r="G2" i="17"/>
  <c r="D2" i="17"/>
  <c r="D3" i="17"/>
  <c r="D4" i="17"/>
  <c r="C4" i="17"/>
  <c r="D6" i="17"/>
  <c r="D7" i="17"/>
  <c r="D8" i="17"/>
  <c r="C8" i="17"/>
  <c r="E22" i="14"/>
  <c r="C22" i="14"/>
  <c r="L22" i="14"/>
  <c r="J22" i="14"/>
  <c r="H22" i="14"/>
  <c r="G22" i="14"/>
  <c r="K21" i="14"/>
  <c r="N21" i="14"/>
  <c r="E21" i="14"/>
  <c r="C21" i="14"/>
  <c r="L21" i="14"/>
  <c r="J21" i="14"/>
  <c r="H21" i="14"/>
  <c r="G2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E19" i="14"/>
  <c r="C19" i="14"/>
  <c r="L19" i="14"/>
  <c r="L20" i="14"/>
  <c r="L2" i="14"/>
  <c r="C20" i="14"/>
  <c r="J20" i="14"/>
  <c r="H20" i="14"/>
  <c r="G20" i="14"/>
  <c r="F25" i="8"/>
  <c r="J19" i="14"/>
  <c r="H19" i="14"/>
  <c r="G19" i="14"/>
  <c r="C18" i="14"/>
  <c r="J18" i="14"/>
  <c r="H18" i="14"/>
  <c r="G18" i="14"/>
  <c r="J17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2" i="14"/>
  <c r="C17" i="14"/>
  <c r="H17" i="14"/>
  <c r="C16" i="14"/>
  <c r="H16" i="14"/>
  <c r="C15" i="14"/>
  <c r="H15" i="14"/>
  <c r="C14" i="14"/>
  <c r="H14" i="14"/>
  <c r="C13" i="14"/>
  <c r="H13" i="14"/>
  <c r="C12" i="14"/>
  <c r="H12" i="14"/>
  <c r="C11" i="14"/>
  <c r="H11" i="14"/>
  <c r="H17" i="8"/>
  <c r="C10" i="14"/>
  <c r="H10" i="14"/>
  <c r="C9" i="14"/>
  <c r="H9" i="14"/>
  <c r="C8" i="14"/>
  <c r="H8" i="14"/>
  <c r="F13" i="11"/>
  <c r="F12" i="11"/>
  <c r="F4" i="11"/>
  <c r="F5" i="11"/>
  <c r="F6" i="11"/>
  <c r="F7" i="11"/>
  <c r="F8" i="11"/>
  <c r="F9" i="11"/>
  <c r="F10" i="11"/>
  <c r="F11" i="11"/>
  <c r="F3" i="11"/>
  <c r="H7" i="14"/>
  <c r="C7" i="14"/>
  <c r="G95" i="1"/>
  <c r="C6" i="14"/>
  <c r="H6" i="14"/>
  <c r="C5" i="14"/>
  <c r="G94" i="1"/>
  <c r="H5" i="14"/>
  <c r="H4" i="14"/>
  <c r="H3" i="14"/>
  <c r="H11" i="2"/>
  <c r="G93" i="1"/>
  <c r="G85" i="1"/>
  <c r="G92" i="1"/>
  <c r="G91" i="1"/>
  <c r="G86" i="1"/>
  <c r="H10" i="2"/>
  <c r="G76" i="1"/>
  <c r="G83" i="1"/>
  <c r="C31" i="14"/>
  <c r="J31" i="14"/>
  <c r="L31" i="14"/>
  <c r="O31" i="14"/>
  <c r="H31" i="14"/>
</calcChain>
</file>

<file path=xl/sharedStrings.xml><?xml version="1.0" encoding="utf-8"?>
<sst xmlns="http://schemas.openxmlformats.org/spreadsheetml/2006/main" count="649" uniqueCount="283">
  <si>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</si>
  <si>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</si>
  <si>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</si>
  <si>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</si>
  <si>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</si>
  <si>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</si>
  <si>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</si>
  <si>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</si>
  <si>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</si>
  <si>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</si>
  <si>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</si>
  <si>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</si>
  <si>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</si>
  <si>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</si>
  <si>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</si>
  <si>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</si>
  <si>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</si>
  <si>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</si>
  <si>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</si>
  <si>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</si>
  <si>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</si>
  <si>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</si>
  <si>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</si>
  <si>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</si>
  <si>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</si>
  <si>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</si>
  <si>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</si>
  <si>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</si>
  <si>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</si>
  <si>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</si>
  <si>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</si>
  <si>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</si>
  <si>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</si>
  <si>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</si>
  <si>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</si>
  <si>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</si>
  <si>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</si>
  <si>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</si>
  <si>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</si>
  <si>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</si>
  <si>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</si>
  <si>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</si>
  <si>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</si>
  <si>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</si>
  <si>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</si>
  <si>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</si>
  <si>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</si>
  <si>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</si>
  <si>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</si>
  <si>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</si>
  <si>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</si>
  <si>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</si>
  <si>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</si>
  <si>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</si>
  <si>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</si>
  <si>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</si>
  <si>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</si>
  <si>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</si>
  <si>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</si>
  <si>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</si>
  <si>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</si>
  <si>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</si>
  <si>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</si>
  <si>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</si>
  <si>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</si>
  <si>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</si>
  <si>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</si>
  <si>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</si>
  <si>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</si>
  <si>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</si>
  <si>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</si>
  <si>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</si>
  <si>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</si>
  <si>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</si>
  <si>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</si>
  <si>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</si>
  <si>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</si>
  <si>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</si>
  <si>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</si>
  <si>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</si>
  <si>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</si>
  <si>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</si>
  <si>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</si>
  <si>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</si>
  <si>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</si>
  <si>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</si>
  <si>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</si>
  <si>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</si>
  <si>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</si>
  <si>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</si>
  <si>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</si>
  <si>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</si>
  <si>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</si>
  <si>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</si>
  <si>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</si>
  <si>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</si>
  <si>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</si>
  <si>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</si>
  <si>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</si>
  <si>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</si>
  <si>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</si>
  <si>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</si>
  <si>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</si>
  <si>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</si>
  <si>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</si>
  <si>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</si>
  <si>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</si>
  <si>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</si>
  <si>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</si>
  <si>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</si>
  <si>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</si>
  <si>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</si>
  <si>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</si>
  <si>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</si>
  <si>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</si>
  <si>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</si>
  <si>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</si>
  <si>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</si>
  <si>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</si>
  <si>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</si>
  <si>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</si>
  <si>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</si>
  <si>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</si>
  <si>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</si>
  <si>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</si>
  <si>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</si>
  <si>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</si>
  <si>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</si>
  <si>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</si>
  <si>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</si>
  <si>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</si>
  <si>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</si>
  <si>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</si>
  <si>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</si>
  <si>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</si>
  <si>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</si>
  <si>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</si>
  <si>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</si>
  <si>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</si>
  <si>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</si>
  <si>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</si>
  <si>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</si>
  <si>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</si>
  <si>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</si>
  <si>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</si>
  <si>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</si>
  <si>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</si>
  <si>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</si>
  <si>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</si>
  <si>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</si>
  <si>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</si>
  <si>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</si>
  <si>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</si>
  <si>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</si>
  <si>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</si>
  <si>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</si>
  <si>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</si>
  <si>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</si>
  <si>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</si>
  <si>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</si>
  <si>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</si>
  <si>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</si>
  <si>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</si>
  <si>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</si>
  <si>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</si>
  <si>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</si>
  <si>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</si>
  <si>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</si>
  <si>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</si>
  <si>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</si>
  <si>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</si>
  <si>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</si>
  <si>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</si>
  <si>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</si>
  <si>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</si>
  <si>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</si>
  <si>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</si>
  <si>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</si>
  <si>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</si>
  <si>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</si>
  <si>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</si>
  <si>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</si>
  <si>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</si>
  <si>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</si>
  <si>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</si>
  <si>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</si>
  <si>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</si>
  <si>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</si>
  <si>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</si>
  <si>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</si>
  <si>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</si>
  <si>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</si>
  <si>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</si>
  <si>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</si>
  <si>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</si>
  <si>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</si>
  <si>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</si>
  <si>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</si>
  <si>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</si>
  <si>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</si>
  <si>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</si>
  <si>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</si>
  <si>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</si>
  <si>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</si>
  <si>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</si>
  <si>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</si>
  <si>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</si>
  <si>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</si>
  <si>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</si>
  <si>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</si>
  <si>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</si>
  <si>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</si>
  <si>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</si>
  <si>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</si>
  <si>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</si>
  <si>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</si>
  <si>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</si>
  <si>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</si>
  <si>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</si>
  <si>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</si>
  <si>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</si>
  <si>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</si>
  <si>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</si>
  <si>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</si>
  <si>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</si>
  <si>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</si>
  <si>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</si>
  <si>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</si>
  <si>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</si>
  <si>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</si>
  <si>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</si>
  <si>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</si>
  <si>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</si>
  <si>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</si>
  <si>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</si>
  <si>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</si>
  <si>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</si>
  <si>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</si>
  <si>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</si>
  <si>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</si>
  <si>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</si>
  <si>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</si>
  <si>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</si>
  <si>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</si>
  <si>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</si>
  <si>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</si>
  <si>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</si>
  <si>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</si>
  <si>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</si>
  <si>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</si>
  <si>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</si>
  <si>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</si>
  <si>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</si>
  <si>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</si>
  <si>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</si>
  <si>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</si>
  <si>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</si>
  <si>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</si>
  <si>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</si>
  <si>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</si>
  <si>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</si>
  <si>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</si>
  <si>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</si>
  <si>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</si>
  <si>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</si>
  <si>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</si>
  <si>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</si>
  <si>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</si>
  <si>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</si>
  <si>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</si>
  <si>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</si>
  <si>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</si>
  <si>
    <t>购买西部证券</t>
    <rPh sb="0" eb="1">
      <t>gou'mai</t>
    </rPh>
    <rPh sb="2" eb="3">
      <t>xi'bu</t>
    </rPh>
    <rPh sb="4" eb="5">
      <t>zheng'quan</t>
    </rPh>
    <phoneticPr fontId="7" type="noConversion"/>
  </si>
  <si>
    <t>还月供</t>
    <rPh sb="0" eb="1">
      <t>huan</t>
    </rPh>
    <rPh sb="1" eb="2">
      <t>yue'gong</t>
    </rPh>
    <phoneticPr fontId="7" type="noConversion"/>
  </si>
  <si>
    <t>宝信软件</t>
    <rPh sb="0" eb="1">
      <t>bao'xin'ruan'jian</t>
    </rPh>
    <phoneticPr fontId="7" type="noConversion"/>
  </si>
  <si>
    <t>金正大</t>
    <rPh sb="0" eb="1">
      <t>jin'zheng'da</t>
    </rPh>
    <phoneticPr fontId="7" type="noConversion"/>
  </si>
  <si>
    <t>关注之列的股票，发生急跌，买入或补仓</t>
    <rPh sb="0" eb="1">
      <t>guan'zhu</t>
    </rPh>
    <rPh sb="2" eb="3">
      <t>zhi'lie</t>
    </rPh>
    <rPh sb="4" eb="5">
      <t>de</t>
    </rPh>
    <rPh sb="5" eb="6">
      <t>gu'piao</t>
    </rPh>
    <rPh sb="8" eb="9">
      <t>fa'sheng</t>
    </rPh>
    <rPh sb="10" eb="11">
      <t>ji'die</t>
    </rPh>
    <rPh sb="13" eb="14">
      <t>mai'ru</t>
    </rPh>
    <rPh sb="15" eb="16">
      <t>huo</t>
    </rPh>
    <rPh sb="16" eb="17">
      <t>bu'cang</t>
    </rPh>
    <phoneticPr fontId="7" type="noConversion"/>
  </si>
  <si>
    <t>止损 5%</t>
    <rPh sb="0" eb="1">
      <t>zhi'sun</t>
    </rPh>
    <phoneticPr fontId="7" type="noConversion"/>
  </si>
  <si>
    <t>金证股份</t>
    <rPh sb="0" eb="1">
      <t>jin'zheng'gu'fen</t>
    </rPh>
    <phoneticPr fontId="7" type="noConversion"/>
  </si>
  <si>
    <t>金证股份</t>
    <rPh sb="0" eb="1">
      <t>jin'zheng'gu'f</t>
    </rPh>
    <phoneticPr fontId="7" type="noConversion"/>
  </si>
  <si>
    <t>1.5W</t>
    <phoneticPr fontId="7" type="noConversion"/>
  </si>
  <si>
    <t>国中水务</t>
    <rPh sb="0" eb="1">
      <t>guo'zhong'shui'wu</t>
    </rPh>
    <phoneticPr fontId="7" type="noConversion"/>
  </si>
  <si>
    <t>0.5W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</si>
</sst>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0" fillId="5" borderId="0" xfId="0" applyFill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69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70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67" t="s">
        <v>115</v>
      </c>
      <c r="L48" s="68"/>
      <c r="M48" s="68"/>
      <c r="N48" s="68"/>
      <c r="O48" s="68"/>
      <c r="P48" s="68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67"/>
      <c r="L50" s="68"/>
      <c r="M50" s="68"/>
      <c r="N50" s="68"/>
      <c r="O50" s="68"/>
      <c r="P50" s="68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67"/>
      <c r="L52" s="68"/>
      <c r="M52" s="68"/>
      <c r="N52" s="68"/>
      <c r="O52" s="68"/>
      <c r="P52" s="68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68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68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67"/>
      <c r="L73" s="68"/>
      <c r="M73" s="68"/>
      <c r="N73" s="68"/>
      <c r="O73" s="68"/>
      <c r="P73" s="68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19" workbookViewId="0">
      <selection activeCell="G45" sqref="G45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71" t="s">
        <v>110</v>
      </c>
      <c r="B2" s="71"/>
      <c r="C2" s="71"/>
      <c r="D2" s="71"/>
      <c r="E2" s="71"/>
      <c r="F2" s="71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65" customFormat="1" x14ac:dyDescent="0.15">
      <c r="A32" s="63">
        <v>20161130</v>
      </c>
      <c r="B32" s="63" t="s">
        <v>268</v>
      </c>
      <c r="C32" s="64"/>
      <c r="D32" s="64"/>
      <c r="E32" s="64"/>
      <c r="F32" s="63">
        <v>60340</v>
      </c>
      <c r="G32" s="63">
        <v>3</v>
      </c>
      <c r="H32" s="63">
        <v>0</v>
      </c>
    </row>
    <row r="33" spans="1:9" s="65" customFormat="1" x14ac:dyDescent="0.15">
      <c r="A33" s="63">
        <v>20161130</v>
      </c>
      <c r="B33" s="63" t="s">
        <v>270</v>
      </c>
      <c r="C33" s="64"/>
      <c r="D33" s="64"/>
      <c r="E33" s="64"/>
      <c r="F33" s="63">
        <f>F32-8333</f>
        <v>52007</v>
      </c>
      <c r="G33" s="63">
        <f>0.5*5</f>
        <v>2.5</v>
      </c>
      <c r="H33" s="63">
        <v>32.5</v>
      </c>
      <c r="I33" s="65" t="s">
        <v>271</v>
      </c>
    </row>
    <row r="34" spans="1:9" s="65" customFormat="1" x14ac:dyDescent="0.15">
      <c r="A34" s="63">
        <v>20161215</v>
      </c>
      <c r="B34" s="63" t="s">
        <v>270</v>
      </c>
      <c r="C34" s="64"/>
      <c r="D34" s="64"/>
      <c r="E34" s="64"/>
      <c r="F34" s="63">
        <v>52042.5</v>
      </c>
      <c r="G34" s="63">
        <f>0.5*5</f>
        <v>2.5</v>
      </c>
      <c r="H34" s="63">
        <v>0</v>
      </c>
    </row>
    <row r="35" spans="1:9" s="65" customFormat="1" x14ac:dyDescent="0.15">
      <c r="A35" s="63">
        <v>20161229</v>
      </c>
      <c r="B35" s="63" t="s">
        <v>270</v>
      </c>
      <c r="C35" s="64"/>
      <c r="D35" s="64"/>
      <c r="E35" s="64"/>
      <c r="F35" s="63">
        <v>52077.5</v>
      </c>
      <c r="G35" s="63">
        <f>0.5*5</f>
        <v>2.5</v>
      </c>
      <c r="H35" s="63">
        <v>0</v>
      </c>
    </row>
    <row r="36" spans="1:9" s="65" customFormat="1" x14ac:dyDescent="0.15">
      <c r="A36" s="63">
        <v>20161230</v>
      </c>
      <c r="B36" s="63">
        <v>4.5</v>
      </c>
      <c r="C36" s="64"/>
      <c r="D36" s="64"/>
      <c r="E36" s="64"/>
      <c r="F36" s="63">
        <v>46080</v>
      </c>
      <c r="G36" s="63">
        <v>2</v>
      </c>
      <c r="H36" s="63">
        <v>0</v>
      </c>
      <c r="I36" s="65" t="s">
        <v>272</v>
      </c>
    </row>
    <row r="37" spans="1:9" s="65" customFormat="1" x14ac:dyDescent="0.15">
      <c r="A37" s="63">
        <v>20161230</v>
      </c>
      <c r="B37" s="63">
        <v>4.5</v>
      </c>
      <c r="C37" s="64"/>
      <c r="D37" s="64"/>
      <c r="E37" s="64"/>
      <c r="F37" s="63">
        <f>46080-8333</f>
        <v>37747</v>
      </c>
      <c r="G37" s="63">
        <v>2</v>
      </c>
      <c r="H37" s="63">
        <v>0</v>
      </c>
      <c r="I37" s="65" t="s">
        <v>273</v>
      </c>
    </row>
    <row r="38" spans="1:9" s="65" customFormat="1" x14ac:dyDescent="0.15">
      <c r="A38" s="63">
        <v>20170103</v>
      </c>
      <c r="B38" s="63">
        <v>3.95</v>
      </c>
      <c r="C38" s="64"/>
      <c r="D38" s="64"/>
      <c r="E38" s="64"/>
      <c r="F38" s="63">
        <f>46080-8333-5500+8</f>
        <v>32255</v>
      </c>
      <c r="G38" s="63">
        <v>1.5</v>
      </c>
      <c r="H38" s="63">
        <v>0</v>
      </c>
      <c r="I38" s="65" t="s">
        <v>274</v>
      </c>
    </row>
    <row r="39" spans="1:9" s="65" customFormat="1" x14ac:dyDescent="0.15">
      <c r="A39" s="63">
        <v>20170109</v>
      </c>
      <c r="B39" s="63" t="s">
        <v>239</v>
      </c>
      <c r="C39" s="64"/>
      <c r="D39" s="64"/>
      <c r="E39" s="64"/>
      <c r="F39" s="63">
        <f>32255-5500+9</f>
        <v>26764</v>
      </c>
      <c r="G39" s="63">
        <v>1.5</v>
      </c>
      <c r="H39" s="63">
        <v>0</v>
      </c>
      <c r="I39" s="65" t="s">
        <v>275</v>
      </c>
    </row>
    <row r="40" spans="1:9" s="65" customFormat="1" x14ac:dyDescent="0.15">
      <c r="A40" s="63">
        <v>20170112</v>
      </c>
      <c r="B40" s="63" t="s">
        <v>239</v>
      </c>
      <c r="C40" s="64"/>
      <c r="D40" s="64"/>
      <c r="E40" s="64"/>
      <c r="F40" s="63">
        <f>26764-4999+4.5</f>
        <v>21769.5</v>
      </c>
      <c r="G40" s="63">
        <v>1</v>
      </c>
      <c r="H40" s="63">
        <v>0</v>
      </c>
      <c r="I40" s="65" t="s">
        <v>278</v>
      </c>
    </row>
    <row r="41" spans="1:9" s="65" customFormat="1" x14ac:dyDescent="0.15">
      <c r="A41" s="63">
        <v>20170113</v>
      </c>
      <c r="B41" s="63" t="s">
        <v>280</v>
      </c>
      <c r="C41" s="64"/>
      <c r="D41" s="64"/>
      <c r="E41" s="64"/>
      <c r="F41" s="63">
        <f>21769.5-5000+1</f>
        <v>16770.5</v>
      </c>
      <c r="G41" s="63">
        <v>0.75</v>
      </c>
      <c r="H41" s="63">
        <v>0</v>
      </c>
      <c r="I41" s="65" t="s">
        <v>278</v>
      </c>
    </row>
    <row r="42" spans="1:9" s="65" customFormat="1" x14ac:dyDescent="0.15">
      <c r="A42" s="63">
        <v>20170116</v>
      </c>
      <c r="B42" s="63" t="s">
        <v>280</v>
      </c>
      <c r="C42" s="64"/>
      <c r="D42" s="64"/>
      <c r="E42" s="64"/>
      <c r="F42" s="63">
        <f>16770.5+0.75*3-5500</f>
        <v>11272.75</v>
      </c>
      <c r="G42" s="63">
        <v>0.5</v>
      </c>
      <c r="H42" s="63">
        <v>0</v>
      </c>
      <c r="I42" s="65" t="s">
        <v>281</v>
      </c>
    </row>
    <row r="43" spans="1:9" s="65" customFormat="1" x14ac:dyDescent="0.15">
      <c r="A43" s="63">
        <v>20170117</v>
      </c>
      <c r="B43" s="63" t="s">
        <v>282</v>
      </c>
      <c r="C43" s="64"/>
      <c r="D43" s="64"/>
      <c r="E43" s="64"/>
      <c r="F43" s="63">
        <f>11272.75+0.25-5500</f>
        <v>5773</v>
      </c>
      <c r="G43" s="63">
        <v>0.25</v>
      </c>
      <c r="H43" s="63">
        <v>0</v>
      </c>
      <c r="I43" s="65" t="s">
        <v>281</v>
      </c>
    </row>
    <row r="44" spans="1:9" s="65" customFormat="1" x14ac:dyDescent="0.15">
      <c r="A44" s="63">
        <v>20170118</v>
      </c>
      <c r="B44" s="63" t="s">
        <v>282</v>
      </c>
      <c r="C44" s="64"/>
      <c r="D44" s="64"/>
      <c r="E44" s="64"/>
      <c r="F44" s="63">
        <f>5773+0.25-5500</f>
        <v>273.25</v>
      </c>
      <c r="G44" s="63">
        <v>-0.25</v>
      </c>
      <c r="H44" s="63">
        <v>0</v>
      </c>
      <c r="I44" s="65" t="s">
        <v>281</v>
      </c>
    </row>
    <row r="45" spans="1:9" s="65" customFormat="1" x14ac:dyDescent="0.15">
      <c r="A45" s="63">
        <v>20170119</v>
      </c>
      <c r="B45" s="63" t="s">
        <v>282</v>
      </c>
      <c r="C45" s="64"/>
      <c r="D45" s="64"/>
      <c r="E45" s="64"/>
      <c r="F45" s="63">
        <f>273.25-0.25-6000</f>
        <v>-5727</v>
      </c>
      <c r="G45" s="63">
        <v>-1</v>
      </c>
      <c r="H45" s="63">
        <v>0</v>
      </c>
      <c r="I45" s="65" t="s">
        <v>281</v>
      </c>
    </row>
  </sheetData>
  <mergeCells count="1">
    <mergeCell ref="A2:F2"/>
  </mergeCells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pane ySplit="1" topLeftCell="A35" activePane="bottomLeft" state="frozen"/>
      <selection pane="bottomLeft" activeCell="I52" sqref="I52"/>
    </sheetView>
  </sheetViews>
  <sheetFormatPr baseColWidth="10" defaultRowHeight="15" x14ac:dyDescent="0.15"/>
  <cols>
    <col min="3" max="3" width="17.5" customWidth="1"/>
    <col min="4" max="4" width="14" customWidth="1"/>
    <col min="10" max="13" width="13.5" customWidth="1"/>
  </cols>
  <sheetData>
    <row r="1" spans="1:14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</row>
    <row r="2" spans="1:14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4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4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4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4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4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4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4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4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4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4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4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4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4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4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8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8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8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8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8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8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8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8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8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8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8" s="63" customFormat="1" x14ac:dyDescent="0.15">
      <c r="A27" s="63">
        <v>20161130</v>
      </c>
      <c r="B27" s="63" t="s">
        <v>261</v>
      </c>
      <c r="C27" s="63">
        <f t="shared" ref="C27" si="53">D27+E27</f>
        <v>196733.81</v>
      </c>
      <c r="D27" s="63">
        <v>136393.81</v>
      </c>
      <c r="E27" s="63">
        <v>60340</v>
      </c>
      <c r="F27" s="63">
        <v>136362.4</v>
      </c>
      <c r="G27" s="63">
        <f t="shared" ref="G27" si="54">C27*(10-H27)/10</f>
        <v>60371.410000000011</v>
      </c>
      <c r="H27" s="63">
        <f t="shared" ref="H27" si="55">F27/C27*10</f>
        <v>6.9313149580135711</v>
      </c>
      <c r="I27" s="63">
        <v>48</v>
      </c>
      <c r="J27" s="63">
        <f t="shared" ref="J27" si="56">C27/I27</f>
        <v>4098.6210416666663</v>
      </c>
      <c r="K27" s="65">
        <v>189967.7460687061</v>
      </c>
      <c r="L27" s="63">
        <f t="shared" ref="L27" si="57">C27/K27</f>
        <v>1.035616909034899</v>
      </c>
      <c r="M27" s="63" t="s">
        <v>269</v>
      </c>
      <c r="N27" s="63">
        <f>8333/L27</f>
        <v>8046.4116868906667</v>
      </c>
      <c r="O27" s="63">
        <f>N27*L27</f>
        <v>8333</v>
      </c>
      <c r="P27" s="63">
        <v>194.26700397862459</v>
      </c>
      <c r="Q27" s="63">
        <f>P27/O27</f>
        <v>2.3312972996354805E-2</v>
      </c>
      <c r="R27" s="63">
        <f>Q27*12</f>
        <v>0.27975567595625767</v>
      </c>
    </row>
    <row r="28" spans="1:18" s="63" customFormat="1" x14ac:dyDescent="0.15">
      <c r="A28" s="63">
        <v>20161215</v>
      </c>
      <c r="B28" s="63" t="s">
        <v>261</v>
      </c>
      <c r="C28" s="63">
        <f t="shared" ref="C28" si="58">D28+E28</f>
        <v>186193.7</v>
      </c>
      <c r="D28" s="63">
        <v>134151.20000000001</v>
      </c>
      <c r="E28" s="63">
        <v>52042.5</v>
      </c>
      <c r="F28" s="63">
        <v>134021.4</v>
      </c>
      <c r="G28" s="63">
        <v>129.80000000000001</v>
      </c>
      <c r="H28" s="63">
        <f t="shared" ref="H28" si="59">F28/C28*10</f>
        <v>7.1979556773403175</v>
      </c>
      <c r="I28" s="63">
        <v>48</v>
      </c>
      <c r="J28" s="63">
        <f t="shared" ref="J28" si="60">C28/I28</f>
        <v>3879.0354166666671</v>
      </c>
      <c r="K28" s="65">
        <f>K27-N27</f>
        <v>181921.33438181542</v>
      </c>
      <c r="L28" s="63">
        <f t="shared" ref="L28" si="61">C28/K28</f>
        <v>1.0234846871187619</v>
      </c>
    </row>
    <row r="29" spans="1:18" s="63" customFormat="1" x14ac:dyDescent="0.15">
      <c r="A29" s="63">
        <v>20161229</v>
      </c>
      <c r="B29" s="63" t="s">
        <v>261</v>
      </c>
      <c r="C29" s="63">
        <f t="shared" ref="C29:C35" si="62">D29+E29</f>
        <v>186040.16</v>
      </c>
      <c r="D29" s="63">
        <v>133962.66</v>
      </c>
      <c r="E29" s="63">
        <v>52077.5</v>
      </c>
      <c r="F29" s="63">
        <v>133701.4</v>
      </c>
      <c r="G29" s="63">
        <v>261.26</v>
      </c>
      <c r="H29" s="63">
        <f t="shared" ref="H29:H35" si="63">F29/C29*10</f>
        <v>7.1866956037879124</v>
      </c>
      <c r="I29" s="63">
        <v>30</v>
      </c>
      <c r="J29" s="63">
        <f t="shared" ref="J29" si="64">C29/I29</f>
        <v>6201.3386666666665</v>
      </c>
      <c r="K29" s="65">
        <f>K28-N28</f>
        <v>181921.33438181542</v>
      </c>
      <c r="L29" s="63">
        <f t="shared" ref="L29" si="65">C29/K29</f>
        <v>1.022640695947953</v>
      </c>
    </row>
    <row r="30" spans="1:18" s="63" customFormat="1" x14ac:dyDescent="0.15">
      <c r="A30" s="63">
        <v>20161230</v>
      </c>
      <c r="B30" s="63" t="s">
        <v>261</v>
      </c>
      <c r="C30" s="63">
        <f t="shared" si="62"/>
        <v>186243.72</v>
      </c>
      <c r="D30" s="63">
        <v>140163.72</v>
      </c>
      <c r="E30" s="63">
        <v>46080</v>
      </c>
      <c r="F30" s="63">
        <v>140117.20000000001</v>
      </c>
      <c r="G30" s="63">
        <v>46.52</v>
      </c>
      <c r="H30" s="63">
        <f t="shared" si="63"/>
        <v>7.5233248133145114</v>
      </c>
      <c r="I30" s="63">
        <v>30</v>
      </c>
      <c r="J30" s="63">
        <f t="shared" ref="J30" si="66">C30/I30</f>
        <v>6208.1239999999998</v>
      </c>
      <c r="K30" s="65">
        <f>K29-N29</f>
        <v>181921.33438181542</v>
      </c>
      <c r="L30" s="63">
        <f t="shared" ref="L30" si="67">C30/K30</f>
        <v>1.0237596411266023</v>
      </c>
    </row>
    <row r="31" spans="1:18" s="63" customFormat="1" x14ac:dyDescent="0.15">
      <c r="A31" s="63">
        <v>20161230</v>
      </c>
      <c r="B31" s="63" t="s">
        <v>261</v>
      </c>
      <c r="C31" s="63">
        <f t="shared" si="62"/>
        <v>177910.72</v>
      </c>
      <c r="D31" s="63">
        <v>140163.72</v>
      </c>
      <c r="E31" s="63">
        <f>46080-8333</f>
        <v>37747</v>
      </c>
      <c r="F31" s="63">
        <v>140117.20000000001</v>
      </c>
      <c r="G31" s="63">
        <v>46.52</v>
      </c>
      <c r="H31" s="63">
        <f t="shared" si="63"/>
        <v>7.8757030492597648</v>
      </c>
      <c r="I31" s="63">
        <v>35</v>
      </c>
      <c r="J31" s="63">
        <f t="shared" ref="J31" si="68">C31/I31</f>
        <v>5083.163428571429</v>
      </c>
      <c r="K31" s="65">
        <f>181921.3344-N31</f>
        <v>173783.63908749999</v>
      </c>
      <c r="L31" s="63">
        <f t="shared" ref="L31" si="69">C31/K31</f>
        <v>1.0237483858329266</v>
      </c>
      <c r="M31" s="63" t="s">
        <v>269</v>
      </c>
      <c r="N31" s="63">
        <f>8333/1.024</f>
        <v>8137.6953125</v>
      </c>
      <c r="O31" s="63">
        <f>N31*L31</f>
        <v>8330.9524405720476</v>
      </c>
      <c r="P31" s="63">
        <v>99.888467134548421</v>
      </c>
      <c r="Q31" s="63">
        <f>P31/O31</f>
        <v>1.1990041696563754E-2</v>
      </c>
      <c r="R31" s="63">
        <f>Q31*6</f>
        <v>7.194025017938252E-2</v>
      </c>
    </row>
    <row r="32" spans="1:18" s="63" customFormat="1" x14ac:dyDescent="0.15">
      <c r="A32" s="63">
        <v>20170103</v>
      </c>
      <c r="B32" s="63" t="s">
        <v>261</v>
      </c>
      <c r="C32" s="63">
        <f t="shared" si="62"/>
        <v>178783.01</v>
      </c>
      <c r="D32" s="63">
        <v>146528.01</v>
      </c>
      <c r="E32" s="63">
        <v>32255</v>
      </c>
      <c r="F32" s="63">
        <v>146350.6</v>
      </c>
      <c r="G32" s="63">
        <v>177.41</v>
      </c>
      <c r="H32" s="63">
        <f t="shared" si="63"/>
        <v>8.1859344464555104</v>
      </c>
      <c r="I32" s="63">
        <v>35</v>
      </c>
      <c r="J32" s="63">
        <f t="shared" ref="J32" si="70">C32/I32</f>
        <v>5108.0860000000002</v>
      </c>
      <c r="K32" s="65">
        <v>173783.63908749999</v>
      </c>
      <c r="L32" s="63">
        <f t="shared" ref="L32" si="71">C32/K32</f>
        <v>1.0287677881459418</v>
      </c>
    </row>
    <row r="33" spans="1:13" s="63" customFormat="1" x14ac:dyDescent="0.15">
      <c r="A33" s="63">
        <v>20170109</v>
      </c>
      <c r="B33" s="63" t="s">
        <v>261</v>
      </c>
      <c r="C33" s="63">
        <f t="shared" si="62"/>
        <v>179205.2</v>
      </c>
      <c r="D33" s="63">
        <v>152441.20000000001</v>
      </c>
      <c r="E33" s="63">
        <v>26764</v>
      </c>
      <c r="F33" s="63">
        <v>152281.20000000001</v>
      </c>
      <c r="G33" s="63">
        <f>D33-F33</f>
        <v>160</v>
      </c>
      <c r="H33" s="63">
        <f t="shared" si="63"/>
        <v>8.4975882396269746</v>
      </c>
      <c r="I33" s="63">
        <v>35</v>
      </c>
      <c r="J33" s="63">
        <f t="shared" ref="J33" si="72">C33/I33</f>
        <v>5120.1485714285718</v>
      </c>
      <c r="K33" s="65">
        <v>173783.63908749999</v>
      </c>
      <c r="L33" s="63">
        <f t="shared" ref="L33" si="73">C33/K33</f>
        <v>1.0311971883024631</v>
      </c>
    </row>
    <row r="34" spans="1:13" s="63" customFormat="1" x14ac:dyDescent="0.15">
      <c r="A34" s="63">
        <v>20170112</v>
      </c>
      <c r="B34" s="63" t="s">
        <v>261</v>
      </c>
      <c r="C34" s="63">
        <f t="shared" si="62"/>
        <v>178764.4</v>
      </c>
      <c r="D34" s="63">
        <v>156994.9</v>
      </c>
      <c r="E34" s="63">
        <v>21769.5</v>
      </c>
      <c r="F34" s="63">
        <v>156815</v>
      </c>
      <c r="G34" s="63">
        <f>D34-F34</f>
        <v>179.89999999999418</v>
      </c>
      <c r="H34" s="63">
        <f t="shared" si="63"/>
        <v>8.7721604525285795</v>
      </c>
      <c r="I34" s="63">
        <v>35</v>
      </c>
      <c r="J34" s="63">
        <f t="shared" ref="J34" si="74">C34/I34</f>
        <v>5107.5542857142855</v>
      </c>
      <c r="K34" s="65">
        <v>173783.63908749999</v>
      </c>
      <c r="L34" s="63">
        <f t="shared" ref="L34" si="75">C34/K34</f>
        <v>1.0286607009650213</v>
      </c>
      <c r="M34" s="63" t="s">
        <v>279</v>
      </c>
    </row>
    <row r="35" spans="1:13" s="63" customFormat="1" x14ac:dyDescent="0.15">
      <c r="A35" s="63">
        <v>20170113</v>
      </c>
      <c r="B35" s="63" t="s">
        <v>261</v>
      </c>
      <c r="C35" s="63">
        <f t="shared" si="62"/>
        <v>178684.2</v>
      </c>
      <c r="D35" s="63">
        <v>161913.70000000001</v>
      </c>
      <c r="E35" s="63">
        <v>16770.5</v>
      </c>
      <c r="F35" s="63">
        <v>161817.79999999999</v>
      </c>
      <c r="G35" s="63">
        <f>D35-F35</f>
        <v>95.900000000023283</v>
      </c>
      <c r="H35" s="63">
        <f t="shared" si="63"/>
        <v>9.0560777058072279</v>
      </c>
      <c r="I35" s="63">
        <v>35</v>
      </c>
      <c r="J35" s="63">
        <f t="shared" ref="J35" si="76">C35/I35</f>
        <v>5105.2628571428577</v>
      </c>
      <c r="K35" s="65">
        <v>173783.63908749999</v>
      </c>
      <c r="L35" s="63">
        <f t="shared" ref="L35" si="77">C35/K35</f>
        <v>1.0281992075792163</v>
      </c>
    </row>
    <row r="36" spans="1:13" s="63" customFormat="1" x14ac:dyDescent="0.15">
      <c r="A36" s="63">
        <v>20170116</v>
      </c>
      <c r="B36" s="63" t="s">
        <v>261</v>
      </c>
      <c r="C36" s="63">
        <f t="shared" ref="C36" si="78">D36+E36</f>
        <v>176071.34</v>
      </c>
      <c r="D36" s="63">
        <v>164798.59</v>
      </c>
      <c r="E36" s="63">
        <v>11272.75</v>
      </c>
      <c r="F36" s="63">
        <v>164729.79999999999</v>
      </c>
      <c r="G36" s="63">
        <f>D36-F36</f>
        <v>68.790000000008149</v>
      </c>
      <c r="H36" s="63">
        <f t="shared" ref="H36" si="79">F36/C36*10</f>
        <v>9.3558554163329468</v>
      </c>
      <c r="I36" s="63">
        <v>35</v>
      </c>
      <c r="J36" s="63">
        <f t="shared" ref="J36" si="80">C36/I36</f>
        <v>5030.6097142857143</v>
      </c>
      <c r="K36" s="65">
        <v>173783.63908749999</v>
      </c>
      <c r="L36" s="63">
        <f t="shared" ref="L36" si="81">C36/K36</f>
        <v>1.0131640753094608</v>
      </c>
      <c r="M36" s="63" t="s">
        <v>281</v>
      </c>
    </row>
    <row r="37" spans="1:13" s="63" customFormat="1" x14ac:dyDescent="0.15">
      <c r="A37" s="63">
        <v>20170117</v>
      </c>
      <c r="B37" s="63" t="s">
        <v>261</v>
      </c>
      <c r="C37" s="63">
        <f t="shared" ref="C37" si="82">D37+E37</f>
        <v>178282.89</v>
      </c>
      <c r="D37" s="63">
        <v>172509.89</v>
      </c>
      <c r="E37" s="63">
        <f>11272.75+0.25-5500</f>
        <v>5773</v>
      </c>
      <c r="F37" s="63">
        <v>171776.2</v>
      </c>
      <c r="G37" s="66">
        <f>D37-F37</f>
        <v>733.69000000000233</v>
      </c>
      <c r="H37" s="63">
        <f t="shared" ref="H37" si="83">F37/C37*10</f>
        <v>9.6350356447553658</v>
      </c>
      <c r="I37" s="63">
        <v>35</v>
      </c>
      <c r="J37" s="63">
        <f t="shared" ref="J37" si="84">C37/I37</f>
        <v>5093.7968571428573</v>
      </c>
      <c r="K37" s="65">
        <v>173783.63908749999</v>
      </c>
      <c r="L37" s="63">
        <f t="shared" ref="L37" si="85">C37/K37</f>
        <v>1.0258899568228896</v>
      </c>
      <c r="M37" s="63" t="s">
        <v>281</v>
      </c>
    </row>
    <row r="38" spans="1:13" s="63" customFormat="1" x14ac:dyDescent="0.15">
      <c r="A38" s="63">
        <v>20170119</v>
      </c>
      <c r="B38" s="63" t="s">
        <v>261</v>
      </c>
      <c r="C38" s="63">
        <f t="shared" ref="C38" si="86">D38+E38</f>
        <v>177681.89</v>
      </c>
      <c r="D38" s="63">
        <v>183408.89</v>
      </c>
      <c r="E38" s="63">
        <v>-5727</v>
      </c>
      <c r="F38" s="63">
        <v>182628.2</v>
      </c>
      <c r="G38" s="72">
        <f>D38-F38</f>
        <v>780.69000000000233</v>
      </c>
      <c r="H38" s="63">
        <f t="shared" ref="H38" si="87">F38/C38*10</f>
        <v>10.27838008701956</v>
      </c>
      <c r="I38" s="63">
        <v>35</v>
      </c>
      <c r="J38" s="63">
        <f t="shared" ref="J38" si="88">C38/I38</f>
        <v>5076.6254285714285</v>
      </c>
      <c r="K38" s="65">
        <v>173783.63908749999</v>
      </c>
      <c r="L38" s="63">
        <f>C38/K38</f>
        <v>1.0224316335701618</v>
      </c>
      <c r="M38" s="63" t="s">
        <v>281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4" sqref="A14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  <row r="17" spans="8:8" x14ac:dyDescent="0.15">
      <c r="H17">
        <f t="shared" ref="H17" si="6">F17-G17</f>
        <v>0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J17" sqref="J17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5" spans="2:3" x14ac:dyDescent="0.15">
      <c r="C5" t="s">
        <v>276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  <row r="12" spans="2:3" x14ac:dyDescent="0.15">
      <c r="C12" t="s">
        <v>277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</vt:lpstr>
      <vt:lpstr>HK</vt:lpstr>
      <vt:lpstr>总</vt:lpstr>
      <vt:lpstr>指数化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2017-01-19T10:04:02Z</dcterms:modified>
</cp:coreProperties>
</file>