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3" activeTab="13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8" l="1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2" i="12"/>
  <c r="G14" i="16"/>
  <c r="G13" i="16"/>
  <c r="L13" i="17"/>
  <c r="E13" i="17"/>
  <c r="H13" i="17"/>
  <c r="I13" i="17"/>
  <c r="J13" i="17"/>
  <c r="G13" i="17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11" i="16"/>
  <c r="G10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F11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E10" i="17"/>
  <c r="H10" i="17"/>
  <c r="F11" i="17"/>
  <c r="E13" i="16"/>
  <c r="E12" i="16"/>
  <c r="H13" i="16"/>
  <c r="F10" i="12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9" i="12"/>
  <c r="L9" i="12"/>
  <c r="J9" i="12"/>
  <c r="K9" i="12"/>
  <c r="G9" i="12"/>
  <c r="H8" i="17"/>
  <c r="F9" i="17"/>
  <c r="E7" i="17"/>
  <c r="D7" i="17"/>
  <c r="H7" i="17"/>
  <c r="F8" i="17"/>
  <c r="L9" i="17"/>
  <c r="I9" i="17"/>
  <c r="J9" i="17"/>
  <c r="G9" i="17"/>
  <c r="L8" i="12"/>
  <c r="K8" i="12"/>
  <c r="G8" i="12"/>
  <c r="F8" i="12"/>
  <c r="D11" i="16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J8" i="12"/>
  <c r="H52" i="11"/>
  <c r="H10" i="16"/>
  <c r="D10" i="16"/>
  <c r="E50" i="11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G9" i="16"/>
  <c r="G7" i="12"/>
  <c r="F7" i="12"/>
  <c r="L7" i="12"/>
  <c r="J7" i="12"/>
  <c r="K7" i="12"/>
  <c r="E8" i="16"/>
  <c r="H8" i="16"/>
  <c r="O7" i="17"/>
  <c r="G7" i="17"/>
  <c r="D8" i="16"/>
  <c r="G8" i="16"/>
  <c r="K8" i="16"/>
  <c r="L6" i="12"/>
  <c r="F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N5" i="12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L5" i="12"/>
  <c r="F5" i="12"/>
  <c r="J5" i="12"/>
  <c r="K5" i="12"/>
  <c r="F4" i="12"/>
  <c r="G5" i="12"/>
  <c r="I7" i="18"/>
  <c r="I6" i="18"/>
  <c r="H8" i="18"/>
  <c r="H6" i="18"/>
  <c r="F8" i="18"/>
  <c r="G8" i="18"/>
  <c r="D7" i="18"/>
  <c r="F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G4" i="12"/>
  <c r="H4" i="12"/>
  <c r="F6" i="16"/>
  <c r="J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K4" i="12"/>
  <c r="J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<sst xmlns="http://schemas.openxmlformats.org/spreadsheetml/2006/main" count="633" uniqueCount="185">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</sst>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3" t="s">
        <v>0</v>
      </c>
      <c r="C17" s="123" t="s">
        <v>1</v>
      </c>
      <c r="D17" s="123">
        <v>7000</v>
      </c>
      <c r="E17" s="124">
        <v>7013.3</v>
      </c>
      <c r="F17" s="4"/>
      <c r="G17" s="122">
        <v>7058.1</v>
      </c>
      <c r="H17" s="122"/>
      <c r="I17" s="122"/>
    </row>
    <row r="18" spans="2:9" ht="18" x14ac:dyDescent="0.2">
      <c r="B18" s="123"/>
      <c r="C18" s="123"/>
      <c r="D18" s="123"/>
      <c r="E18" s="124"/>
      <c r="F18" s="4"/>
      <c r="G18" s="122"/>
      <c r="H18" s="122"/>
      <c r="I18" s="122"/>
    </row>
    <row r="19" spans="2:9" ht="18" x14ac:dyDescent="0.2">
      <c r="B19" s="123" t="s">
        <v>2</v>
      </c>
      <c r="C19" s="123" t="s">
        <v>3</v>
      </c>
      <c r="D19" s="123">
        <v>10000</v>
      </c>
      <c r="E19" s="124">
        <v>10623.79</v>
      </c>
      <c r="F19" s="4"/>
      <c r="G19" s="122"/>
      <c r="H19" s="122"/>
      <c r="I19" s="122"/>
    </row>
    <row r="20" spans="2:9" ht="18" x14ac:dyDescent="0.2">
      <c r="B20" s="123"/>
      <c r="C20" s="123"/>
      <c r="D20" s="123"/>
      <c r="E20" s="124"/>
      <c r="F20" s="4"/>
      <c r="G20" s="122"/>
      <c r="H20" s="122"/>
      <c r="I20" s="122"/>
    </row>
    <row r="21" spans="2:9" ht="18" x14ac:dyDescent="0.2">
      <c r="B21" s="123" t="s">
        <v>4</v>
      </c>
      <c r="C21" s="123" t="s">
        <v>3</v>
      </c>
      <c r="D21" s="123">
        <v>10000</v>
      </c>
      <c r="E21" s="124">
        <v>10065.91</v>
      </c>
      <c r="F21" s="4"/>
      <c r="G21" s="122"/>
      <c r="H21" s="122"/>
      <c r="I21" s="122"/>
    </row>
    <row r="22" spans="2:9" ht="18" x14ac:dyDescent="0.2">
      <c r="B22" s="123"/>
      <c r="C22" s="123"/>
      <c r="D22" s="123"/>
      <c r="E22" s="124"/>
      <c r="F22" s="4"/>
      <c r="G22" s="122"/>
      <c r="H22" s="122"/>
      <c r="I22" s="122"/>
    </row>
    <row r="23" spans="2:9" ht="18" x14ac:dyDescent="0.2">
      <c r="B23" s="123" t="s">
        <v>5</v>
      </c>
      <c r="C23" s="123" t="s">
        <v>1</v>
      </c>
      <c r="D23" s="123">
        <v>10000</v>
      </c>
      <c r="E23" s="124">
        <v>10809.31</v>
      </c>
      <c r="F23" s="4"/>
      <c r="G23" s="122"/>
      <c r="H23" s="122"/>
      <c r="I23" s="122"/>
    </row>
    <row r="24" spans="2:9" ht="18" x14ac:dyDescent="0.2">
      <c r="B24" s="123"/>
      <c r="C24" s="123"/>
      <c r="D24" s="123"/>
      <c r="E24" s="124"/>
      <c r="F24" s="4"/>
      <c r="G24" s="122"/>
      <c r="H24" s="122"/>
      <c r="I24" s="122"/>
    </row>
    <row r="25" spans="2:9" ht="18" x14ac:dyDescent="0.2">
      <c r="B25" s="123" t="s">
        <v>6</v>
      </c>
      <c r="C25" s="123" t="s">
        <v>1</v>
      </c>
      <c r="D25" s="123">
        <v>1000</v>
      </c>
      <c r="E25" s="124">
        <v>1053.7</v>
      </c>
      <c r="F25" s="4"/>
      <c r="G25" s="122"/>
      <c r="H25" s="122"/>
      <c r="I25" s="122"/>
    </row>
    <row r="26" spans="2:9" ht="18" x14ac:dyDescent="0.2">
      <c r="B26" s="123"/>
      <c r="C26" s="123"/>
      <c r="D26" s="123"/>
      <c r="E26" s="124"/>
      <c r="F26" s="4"/>
      <c r="G26" s="122"/>
      <c r="H26" s="122"/>
      <c r="I26" s="122"/>
    </row>
    <row r="27" spans="2:9" ht="18" x14ac:dyDescent="0.2">
      <c r="B27" s="123" t="s">
        <v>7</v>
      </c>
      <c r="C27" s="123" t="s">
        <v>8</v>
      </c>
      <c r="D27" s="123">
        <v>22000</v>
      </c>
      <c r="E27" s="124">
        <v>21825.21</v>
      </c>
      <c r="F27" s="4"/>
      <c r="G27" s="122"/>
      <c r="H27" s="122"/>
      <c r="I27" s="122"/>
    </row>
    <row r="28" spans="2:9" ht="18" x14ac:dyDescent="0.2">
      <c r="B28" s="123"/>
      <c r="C28" s="123"/>
      <c r="D28" s="123"/>
      <c r="E28" s="124"/>
      <c r="F28" s="4"/>
      <c r="G28" s="122"/>
      <c r="H28" s="122"/>
      <c r="I28" s="122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8" t="s">
        <v>46</v>
      </c>
      <c r="D1" s="138"/>
      <c r="E1" s="138"/>
      <c r="F1" s="138"/>
    </row>
    <row r="3" spans="3:12" ht="24" thickBot="1" x14ac:dyDescent="0.35"/>
    <row r="4" spans="3:12" x14ac:dyDescent="0.3">
      <c r="C4" s="143" t="s">
        <v>25</v>
      </c>
      <c r="D4" s="127"/>
      <c r="E4" s="127"/>
      <c r="F4" s="128"/>
      <c r="G4" s="139"/>
      <c r="H4" s="139"/>
      <c r="I4" s="139"/>
      <c r="J4" s="139"/>
      <c r="K4" s="139"/>
      <c r="L4" s="139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40" t="s">
        <v>47</v>
      </c>
      <c r="D8" s="141"/>
      <c r="E8" s="141"/>
      <c r="F8" s="142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40" t="s">
        <v>68</v>
      </c>
      <c r="D12" s="141"/>
      <c r="E12" s="141"/>
      <c r="F12" s="142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40" t="s">
        <v>77</v>
      </c>
      <c r="D16" s="141"/>
      <c r="E16" s="141"/>
      <c r="F16" s="142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5" t="s">
        <v>69</v>
      </c>
      <c r="D20" s="136"/>
      <c r="E20" s="136"/>
      <c r="F20" s="136"/>
      <c r="G20" s="137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9" t="s">
        <v>27</v>
      </c>
      <c r="E4" s="130"/>
      <c r="F4" s="130"/>
      <c r="G4" s="130"/>
      <c r="H4" s="129" t="s">
        <v>48</v>
      </c>
      <c r="I4" s="130"/>
      <c r="J4" s="130"/>
      <c r="K4" s="130"/>
      <c r="L4" s="130"/>
      <c r="M4" s="131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50">
        <f>SUM(D6:D9)</f>
        <v>28756.7</v>
      </c>
      <c r="F6" s="28">
        <f>D6-C6</f>
        <v>13.300000000000182</v>
      </c>
      <c r="G6" s="154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50">
        <f>J6+J7+J8+J9</f>
        <v>-382.68999999999915</v>
      </c>
      <c r="L6" s="150">
        <f>SUM(H6:H9)</f>
        <v>28374.010000000002</v>
      </c>
      <c r="M6" s="152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50"/>
      <c r="F7" s="28">
        <f>D7-C7</f>
        <v>53.700000000000045</v>
      </c>
      <c r="G7" s="154"/>
      <c r="H7" s="25">
        <v>1078.76</v>
      </c>
      <c r="I7" s="24">
        <f>H7-C7</f>
        <v>78.759999999999991</v>
      </c>
      <c r="J7" s="28">
        <f>H7-D7</f>
        <v>25.059999999999945</v>
      </c>
      <c r="K7" s="150"/>
      <c r="L7" s="150"/>
      <c r="M7" s="152"/>
    </row>
    <row r="8" spans="2:13" x14ac:dyDescent="0.3">
      <c r="B8" s="10" t="s">
        <v>30</v>
      </c>
      <c r="C8" s="10">
        <v>10000</v>
      </c>
      <c r="D8" s="25">
        <v>10065.91</v>
      </c>
      <c r="E8" s="150"/>
      <c r="F8" s="28">
        <f>D8-C8</f>
        <v>65.909999999999854</v>
      </c>
      <c r="G8" s="154"/>
      <c r="H8" s="25">
        <v>9985.2000000000007</v>
      </c>
      <c r="I8" s="24">
        <f>H8-C8</f>
        <v>-14.799999999999272</v>
      </c>
      <c r="J8" s="28">
        <f>H8-D8</f>
        <v>-80.709999999999127</v>
      </c>
      <c r="K8" s="150"/>
      <c r="L8" s="150"/>
      <c r="M8" s="152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51"/>
      <c r="F9" s="31">
        <f>D9-C9</f>
        <v>623.79000000000087</v>
      </c>
      <c r="G9" s="155"/>
      <c r="H9" s="26">
        <v>10251.950000000001</v>
      </c>
      <c r="I9" s="32">
        <f>H9-C9</f>
        <v>251.95000000000073</v>
      </c>
      <c r="J9" s="31">
        <f>H9-D9</f>
        <v>-371.84000000000015</v>
      </c>
      <c r="K9" s="151"/>
      <c r="L9" s="151"/>
      <c r="M9" s="153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9" t="s">
        <v>63</v>
      </c>
      <c r="E13" s="130"/>
      <c r="F13" s="130"/>
      <c r="G13" s="130"/>
      <c r="H13" s="130"/>
      <c r="I13" s="131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4">
        <f>F15+F16+F17+F18</f>
        <v>-873.43000000000166</v>
      </c>
      <c r="H15" s="144">
        <f>SUM(D15:D18)</f>
        <v>27883.269999999997</v>
      </c>
      <c r="I15" s="147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5"/>
      <c r="H16" s="145"/>
      <c r="I16" s="148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5"/>
      <c r="H17" s="145"/>
      <c r="I17" s="148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46"/>
      <c r="H18" s="146"/>
      <c r="I18" s="149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1"/>
  <sheetViews>
    <sheetView topLeftCell="B103" workbookViewId="0">
      <selection activeCell="J114" sqref="J114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6">
        <v>20160622</v>
      </c>
      <c r="E4" s="157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6">
        <v>20160713</v>
      </c>
      <c r="E15" s="157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6">
        <v>20160808</v>
      </c>
      <c r="E25" s="157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6">
        <v>20160825</v>
      </c>
      <c r="E35" s="157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6">
        <v>20160906</v>
      </c>
      <c r="E45" s="157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6">
        <v>20160921</v>
      </c>
      <c r="E56" s="157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6">
        <v>20161017</v>
      </c>
      <c r="E66" s="157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56">
        <v>20161020</v>
      </c>
      <c r="E75" s="157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56">
        <v>201610207</v>
      </c>
      <c r="E84" s="157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56">
        <v>20161031</v>
      </c>
      <c r="E93" s="157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56">
        <v>20161103</v>
      </c>
      <c r="E102" s="157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56">
        <v>20161103</v>
      </c>
      <c r="E111" s="157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21" spans="3:10" x14ac:dyDescent="0.3">
      <c r="H121" s="11">
        <v>34549.760000000002</v>
      </c>
    </row>
  </sheetData>
  <mergeCells count="12">
    <mergeCell ref="D102:E102"/>
    <mergeCell ref="D111:E111"/>
    <mergeCell ref="D4:E4"/>
    <mergeCell ref="D15:E15"/>
    <mergeCell ref="D25:E25"/>
    <mergeCell ref="D35:E35"/>
    <mergeCell ref="D45:E45"/>
    <mergeCell ref="D93:E93"/>
    <mergeCell ref="D84:E84"/>
    <mergeCell ref="D75:E75"/>
    <mergeCell ref="D66:E66"/>
    <mergeCell ref="D56:E56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D11" sqref="D11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opLeftCell="A33" workbookViewId="0">
      <selection activeCell="I53" sqref="I53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0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0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0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0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178</v>
      </c>
    </row>
    <row r="53" spans="2:10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5">
        <v>20160708</v>
      </c>
      <c r="G4" s="125"/>
      <c r="H4" s="125">
        <v>20160712</v>
      </c>
      <c r="I4" s="125"/>
      <c r="J4" s="125">
        <v>20160808</v>
      </c>
      <c r="K4" s="125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5">
        <v>20160810</v>
      </c>
      <c r="F8" s="125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5">
        <v>201605</v>
      </c>
      <c r="D4" s="125"/>
      <c r="E4" s="125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9">
        <v>20160608</v>
      </c>
      <c r="D11" s="130"/>
      <c r="E11" s="130"/>
      <c r="F11" s="130"/>
      <c r="G11" s="130"/>
      <c r="H11" s="130"/>
      <c r="I11" s="130"/>
      <c r="J11" s="130"/>
      <c r="K11" s="130"/>
      <c r="L11" s="130"/>
      <c r="M11" s="131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6">
        <v>20160708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6">
        <v>20160808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8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6">
        <v>20160825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8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6">
        <v>20160906</v>
      </c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8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6">
        <v>20160921</v>
      </c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8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净值!F18</f>
        <v>0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0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-1</v>
      </c>
    </row>
    <row r="27" spans="1:9" ht="23" x14ac:dyDescent="0.3">
      <c r="B27" s="40" t="s">
        <v>32</v>
      </c>
      <c r="C27" s="64">
        <v>24408.383808517923</v>
      </c>
      <c r="D27" s="66">
        <f>C27*C24</f>
        <v>0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-1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0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-1</v>
      </c>
    </row>
    <row r="29" spans="1:9" x14ac:dyDescent="0.15">
      <c r="A29">
        <v>20161031</v>
      </c>
      <c r="B29" t="s">
        <v>82</v>
      </c>
      <c r="C29">
        <f>净值!F23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-1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-1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F12" sqref="F12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580.38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>F9-F8</f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>F10-F9</f>
        <v>1.3506214984270182E-3</v>
      </c>
      <c r="H10">
        <v>0</v>
      </c>
      <c r="I10">
        <v>0</v>
      </c>
      <c r="J10">
        <f t="shared" ref="J10" si="5">F10-H10</f>
        <v>1.0010309148876051</v>
      </c>
      <c r="K10">
        <f t="shared" ref="K10" si="6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7">C11/E11</f>
        <v>0.99900715380391492</v>
      </c>
      <c r="G11">
        <f>F11-F10</f>
        <v>-2.0237610836901787E-3</v>
      </c>
      <c r="H11">
        <v>0</v>
      </c>
      <c r="I11">
        <v>0</v>
      </c>
      <c r="J11">
        <f t="shared" ref="J11" si="8">F11-H11</f>
        <v>0.99900715380391492</v>
      </c>
      <c r="K11">
        <f t="shared" ref="K11" si="9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0">C12-C11</f>
        <v>-646.46293896147108</v>
      </c>
      <c r="E12">
        <v>71652.046107899863</v>
      </c>
      <c r="F12">
        <f>C12/E12</f>
        <v>0.98998490009202555</v>
      </c>
      <c r="G12">
        <f>F12-F11</f>
        <v>-9.0222537118893609E-3</v>
      </c>
      <c r="H12">
        <v>0</v>
      </c>
      <c r="I12">
        <v>0</v>
      </c>
      <c r="J12">
        <f t="shared" ref="J12" si="11">F12-H12</f>
        <v>0.98998490009202555</v>
      </c>
      <c r="K12">
        <f t="shared" ref="K12" si="12">J12*E12</f>
        <v>70934.443707518454</v>
      </c>
      <c r="L12">
        <f t="shared" ref="L12" si="13">(F12-F11)*E12</f>
        <v>-646.46293896146722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workbookViewId="0">
      <selection activeCell="D16" sqref="D16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34" t="s">
        <v>157</v>
      </c>
      <c r="K3" s="134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32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3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f>D13*E13</f>
        <v>29439.174422442655</v>
      </c>
      <c r="H13" s="64">
        <f t="shared" si="0"/>
        <v>29469.523705633554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f>D14*E14</f>
        <v>29114.323759587292</v>
      </c>
      <c r="H14" s="64">
        <f t="shared" si="0"/>
        <v>28822.740898381911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v>0</v>
      </c>
      <c r="G15" s="64">
        <f>G14+J15</f>
        <v>34164.905843753644</v>
      </c>
      <c r="H15" s="64">
        <f t="shared" si="0"/>
        <v>33822.740898381911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34164.905843753644</v>
      </c>
      <c r="H16" s="64">
        <f t="shared" si="0"/>
        <v>33822.740898381911</v>
      </c>
      <c r="J16" s="110">
        <f>K16/E16</f>
        <v>5050.5820841663517</v>
      </c>
      <c r="K16" s="110">
        <v>5000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G21" sqref="G21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12.5" bestFit="1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32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33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>H9-40000+560.38</f>
        <v>2647.3220080601268</v>
      </c>
      <c r="J9" s="64">
        <f>I9/40000</f>
        <v>6.6183050201503169E-2</v>
      </c>
      <c r="K9" s="64">
        <v>560.38</v>
      </c>
      <c r="L9" s="64">
        <f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>H10-40000+560.38</f>
        <v>2790.0642863282437</v>
      </c>
      <c r="J10" s="64">
        <f>I10/40000</f>
        <v>6.9751607158206094E-2</v>
      </c>
      <c r="K10" s="64">
        <v>560.38</v>
      </c>
      <c r="L10" s="64">
        <f>560.38/40000</f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3">D11</f>
        <v>42243.189713341802</v>
      </c>
      <c r="H11" s="64">
        <f t="shared" si="1"/>
        <v>42286.738846517212</v>
      </c>
      <c r="I11" s="64">
        <f>H11-40000+560.38</f>
        <v>2847.1188465172118</v>
      </c>
      <c r="J11" s="64">
        <f>I11/40000</f>
        <v>7.1177971162930287E-2</v>
      </c>
      <c r="K11" s="64">
        <v>560.38</v>
      </c>
      <c r="L11" s="64">
        <f>560.38/40000</f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4">D12</f>
        <v>42243.189713341802</v>
      </c>
      <c r="H12" s="64">
        <f t="shared" si="1"/>
        <v>42201.248723124409</v>
      </c>
      <c r="I12" s="64">
        <f>H12-40000+560.38</f>
        <v>2761.6287231244087</v>
      </c>
      <c r="J12" s="64">
        <f>I12/40000</f>
        <v>6.9040718078110214E-2</v>
      </c>
      <c r="K12" s="64">
        <v>560.38</v>
      </c>
      <c r="L12" s="64">
        <f>560.38/40000</f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5">D13</f>
        <v>42243.189713341802</v>
      </c>
      <c r="H13" s="64">
        <f t="shared" ref="H13" si="6">E13*D13</f>
        <v>41820.119947931169</v>
      </c>
      <c r="I13" s="64">
        <f>H13-40000+560.38</f>
        <v>2380.4999479311691</v>
      </c>
      <c r="J13" s="64">
        <f>I13/40000</f>
        <v>5.951249869827923E-2</v>
      </c>
      <c r="K13" s="64">
        <v>560.38</v>
      </c>
      <c r="L13" s="64">
        <f>560.38/40000</f>
        <v>1.4009499999999999E-2</v>
      </c>
    </row>
    <row r="14" spans="2:15" s="110" customFormat="1" x14ac:dyDescent="0.15"/>
    <row r="15" spans="2:15" s="110" customFormat="1" x14ac:dyDescent="0.15"/>
    <row r="16" spans="2:15" s="110" customFormat="1" x14ac:dyDescent="0.15"/>
    <row r="17" s="110" customFormat="1" x14ac:dyDescent="0.15"/>
    <row r="18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2016-11-04T15:49:24Z</dcterms:modified>
</cp:coreProperties>
</file>