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activeTab="3"/>
  </bookViews>
  <sheets>
    <sheet name="工作表1" sheetId="1" r:id="rId1"/>
    <sheet name="余额宝" sheetId="7" r:id="rId2"/>
    <sheet name="分红统计" sheetId="5" r:id="rId3"/>
    <sheet name="投资者权益表" sheetId="6" r:id="rId4"/>
    <sheet name="ETF资产统计表" sheetId="2" r:id="rId5"/>
    <sheet name="打包资产统计" sheetId="3" r:id="rId6"/>
    <sheet name="资产表" sheetId="4" r:id="rId7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6" l="1"/>
  <c r="E14" i="6"/>
  <c r="E13" i="6"/>
  <c r="C13" i="6"/>
  <c r="H13" i="6"/>
  <c r="C14" i="6"/>
  <c r="H14" i="6"/>
  <c r="H15" i="6"/>
  <c r="G15" i="6"/>
  <c r="F15" i="6"/>
  <c r="I14" i="6"/>
  <c r="F14" i="6"/>
  <c r="D14" i="6"/>
  <c r="I13" i="6"/>
  <c r="F13" i="6"/>
  <c r="D13" i="6"/>
  <c r="L7" i="6"/>
  <c r="L6" i="6"/>
  <c r="G7" i="6"/>
  <c r="G6" i="6"/>
  <c r="G11" i="7"/>
  <c r="F11" i="7"/>
  <c r="E6" i="7"/>
  <c r="F6" i="7"/>
  <c r="M8" i="6"/>
  <c r="Q6" i="6"/>
  <c r="Q7" i="6"/>
  <c r="Q8" i="6"/>
  <c r="P8" i="6"/>
  <c r="N8" i="6"/>
  <c r="O8" i="6"/>
  <c r="N7" i="6"/>
  <c r="O7" i="6"/>
  <c r="N6" i="6"/>
  <c r="O6" i="6"/>
  <c r="J8" i="6"/>
  <c r="I7" i="6"/>
  <c r="I8" i="6"/>
  <c r="I6" i="6"/>
  <c r="H8" i="6"/>
  <c r="H7" i="6"/>
  <c r="H6" i="6"/>
  <c r="K8" i="6"/>
  <c r="K7" i="6"/>
  <c r="K6" i="6"/>
  <c r="F7" i="6"/>
  <c r="F6" i="6"/>
  <c r="F7" i="5"/>
  <c r="G8" i="3"/>
  <c r="G9" i="3"/>
  <c r="E9" i="3"/>
  <c r="E8" i="3"/>
  <c r="G7" i="3"/>
  <c r="E7" i="3"/>
  <c r="G6" i="3"/>
  <c r="E6" i="3"/>
  <c r="K5" i="2"/>
  <c r="E5" i="2"/>
  <c r="L5" i="2"/>
  <c r="H5" i="2"/>
  <c r="I5" i="2"/>
</calcChain>
</file>

<file path=xl/sharedStrings.xml><?xml version="1.0" encoding="utf-8"?>
<sst xmlns="http://schemas.openxmlformats.org/spreadsheetml/2006/main" count="95" uniqueCount="55">
  <si>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</si>
  <si>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</si>
  <si>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</si>
  <si>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</si>
  <si>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</si>
  <si>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</si>
  <si>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</si>
  <si>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</si>
  <si>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</si>
  <si>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</si>
  <si>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</si>
  <si>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</si>
  <si>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</si>
  <si>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</si>
  <si>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</si>
  <si>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</si>
  <si>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</si>
  <si>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</si>
  <si>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</si>
  <si>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</si>
  <si>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</si>
  <si>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</si>
  <si>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</si>
  <si>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</si>
  <si>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</si>
  <si>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</si>
  <si>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</si>
  <si>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</si>
  <si>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20160620估值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</si>
  <si>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</si>
  <si>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</si>
  <si>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</si>
  <si>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</si>
  <si>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分红</t>
    <rPh sb="0" eb="1">
      <t>fen'hong</t>
    </rPh>
    <phoneticPr fontId="2" type="noConversion"/>
  </si>
  <si>
    <t>期初资产总计</t>
    <rPh sb="0" eb="1">
      <t>qi</t>
    </rPh>
    <rPh sb="1" eb="2">
      <t>chu'ji</t>
    </rPh>
    <rPh sb="2" eb="3">
      <t>zi'chan</t>
    </rPh>
    <rPh sb="4" eb="5">
      <t>zong'ji</t>
    </rPh>
    <phoneticPr fontId="2" type="noConversion"/>
  </si>
  <si>
    <t>期末基线资产</t>
    <rPh sb="0" eb="1">
      <t>qi'mo</t>
    </rPh>
    <rPh sb="2" eb="3">
      <t>ji'xian</t>
    </rPh>
    <rPh sb="4" eb="5">
      <t>zi'chan</t>
    </rPh>
    <phoneticPr fontId="2" type="noConversion"/>
  </si>
  <si>
    <t>投资</t>
    <rPh sb="0" eb="1">
      <t>tou'zi</t>
    </rPh>
    <phoneticPr fontId="2" type="noConversion"/>
  </si>
  <si>
    <t>投资人</t>
    <rPh sb="0" eb="1">
      <t>tou'zi'ren</t>
    </rPh>
    <phoneticPr fontId="2" type="noConversion"/>
  </si>
  <si>
    <t>rand</t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</si>
  <si>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</si>
  <si>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</si>
  <si>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</si>
  <si>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</si>
  <si>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</si>
  <si>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</si>
  <si>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投资前资产</t>
    <rPh sb="0" eb="1">
      <t>tou'zi'qian</t>
    </rPh>
    <rPh sb="2" eb="3">
      <t>qian</t>
    </rPh>
    <rPh sb="3" eb="4">
      <t>zi'chan</t>
    </rPh>
    <phoneticPr fontId="2" type="noConversion"/>
  </si>
  <si>
    <t>投资后资产</t>
    <rPh sb="0" eb="1">
      <t>tou'zi'hou</t>
    </rPh>
    <rPh sb="3" eb="4">
      <t>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</si>
  <si>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</si>
  <si>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</si>
  <si>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</si>
  <si>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投资项目</t>
    <rPh sb="0" eb="1">
      <t>tou'zi</t>
    </rPh>
    <rPh sb="2" eb="3">
      <t>xiang'mu</t>
    </rPh>
    <phoneticPr fontId="2" type="noConversion"/>
  </si>
  <si>
    <t>易H股ETF联接（110031）</t>
  </si>
  <si>
    <t>总计</t>
    <rPh sb="0" eb="1">
      <t>zong'ji</t>
    </rPh>
    <phoneticPr fontId="2" type="noConversion"/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</si>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</sst>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80" formatCode="#,##0.000_ ;[Red]\-#,##0.000\ "/>
  </numFmts>
  <fonts count="7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178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0" fillId="0" borderId="0" xfId="0" applyNumberFormat="1"/>
    <xf numFmtId="180" fontId="4" fillId="0" borderId="0" xfId="0" applyNumberFormat="1" applyFont="1"/>
    <xf numFmtId="180" fontId="4" fillId="0" borderId="0" xfId="0" applyNumberFormat="1" applyFont="1" applyAlignment="1"/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/>
    <xf numFmtId="180" fontId="4" fillId="0" borderId="1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80" fontId="4" fillId="0" borderId="5" xfId="0" applyNumberFormat="1" applyFont="1" applyBorder="1"/>
    <xf numFmtId="180" fontId="4" fillId="0" borderId="6" xfId="0" applyNumberFormat="1" applyFont="1" applyBorder="1"/>
    <xf numFmtId="180" fontId="4" fillId="0" borderId="7" xfId="0" applyNumberFormat="1" applyFont="1" applyBorder="1" applyAlignment="1">
      <alignment horizontal="right"/>
    </xf>
    <xf numFmtId="180" fontId="4" fillId="0" borderId="8" xfId="0" applyNumberFormat="1" applyFont="1" applyBorder="1"/>
    <xf numFmtId="180" fontId="4" fillId="0" borderId="9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180" fontId="4" fillId="0" borderId="11" xfId="0" applyNumberFormat="1" applyFont="1" applyBorder="1"/>
    <xf numFmtId="180" fontId="4" fillId="0" borderId="12" xfId="0" applyNumberFormat="1" applyFont="1" applyBorder="1" applyAlignment="1">
      <alignment horizontal="right"/>
    </xf>
    <xf numFmtId="180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E31" sqref="E31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0" t="s">
        <v>0</v>
      </c>
      <c r="C17" s="10" t="s">
        <v>1</v>
      </c>
      <c r="D17" s="10">
        <v>7000</v>
      </c>
      <c r="E17" s="11">
        <v>7013.3</v>
      </c>
      <c r="F17" s="4"/>
      <c r="G17" s="9">
        <v>7058.1</v>
      </c>
      <c r="H17" s="9"/>
      <c r="I17" s="9"/>
    </row>
    <row r="18" spans="2:9" ht="18" x14ac:dyDescent="0.2">
      <c r="B18" s="10"/>
      <c r="C18" s="10"/>
      <c r="D18" s="10"/>
      <c r="E18" s="11"/>
      <c r="F18" s="4"/>
      <c r="G18" s="9"/>
      <c r="H18" s="9"/>
      <c r="I18" s="9"/>
    </row>
    <row r="19" spans="2:9" ht="18" x14ac:dyDescent="0.2">
      <c r="B19" s="10" t="s">
        <v>2</v>
      </c>
      <c r="C19" s="10" t="s">
        <v>3</v>
      </c>
      <c r="D19" s="10">
        <v>10000</v>
      </c>
      <c r="E19" s="11">
        <v>10623.79</v>
      </c>
      <c r="F19" s="4"/>
      <c r="G19" s="9"/>
      <c r="H19" s="9"/>
      <c r="I19" s="9"/>
    </row>
    <row r="20" spans="2:9" ht="18" x14ac:dyDescent="0.2">
      <c r="B20" s="10"/>
      <c r="C20" s="10"/>
      <c r="D20" s="10"/>
      <c r="E20" s="11"/>
      <c r="F20" s="4"/>
      <c r="G20" s="9"/>
      <c r="H20" s="9"/>
      <c r="I20" s="9"/>
    </row>
    <row r="21" spans="2:9" ht="18" x14ac:dyDescent="0.2">
      <c r="B21" s="10" t="s">
        <v>4</v>
      </c>
      <c r="C21" s="10" t="s">
        <v>3</v>
      </c>
      <c r="D21" s="10">
        <v>10000</v>
      </c>
      <c r="E21" s="11">
        <v>10065.91</v>
      </c>
      <c r="F21" s="4"/>
      <c r="G21" s="9"/>
      <c r="H21" s="9"/>
      <c r="I21" s="9"/>
    </row>
    <row r="22" spans="2:9" ht="18" x14ac:dyDescent="0.2">
      <c r="B22" s="10"/>
      <c r="C22" s="10"/>
      <c r="D22" s="10"/>
      <c r="E22" s="11"/>
      <c r="F22" s="4"/>
      <c r="G22" s="9"/>
      <c r="H22" s="9"/>
      <c r="I22" s="9"/>
    </row>
    <row r="23" spans="2:9" ht="18" x14ac:dyDescent="0.2">
      <c r="B23" s="10" t="s">
        <v>5</v>
      </c>
      <c r="C23" s="10" t="s">
        <v>1</v>
      </c>
      <c r="D23" s="10">
        <v>10000</v>
      </c>
      <c r="E23" s="11">
        <v>10809.31</v>
      </c>
      <c r="F23" s="4"/>
      <c r="G23" s="9"/>
      <c r="H23" s="9"/>
      <c r="I23" s="9"/>
    </row>
    <row r="24" spans="2:9" ht="18" x14ac:dyDescent="0.2">
      <c r="B24" s="10"/>
      <c r="C24" s="10"/>
      <c r="D24" s="10"/>
      <c r="E24" s="11"/>
      <c r="F24" s="4"/>
      <c r="G24" s="9"/>
      <c r="H24" s="9"/>
      <c r="I24" s="9"/>
    </row>
    <row r="25" spans="2:9" ht="18" x14ac:dyDescent="0.2">
      <c r="B25" s="10" t="s">
        <v>6</v>
      </c>
      <c r="C25" s="10" t="s">
        <v>1</v>
      </c>
      <c r="D25" s="10">
        <v>1000</v>
      </c>
      <c r="E25" s="11">
        <v>1053.7</v>
      </c>
      <c r="F25" s="4"/>
      <c r="G25" s="9"/>
      <c r="H25" s="9"/>
      <c r="I25" s="9"/>
    </row>
    <row r="26" spans="2:9" ht="18" x14ac:dyDescent="0.2">
      <c r="B26" s="10"/>
      <c r="C26" s="10"/>
      <c r="D26" s="10"/>
      <c r="E26" s="11"/>
      <c r="F26" s="4"/>
      <c r="G26" s="9"/>
      <c r="H26" s="9"/>
      <c r="I26" s="9"/>
    </row>
    <row r="27" spans="2:9" ht="18" x14ac:dyDescent="0.2">
      <c r="B27" s="10" t="s">
        <v>7</v>
      </c>
      <c r="C27" s="10" t="s">
        <v>8</v>
      </c>
      <c r="D27" s="10">
        <v>22000</v>
      </c>
      <c r="E27" s="11">
        <v>21825.21</v>
      </c>
      <c r="F27" s="4"/>
      <c r="G27" s="9"/>
      <c r="H27" s="9"/>
      <c r="I27" s="9"/>
    </row>
    <row r="28" spans="2:9" ht="18" x14ac:dyDescent="0.2">
      <c r="B28" s="10"/>
      <c r="C28" s="10"/>
      <c r="D28" s="10"/>
      <c r="E28" s="11"/>
      <c r="F28" s="4"/>
      <c r="G28" s="9"/>
      <c r="H28" s="9"/>
      <c r="I28" s="9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workbookViewId="0">
      <selection activeCell="G18" sqref="G18"/>
    </sheetView>
  </sheetViews>
  <sheetFormatPr baseColWidth="10" defaultRowHeight="23" x14ac:dyDescent="0.3"/>
  <cols>
    <col min="1" max="3" width="10.83203125" style="13"/>
    <col min="4" max="4" width="20.83203125" style="13" customWidth="1"/>
    <col min="5" max="5" width="18.33203125" style="13" bestFit="1" customWidth="1"/>
    <col min="6" max="16384" width="10.83203125" style="13"/>
  </cols>
  <sheetData>
    <row r="4" spans="3:7" x14ac:dyDescent="0.3">
      <c r="D4" s="13" t="s">
        <v>48</v>
      </c>
      <c r="E4" s="14">
        <v>20160712</v>
      </c>
      <c r="F4" s="14"/>
    </row>
    <row r="5" spans="3:7" x14ac:dyDescent="0.3">
      <c r="E5" s="13" t="s">
        <v>49</v>
      </c>
      <c r="F5" s="13" t="s">
        <v>26</v>
      </c>
    </row>
    <row r="6" spans="3:7" x14ac:dyDescent="0.3">
      <c r="C6" s="13" t="s">
        <v>47</v>
      </c>
      <c r="D6" s="13">
        <v>21825.21</v>
      </c>
      <c r="E6" s="13">
        <f>D6+F6</f>
        <v>21864.674763287669</v>
      </c>
      <c r="F6" s="13">
        <f>D6*0.022/365*30</f>
        <v>39.464763287671232</v>
      </c>
    </row>
    <row r="11" spans="3:7" x14ac:dyDescent="0.3">
      <c r="F11" s="13">
        <f>E11+G11</f>
        <v>0</v>
      </c>
      <c r="G11" s="13">
        <f>E11*0.022/365*30</f>
        <v>0</v>
      </c>
    </row>
    <row r="13" spans="3:7" x14ac:dyDescent="0.3">
      <c r="F13" s="13">
        <v>21864.674763287669</v>
      </c>
      <c r="G13" s="13">
        <v>39.464763287671232</v>
      </c>
    </row>
  </sheetData>
  <mergeCells count="1"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7"/>
  <sheetViews>
    <sheetView workbookViewId="0">
      <selection activeCell="H7" sqref="H7"/>
    </sheetView>
  </sheetViews>
  <sheetFormatPr baseColWidth="10" defaultRowHeight="15" x14ac:dyDescent="0.15"/>
  <cols>
    <col min="6" max="6" width="18" customWidth="1"/>
  </cols>
  <sheetData>
    <row r="5" spans="3:8" x14ac:dyDescent="0.15">
      <c r="C5">
        <v>201605</v>
      </c>
      <c r="D5">
        <v>21606</v>
      </c>
      <c r="G5" t="s">
        <v>36</v>
      </c>
      <c r="H5" t="s">
        <v>37</v>
      </c>
    </row>
    <row r="6" spans="3:8" x14ac:dyDescent="0.15">
      <c r="C6">
        <v>60000</v>
      </c>
      <c r="D6" t="s">
        <v>34</v>
      </c>
      <c r="E6" t="s">
        <v>33</v>
      </c>
      <c r="F6" t="s">
        <v>35</v>
      </c>
      <c r="H6" t="s">
        <v>38</v>
      </c>
    </row>
    <row r="7" spans="3:8" ht="18" x14ac:dyDescent="0.2">
      <c r="D7" s="4">
        <v>61605.25</v>
      </c>
      <c r="E7">
        <v>321.05</v>
      </c>
      <c r="F7" s="19">
        <f>D7-E7</f>
        <v>61284.2</v>
      </c>
      <c r="G7">
        <v>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"/>
  <sheetViews>
    <sheetView tabSelected="1" workbookViewId="0">
      <selection activeCell="F20" sqref="F20"/>
    </sheetView>
  </sheetViews>
  <sheetFormatPr baseColWidth="10" defaultRowHeight="23" x14ac:dyDescent="0.3"/>
  <cols>
    <col min="1" max="1" width="10.83203125" style="13"/>
    <col min="2" max="2" width="10.83203125" style="15"/>
    <col min="3" max="5" width="16" style="13" bestFit="1" customWidth="1"/>
    <col min="6" max="9" width="15.6640625" style="13" customWidth="1"/>
    <col min="10" max="10" width="13.1640625" style="13" bestFit="1" customWidth="1"/>
    <col min="11" max="11" width="18.5" style="13" bestFit="1" customWidth="1"/>
    <col min="12" max="12" width="18.5" style="13" customWidth="1"/>
    <col min="13" max="13" width="18.5" style="13" bestFit="1" customWidth="1"/>
    <col min="14" max="14" width="14.33203125" style="13" bestFit="1" customWidth="1"/>
    <col min="15" max="15" width="18.5" style="13" bestFit="1" customWidth="1"/>
    <col min="16" max="16" width="13.1640625" style="13" bestFit="1" customWidth="1"/>
    <col min="17" max="17" width="16" style="13" bestFit="1" customWidth="1"/>
    <col min="18" max="16384" width="10.83203125" style="13"/>
  </cols>
  <sheetData>
    <row r="3" spans="2:17" ht="24" thickBot="1" x14ac:dyDescent="0.35"/>
    <row r="4" spans="2:17" x14ac:dyDescent="0.3">
      <c r="C4" s="14">
        <v>201605</v>
      </c>
      <c r="D4" s="14"/>
      <c r="E4" s="14"/>
      <c r="F4" s="26">
        <v>20160608</v>
      </c>
      <c r="G4" s="27"/>
      <c r="H4" s="27"/>
      <c r="I4" s="27"/>
      <c r="J4" s="27"/>
      <c r="K4" s="27"/>
      <c r="L4" s="28"/>
      <c r="M4" s="37">
        <v>20160712</v>
      </c>
      <c r="N4" s="27"/>
      <c r="O4" s="27"/>
      <c r="P4" s="27"/>
      <c r="Q4" s="28"/>
    </row>
    <row r="5" spans="2:17" x14ac:dyDescent="0.3">
      <c r="C5" s="13" t="s">
        <v>40</v>
      </c>
      <c r="D5" s="13" t="s">
        <v>41</v>
      </c>
      <c r="E5" s="13" t="s">
        <v>42</v>
      </c>
      <c r="F5" s="29" t="s">
        <v>45</v>
      </c>
      <c r="G5" s="24" t="s">
        <v>53</v>
      </c>
      <c r="H5" s="24" t="s">
        <v>26</v>
      </c>
      <c r="I5" s="24" t="s">
        <v>43</v>
      </c>
      <c r="J5" s="24" t="s">
        <v>41</v>
      </c>
      <c r="K5" s="24" t="s">
        <v>46</v>
      </c>
      <c r="L5" s="30" t="s">
        <v>53</v>
      </c>
      <c r="M5" s="38" t="s">
        <v>45</v>
      </c>
      <c r="N5" s="24" t="s">
        <v>26</v>
      </c>
      <c r="O5" s="24" t="s">
        <v>43</v>
      </c>
      <c r="P5" s="24" t="s">
        <v>41</v>
      </c>
      <c r="Q5" s="30" t="s">
        <v>46</v>
      </c>
    </row>
    <row r="6" spans="2:17" x14ac:dyDescent="0.3">
      <c r="B6" s="15">
        <v>216</v>
      </c>
      <c r="C6" s="20">
        <v>0</v>
      </c>
      <c r="D6" s="20">
        <v>40000</v>
      </c>
      <c r="E6" s="20">
        <v>40000</v>
      </c>
      <c r="F6" s="31">
        <f>F8/3*2</f>
        <v>41070.166666666664</v>
      </c>
      <c r="G6" s="25">
        <f>F6/F8</f>
        <v>0.66666666666666663</v>
      </c>
      <c r="H6" s="25">
        <f>F6-E6</f>
        <v>1070.1666666666642</v>
      </c>
      <c r="I6" s="25">
        <f>H6*0.2</f>
        <v>214.03333333333285</v>
      </c>
      <c r="J6" s="25">
        <v>-214.03</v>
      </c>
      <c r="K6" s="25">
        <f>F6+J6</f>
        <v>40856.136666666665</v>
      </c>
      <c r="L6" s="32">
        <f>K6/K8</f>
        <v>0.66434665371886636</v>
      </c>
      <c r="M6" s="39">
        <v>40856.137000000002</v>
      </c>
      <c r="N6" s="25">
        <f>M6-K6</f>
        <v>3.3333333703922108E-4</v>
      </c>
      <c r="O6" s="25">
        <f>N6*0.2</f>
        <v>6.6666667407844216E-5</v>
      </c>
      <c r="P6" s="25">
        <v>-214.03</v>
      </c>
      <c r="Q6" s="32">
        <f>M6+P6</f>
        <v>40642.107000000004</v>
      </c>
    </row>
    <row r="7" spans="2:17" x14ac:dyDescent="0.3">
      <c r="B7" s="15" t="s">
        <v>39</v>
      </c>
      <c r="C7" s="20">
        <v>0</v>
      </c>
      <c r="D7" s="20">
        <v>20000</v>
      </c>
      <c r="E7" s="20">
        <v>20000</v>
      </c>
      <c r="F7" s="31">
        <f>F8/3</f>
        <v>20535.083333333332</v>
      </c>
      <c r="G7" s="25">
        <f>F7/F8</f>
        <v>0.33333333333333331</v>
      </c>
      <c r="H7" s="25">
        <f>F7-E7</f>
        <v>535.08333333333212</v>
      </c>
      <c r="I7" s="25">
        <f t="shared" ref="I7:I8" si="0">H7*0.2</f>
        <v>107.01666666666642</v>
      </c>
      <c r="J7" s="25">
        <v>107</v>
      </c>
      <c r="K7" s="25">
        <f>F7+J7</f>
        <v>20642.083333333332</v>
      </c>
      <c r="L7" s="32">
        <f>K7/K8</f>
        <v>0.33565334628113352</v>
      </c>
      <c r="M7" s="39">
        <v>20642.082999999999</v>
      </c>
      <c r="N7" s="25">
        <f>M7-K7</f>
        <v>-3.3333333340124227E-4</v>
      </c>
      <c r="O7" s="25">
        <f t="shared" ref="O7:O8" si="1">N7*0.2</f>
        <v>-6.6666666680248457E-5</v>
      </c>
      <c r="P7" s="25">
        <v>107</v>
      </c>
      <c r="Q7" s="32">
        <f>M7+P7</f>
        <v>20749.082999999999</v>
      </c>
    </row>
    <row r="8" spans="2:17" ht="24" thickBot="1" x14ac:dyDescent="0.35">
      <c r="B8" s="15" t="s">
        <v>44</v>
      </c>
      <c r="C8" s="21">
        <v>0</v>
      </c>
      <c r="D8" s="21"/>
      <c r="E8" s="21">
        <v>60000</v>
      </c>
      <c r="F8" s="33">
        <v>61605.25</v>
      </c>
      <c r="G8" s="41">
        <v>1</v>
      </c>
      <c r="H8" s="34">
        <f>F8-E8</f>
        <v>1605.25</v>
      </c>
      <c r="I8" s="34">
        <f t="shared" si="0"/>
        <v>321.05</v>
      </c>
      <c r="J8" s="34">
        <f>J6+J7</f>
        <v>-107.03</v>
      </c>
      <c r="K8" s="34">
        <f>K6+K7</f>
        <v>61498.22</v>
      </c>
      <c r="L8" s="35">
        <v>1</v>
      </c>
      <c r="M8" s="40">
        <f>M6+M7</f>
        <v>61498.22</v>
      </c>
      <c r="N8" s="34">
        <f>M8-K8</f>
        <v>0</v>
      </c>
      <c r="O8" s="34">
        <f t="shared" si="1"/>
        <v>0</v>
      </c>
      <c r="P8" s="34">
        <f>P6+P7</f>
        <v>-107.03</v>
      </c>
      <c r="Q8" s="35">
        <f>Q6+Q7</f>
        <v>61391.19</v>
      </c>
    </row>
    <row r="9" spans="2:17" x14ac:dyDescent="0.3">
      <c r="K9" s="20"/>
      <c r="L9" s="20"/>
    </row>
    <row r="10" spans="2:17" ht="24" thickBot="1" x14ac:dyDescent="0.35"/>
    <row r="11" spans="2:17" x14ac:dyDescent="0.3">
      <c r="B11" s="36"/>
      <c r="C11" s="27">
        <v>20160608</v>
      </c>
      <c r="D11" s="27"/>
      <c r="E11" s="27"/>
      <c r="F11" s="27"/>
      <c r="G11" s="27"/>
      <c r="H11" s="27"/>
      <c r="I11" s="28"/>
    </row>
    <row r="12" spans="2:17" x14ac:dyDescent="0.3">
      <c r="B12" s="43"/>
      <c r="C12" s="42" t="s">
        <v>45</v>
      </c>
      <c r="D12" s="42" t="s">
        <v>53</v>
      </c>
      <c r="E12" s="42" t="s">
        <v>26</v>
      </c>
      <c r="F12" s="42" t="s">
        <v>43</v>
      </c>
      <c r="G12" s="42" t="s">
        <v>41</v>
      </c>
      <c r="H12" s="42" t="s">
        <v>46</v>
      </c>
      <c r="I12" s="45" t="s">
        <v>53</v>
      </c>
    </row>
    <row r="13" spans="2:17" x14ac:dyDescent="0.3">
      <c r="B13" s="43">
        <v>216</v>
      </c>
      <c r="C13" s="25">
        <f>C15/3*2</f>
        <v>41070.166666666664</v>
      </c>
      <c r="D13" s="25">
        <f>C13/C15</f>
        <v>0.66666666666666663</v>
      </c>
      <c r="E13" s="25">
        <f>C13-E6</f>
        <v>1070.1666666666642</v>
      </c>
      <c r="F13" s="25">
        <f>E13*0.2</f>
        <v>214.03333333333285</v>
      </c>
      <c r="G13" s="25">
        <v>-214.03</v>
      </c>
      <c r="H13" s="25">
        <f>C13+G13</f>
        <v>40856.136666666665</v>
      </c>
      <c r="I13" s="32">
        <f>H13/H15</f>
        <v>0.66434665371886636</v>
      </c>
    </row>
    <row r="14" spans="2:17" x14ac:dyDescent="0.3">
      <c r="B14" s="43" t="s">
        <v>39</v>
      </c>
      <c r="C14" s="25">
        <f>C15/3</f>
        <v>20535.083333333332</v>
      </c>
      <c r="D14" s="25">
        <f>C14/C15</f>
        <v>0.33333333333333331</v>
      </c>
      <c r="E14" s="25">
        <f>C14-E7</f>
        <v>535.08333333333212</v>
      </c>
      <c r="F14" s="25">
        <f t="shared" ref="F14:F15" si="2">E14*0.2</f>
        <v>107.01666666666642</v>
      </c>
      <c r="G14" s="25">
        <v>107</v>
      </c>
      <c r="H14" s="25">
        <f>C14+G14</f>
        <v>20642.083333333332</v>
      </c>
      <c r="I14" s="32">
        <f>H14/H15</f>
        <v>0.33565334628113352</v>
      </c>
    </row>
    <row r="15" spans="2:17" ht="24" thickBot="1" x14ac:dyDescent="0.35">
      <c r="B15" s="44" t="s">
        <v>54</v>
      </c>
      <c r="C15" s="41">
        <v>61605.25</v>
      </c>
      <c r="D15" s="41">
        <v>1</v>
      </c>
      <c r="E15" s="34">
        <f>C15-E8</f>
        <v>1605.25</v>
      </c>
      <c r="F15" s="34">
        <f t="shared" si="2"/>
        <v>321.05</v>
      </c>
      <c r="G15" s="34">
        <f>G13+G14</f>
        <v>-107.03</v>
      </c>
      <c r="H15" s="34">
        <f>H13+H14</f>
        <v>61498.22</v>
      </c>
      <c r="I15" s="35">
        <v>1</v>
      </c>
    </row>
  </sheetData>
  <mergeCells count="4">
    <mergeCell ref="C11:I11"/>
    <mergeCell ref="C4:E4"/>
    <mergeCell ref="M4:Q4"/>
    <mergeCell ref="F4:L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I11" sqref="I11"/>
    </sheetView>
  </sheetViews>
  <sheetFormatPr baseColWidth="10" defaultRowHeight="23" x14ac:dyDescent="0.3"/>
  <cols>
    <col min="1" max="1" width="10.83203125" style="13"/>
    <col min="2" max="2" width="31.33203125" style="13" bestFit="1" customWidth="1"/>
    <col min="3" max="3" width="15.33203125" style="13" bestFit="1" customWidth="1"/>
    <col min="4" max="7" width="11" style="13" bestFit="1" customWidth="1"/>
    <col min="8" max="8" width="16.33203125" style="13" customWidth="1"/>
    <col min="9" max="11" width="11" style="13" bestFit="1" customWidth="1"/>
    <col min="12" max="12" width="19.5" style="13" customWidth="1"/>
    <col min="13" max="16384" width="10.83203125" style="13"/>
  </cols>
  <sheetData>
    <row r="3" spans="2:12" x14ac:dyDescent="0.3">
      <c r="D3" s="14" t="s">
        <v>25</v>
      </c>
      <c r="E3" s="14"/>
      <c r="F3" s="14"/>
      <c r="G3" s="14" t="s">
        <v>27</v>
      </c>
      <c r="H3" s="14"/>
      <c r="I3" s="14"/>
      <c r="J3" s="14">
        <v>20160712</v>
      </c>
      <c r="K3" s="14"/>
      <c r="L3" s="14"/>
    </row>
    <row r="4" spans="2:12" s="15" customFormat="1" x14ac:dyDescent="0.3">
      <c r="C4" s="15" t="s">
        <v>23</v>
      </c>
      <c r="D4" s="15" t="s">
        <v>22</v>
      </c>
      <c r="E4" s="15" t="s">
        <v>24</v>
      </c>
      <c r="F4" s="15" t="s">
        <v>26</v>
      </c>
      <c r="G4" s="15" t="s">
        <v>22</v>
      </c>
      <c r="H4" s="15" t="s">
        <v>24</v>
      </c>
      <c r="I4" s="15" t="s">
        <v>26</v>
      </c>
      <c r="J4" s="15" t="s">
        <v>22</v>
      </c>
      <c r="K4" s="15" t="s">
        <v>24</v>
      </c>
      <c r="L4" s="15" t="s">
        <v>26</v>
      </c>
    </row>
    <row r="5" spans="2:12" x14ac:dyDescent="0.3">
      <c r="B5" s="13" t="s">
        <v>51</v>
      </c>
      <c r="C5" s="12">
        <v>11866.62</v>
      </c>
      <c r="D5" s="13">
        <v>0.8427</v>
      </c>
      <c r="E5" s="13">
        <f>C5*D5</f>
        <v>10000.000674000001</v>
      </c>
      <c r="F5" s="13">
        <v>0</v>
      </c>
      <c r="G5" s="13">
        <v>0.8972</v>
      </c>
      <c r="H5" s="13">
        <f>C5*G5</f>
        <v>10646.731464</v>
      </c>
      <c r="I5" s="13">
        <f>H5-E5</f>
        <v>646.73078999999962</v>
      </c>
      <c r="J5" s="13">
        <v>0.88629999999999998</v>
      </c>
      <c r="K5" s="13">
        <f>J5*C5</f>
        <v>10517.385306</v>
      </c>
      <c r="L5" s="13">
        <f>K5-E5</f>
        <v>517.38463199999933</v>
      </c>
    </row>
  </sheetData>
  <mergeCells count="3">
    <mergeCell ref="D3:F3"/>
    <mergeCell ref="G3:I3"/>
    <mergeCell ref="J3:L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"/>
  <sheetViews>
    <sheetView workbookViewId="0">
      <selection activeCell="F7" sqref="F7"/>
    </sheetView>
  </sheetViews>
  <sheetFormatPr baseColWidth="10" defaultRowHeight="23" x14ac:dyDescent="0.3"/>
  <cols>
    <col min="1" max="1" width="10.83203125" style="15"/>
    <col min="2" max="2" width="43.1640625" style="15" customWidth="1"/>
    <col min="3" max="3" width="10.83203125" style="15"/>
    <col min="4" max="4" width="13.5" style="15" bestFit="1" customWidth="1"/>
    <col min="5" max="16384" width="10.83203125" style="15"/>
  </cols>
  <sheetData>
    <row r="4" spans="2:7" x14ac:dyDescent="0.3">
      <c r="D4" s="14" t="s">
        <v>27</v>
      </c>
      <c r="E4" s="14"/>
      <c r="F4" s="14" t="s">
        <v>28</v>
      </c>
      <c r="G4" s="14"/>
    </row>
    <row r="5" spans="2:7" x14ac:dyDescent="0.3">
      <c r="C5" s="15" t="s">
        <v>25</v>
      </c>
      <c r="D5" s="15" t="s">
        <v>24</v>
      </c>
      <c r="E5" s="15" t="s">
        <v>26</v>
      </c>
      <c r="F5" s="15" t="s">
        <v>24</v>
      </c>
      <c r="G5" s="15" t="s">
        <v>26</v>
      </c>
    </row>
    <row r="6" spans="2:7" s="18" customFormat="1" x14ac:dyDescent="0.15">
      <c r="B6" s="17" t="s">
        <v>29</v>
      </c>
      <c r="C6" s="18">
        <v>7000</v>
      </c>
      <c r="D6" s="18">
        <v>7013.3</v>
      </c>
      <c r="E6" s="18">
        <f>D6-C6</f>
        <v>13.300000000000182</v>
      </c>
      <c r="F6" s="18">
        <v>7220</v>
      </c>
      <c r="G6" s="18">
        <f>F6-C6</f>
        <v>220</v>
      </c>
    </row>
    <row r="7" spans="2:7" x14ac:dyDescent="0.3">
      <c r="B7" s="15" t="s">
        <v>30</v>
      </c>
      <c r="C7" s="15">
        <v>1000</v>
      </c>
      <c r="D7" s="15">
        <v>1053.7</v>
      </c>
      <c r="E7" s="18">
        <f>D7-C7</f>
        <v>53.700000000000045</v>
      </c>
      <c r="F7" s="15">
        <v>1090.69</v>
      </c>
      <c r="G7" s="15">
        <f>F7-C7</f>
        <v>90.690000000000055</v>
      </c>
    </row>
    <row r="8" spans="2:7" x14ac:dyDescent="0.3">
      <c r="B8" s="15" t="s">
        <v>31</v>
      </c>
      <c r="C8" s="15">
        <v>10000</v>
      </c>
      <c r="D8" s="15">
        <v>10065.91</v>
      </c>
      <c r="E8" s="18">
        <f>D8-C8</f>
        <v>65.909999999999854</v>
      </c>
      <c r="F8" s="15">
        <v>9846.83</v>
      </c>
      <c r="G8" s="15">
        <f t="shared" ref="G8:G9" si="0">F8-C8</f>
        <v>-153.17000000000007</v>
      </c>
    </row>
    <row r="9" spans="2:7" x14ac:dyDescent="0.3">
      <c r="B9" s="15" t="s">
        <v>32</v>
      </c>
      <c r="C9" s="15">
        <v>10000</v>
      </c>
      <c r="D9" s="15">
        <v>10623.79</v>
      </c>
      <c r="E9" s="18">
        <f>D9-C9</f>
        <v>623.79000000000087</v>
      </c>
      <c r="F9" s="15">
        <v>9968.65</v>
      </c>
      <c r="G9" s="15">
        <f t="shared" si="0"/>
        <v>-31.350000000000364</v>
      </c>
    </row>
  </sheetData>
  <mergeCells count="2">
    <mergeCell ref="D4:E4"/>
    <mergeCell ref="F4:G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4"/>
  <sheetViews>
    <sheetView workbookViewId="0">
      <selection activeCell="E15" sqref="E15"/>
    </sheetView>
  </sheetViews>
  <sheetFormatPr baseColWidth="10" defaultRowHeight="23" x14ac:dyDescent="0.3"/>
  <cols>
    <col min="1" max="2" width="10.83203125" style="16"/>
    <col min="3" max="3" width="31.33203125" style="16" bestFit="1" customWidth="1"/>
    <col min="4" max="4" width="20.33203125" style="16" customWidth="1"/>
    <col min="5" max="5" width="12.1640625" style="16" bestFit="1" customWidth="1"/>
    <col min="6" max="16384" width="10.83203125" style="16"/>
  </cols>
  <sheetData>
    <row r="6" spans="3:5" x14ac:dyDescent="0.3">
      <c r="D6" s="14">
        <v>20160712</v>
      </c>
      <c r="E6" s="14"/>
    </row>
    <row r="7" spans="3:5" x14ac:dyDescent="0.3">
      <c r="C7" s="16" t="s">
        <v>50</v>
      </c>
      <c r="D7" s="13" t="s">
        <v>49</v>
      </c>
      <c r="E7" s="13" t="s">
        <v>26</v>
      </c>
    </row>
    <row r="8" spans="3:5" x14ac:dyDescent="0.3">
      <c r="C8" s="16" t="s">
        <v>52</v>
      </c>
      <c r="D8" s="13"/>
      <c r="E8" s="13"/>
    </row>
    <row r="9" spans="3:5" x14ac:dyDescent="0.3">
      <c r="C9" s="22" t="s">
        <v>47</v>
      </c>
      <c r="D9" s="13">
        <v>21864.674763287669</v>
      </c>
      <c r="E9" s="13">
        <v>39.464763287671232</v>
      </c>
    </row>
    <row r="10" spans="3:5" x14ac:dyDescent="0.3">
      <c r="C10" s="23" t="s">
        <v>29</v>
      </c>
    </row>
    <row r="11" spans="3:5" x14ac:dyDescent="0.3">
      <c r="C11" s="16" t="s">
        <v>30</v>
      </c>
    </row>
    <row r="12" spans="3:5" x14ac:dyDescent="0.3">
      <c r="C12" s="16" t="s">
        <v>31</v>
      </c>
    </row>
    <row r="13" spans="3:5" x14ac:dyDescent="0.3">
      <c r="C13" s="16" t="s">
        <v>32</v>
      </c>
    </row>
    <row r="14" spans="3:5" x14ac:dyDescent="0.3">
      <c r="C14" s="16" t="s">
        <v>51</v>
      </c>
    </row>
  </sheetData>
  <mergeCells count="1">
    <mergeCell ref="D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余额宝</vt:lpstr>
      <vt:lpstr>分红统计</vt:lpstr>
      <vt:lpstr>投资者权益表</vt:lpstr>
      <vt:lpstr>ETF资产统计表</vt:lpstr>
      <vt:lpstr>打包资产统计</vt:lpstr>
      <vt:lpstr>资产表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2016-06-20T17:00:19Z</dcterms:modified>
</cp:coreProperties>
</file>