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460" windowWidth="25600" windowHeight="14320" tabRatio="500" activeTab="2"/>
  </bookViews>
  <sheets>
    <sheet name="工作表1" sheetId="1" r:id="rId1"/>
    <sheet name="Garibaldi" sheetId="2" state="hidden" r:id="rId2"/>
    <sheet name="balance" sheetId="3" r:id="rId3"/>
    <sheet name="工作表2" sheetId="5" r:id="rId4"/>
    <sheet name="zec" sheetId="4" r:id="rId5"/>
    <sheet name="zec交易记录" sheetId="6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9" i="3" l="1"/>
  <c r="N79" i="3"/>
  <c r="M79" i="3"/>
  <c r="L79" i="3"/>
  <c r="K79" i="3"/>
  <c r="J79" i="3"/>
  <c r="I79" i="3"/>
  <c r="G79" i="3"/>
  <c r="H78" i="3"/>
  <c r="N78" i="3"/>
  <c r="M78" i="3"/>
  <c r="L78" i="3"/>
  <c r="K78" i="3"/>
  <c r="J78" i="3"/>
  <c r="I78" i="3"/>
  <c r="G78" i="3"/>
  <c r="H77" i="3"/>
  <c r="N77" i="3"/>
  <c r="M77" i="3"/>
  <c r="L77" i="3"/>
  <c r="K77" i="3"/>
  <c r="J77" i="3"/>
  <c r="I77" i="3"/>
  <c r="G77" i="3"/>
  <c r="H76" i="3"/>
  <c r="N76" i="3"/>
  <c r="M76" i="3"/>
  <c r="L76" i="3"/>
  <c r="K76" i="3"/>
  <c r="J76" i="3"/>
  <c r="I76" i="3"/>
  <c r="G76" i="3"/>
  <c r="H75" i="3"/>
  <c r="N75" i="3"/>
  <c r="M75" i="3"/>
  <c r="L75" i="3"/>
  <c r="K75" i="3"/>
  <c r="J75" i="3"/>
  <c r="I75" i="3"/>
  <c r="G75" i="3"/>
  <c r="H74" i="3"/>
  <c r="N74" i="3"/>
  <c r="M74" i="3"/>
  <c r="L74" i="3"/>
  <c r="K74" i="3"/>
  <c r="J74" i="3"/>
  <c r="I74" i="3"/>
  <c r="G74" i="3"/>
  <c r="H73" i="3"/>
  <c r="N73" i="3"/>
  <c r="M73" i="3"/>
  <c r="L73" i="3"/>
  <c r="K73" i="3"/>
  <c r="J73" i="3"/>
  <c r="I73" i="3"/>
  <c r="G73" i="3"/>
  <c r="H72" i="3"/>
  <c r="N72" i="3"/>
  <c r="M72" i="3"/>
  <c r="L72" i="3"/>
  <c r="K72" i="3"/>
  <c r="J72" i="3"/>
  <c r="I72" i="3"/>
  <c r="G72" i="3"/>
  <c r="H71" i="3"/>
  <c r="N71" i="3"/>
  <c r="M71" i="3"/>
  <c r="L71" i="3"/>
  <c r="K71" i="3"/>
  <c r="J71" i="3"/>
  <c r="I71" i="3"/>
  <c r="G71" i="3"/>
  <c r="H70" i="3"/>
  <c r="N70" i="3"/>
  <c r="M70" i="3"/>
  <c r="L70" i="3"/>
  <c r="K70" i="3"/>
  <c r="J70" i="3"/>
  <c r="I70" i="3"/>
  <c r="G70" i="3"/>
  <c r="H69" i="3"/>
  <c r="N69" i="3"/>
  <c r="M69" i="3"/>
  <c r="L69" i="3"/>
  <c r="K69" i="3"/>
  <c r="J69" i="3"/>
  <c r="I69" i="3"/>
  <c r="G69" i="3"/>
  <c r="H68" i="3"/>
  <c r="N68" i="3"/>
  <c r="M68" i="3"/>
  <c r="L68" i="3"/>
  <c r="K68" i="3"/>
  <c r="J68" i="3"/>
  <c r="I68" i="3"/>
  <c r="G68" i="3"/>
  <c r="H67" i="3"/>
  <c r="N67" i="3"/>
  <c r="M67" i="3"/>
  <c r="L67" i="3"/>
  <c r="K67" i="3"/>
  <c r="J67" i="3"/>
  <c r="I67" i="3"/>
  <c r="G67" i="3"/>
  <c r="H66" i="3"/>
  <c r="N66" i="3"/>
  <c r="M66" i="3"/>
  <c r="L66" i="3"/>
  <c r="K66" i="3"/>
  <c r="J66" i="3"/>
  <c r="I66" i="3"/>
  <c r="G66" i="3"/>
  <c r="H65" i="3"/>
  <c r="N65" i="3"/>
  <c r="M65" i="3"/>
  <c r="L65" i="3"/>
  <c r="K65" i="3"/>
  <c r="J65" i="3"/>
  <c r="I65" i="3"/>
  <c r="G65" i="3"/>
  <c r="H64" i="3"/>
  <c r="N64" i="3"/>
  <c r="M64" i="3"/>
  <c r="L64" i="3"/>
  <c r="K64" i="3"/>
  <c r="J64" i="3"/>
  <c r="I64" i="3"/>
  <c r="G64" i="3"/>
  <c r="H63" i="3"/>
  <c r="N63" i="3"/>
  <c r="M63" i="3"/>
  <c r="L63" i="3"/>
  <c r="K63" i="3"/>
  <c r="J63" i="3"/>
  <c r="I63" i="3"/>
  <c r="G63" i="3"/>
  <c r="H62" i="3"/>
  <c r="N62" i="3"/>
  <c r="M62" i="3"/>
  <c r="L62" i="3"/>
  <c r="K62" i="3"/>
  <c r="J62" i="3"/>
  <c r="I62" i="3"/>
  <c r="G62" i="3"/>
  <c r="H61" i="3"/>
  <c r="N61" i="3"/>
  <c r="M61" i="3"/>
  <c r="L61" i="3"/>
  <c r="K61" i="3"/>
  <c r="J61" i="3"/>
  <c r="I61" i="3"/>
  <c r="G61" i="3"/>
  <c r="H60" i="3"/>
  <c r="N60" i="3"/>
  <c r="M60" i="3"/>
  <c r="L60" i="3"/>
  <c r="K60" i="3"/>
  <c r="J60" i="3"/>
  <c r="I60" i="3"/>
  <c r="G60" i="3"/>
  <c r="H59" i="3"/>
  <c r="N59" i="3"/>
  <c r="M59" i="3"/>
  <c r="L59" i="3"/>
  <c r="K59" i="3"/>
  <c r="J59" i="3"/>
  <c r="I59" i="3"/>
  <c r="G59" i="3"/>
  <c r="H58" i="3"/>
  <c r="N58" i="3"/>
  <c r="M58" i="3"/>
  <c r="L58" i="3"/>
  <c r="K58" i="3"/>
  <c r="J58" i="3"/>
  <c r="I58" i="3"/>
  <c r="G58" i="3"/>
  <c r="H57" i="3"/>
  <c r="N57" i="3"/>
  <c r="M57" i="3"/>
  <c r="L57" i="3"/>
  <c r="K57" i="3"/>
  <c r="J57" i="3"/>
  <c r="I57" i="3"/>
  <c r="G57" i="3"/>
  <c r="H56" i="3"/>
  <c r="N56" i="3"/>
  <c r="M56" i="3"/>
  <c r="L56" i="3"/>
  <c r="K56" i="3"/>
  <c r="J56" i="3"/>
  <c r="I56" i="3"/>
  <c r="G56" i="3"/>
  <c r="H55" i="3"/>
  <c r="N55" i="3"/>
  <c r="M55" i="3"/>
  <c r="L55" i="3"/>
  <c r="K55" i="3"/>
  <c r="J55" i="3"/>
  <c r="I55" i="3"/>
  <c r="G55" i="3"/>
  <c r="H54" i="3"/>
  <c r="N54" i="3"/>
  <c r="M54" i="3"/>
  <c r="L54" i="3"/>
  <c r="K54" i="3"/>
  <c r="J54" i="3"/>
  <c r="I54" i="3"/>
  <c r="G54" i="3"/>
  <c r="G53" i="3"/>
  <c r="H53" i="3"/>
  <c r="N53" i="3"/>
  <c r="M53" i="3"/>
  <c r="L53" i="3"/>
  <c r="K53" i="3"/>
  <c r="J53" i="3"/>
  <c r="I53" i="3"/>
  <c r="H52" i="3"/>
  <c r="N52" i="3"/>
  <c r="M52" i="3"/>
  <c r="L52" i="3"/>
  <c r="K52" i="3"/>
  <c r="J52" i="3"/>
  <c r="I52" i="3"/>
  <c r="G52" i="3"/>
  <c r="H51" i="3"/>
  <c r="N51" i="3"/>
  <c r="M51" i="3"/>
  <c r="L51" i="3"/>
  <c r="K51" i="3"/>
  <c r="J51" i="3"/>
  <c r="I51" i="3"/>
  <c r="G51" i="3"/>
  <c r="H50" i="3"/>
  <c r="N50" i="3"/>
  <c r="M50" i="3"/>
  <c r="L50" i="3"/>
  <c r="K50" i="3"/>
  <c r="J50" i="3"/>
  <c r="I50" i="3"/>
  <c r="G50" i="3"/>
  <c r="H49" i="3"/>
  <c r="N49" i="3"/>
  <c r="M49" i="3"/>
  <c r="L49" i="3"/>
  <c r="K49" i="3"/>
  <c r="J49" i="3"/>
  <c r="I49" i="3"/>
  <c r="G49" i="3"/>
  <c r="H48" i="3"/>
  <c r="N48" i="3"/>
  <c r="M48" i="3"/>
  <c r="L48" i="3"/>
  <c r="K48" i="3"/>
  <c r="J48" i="3"/>
  <c r="I48" i="3"/>
  <c r="G48" i="3"/>
  <c r="H47" i="3"/>
  <c r="N47" i="3"/>
  <c r="M47" i="3"/>
  <c r="L47" i="3"/>
  <c r="K47" i="3"/>
  <c r="J47" i="3"/>
  <c r="I47" i="3"/>
  <c r="G47" i="3"/>
  <c r="H46" i="3"/>
  <c r="N46" i="3"/>
  <c r="M46" i="3"/>
  <c r="L46" i="3"/>
  <c r="K46" i="3"/>
  <c r="J46" i="3"/>
  <c r="I46" i="3"/>
  <c r="G46" i="3"/>
  <c r="H45" i="3"/>
  <c r="N45" i="3"/>
  <c r="M45" i="3"/>
  <c r="L45" i="3"/>
  <c r="K45" i="3"/>
  <c r="J45" i="3"/>
  <c r="I45" i="3"/>
  <c r="G45" i="3"/>
  <c r="H44" i="3"/>
  <c r="N44" i="3"/>
  <c r="M44" i="3"/>
  <c r="L44" i="3"/>
  <c r="K44" i="3"/>
  <c r="J44" i="3"/>
  <c r="I44" i="3"/>
  <c r="G44" i="3"/>
  <c r="H43" i="3"/>
  <c r="N43" i="3"/>
  <c r="M43" i="3"/>
  <c r="L43" i="3"/>
  <c r="K43" i="3"/>
  <c r="J43" i="3"/>
  <c r="I43" i="3"/>
  <c r="G43" i="3"/>
  <c r="H42" i="3"/>
  <c r="N42" i="3"/>
  <c r="M42" i="3"/>
  <c r="L42" i="3"/>
  <c r="K42" i="3"/>
  <c r="J42" i="3"/>
  <c r="I42" i="3"/>
  <c r="G42" i="3"/>
  <c r="H41" i="3"/>
  <c r="N41" i="3"/>
  <c r="M41" i="3"/>
  <c r="L41" i="3"/>
  <c r="K41" i="3"/>
  <c r="J41" i="3"/>
  <c r="I41" i="3"/>
  <c r="G41" i="3"/>
  <c r="H40" i="3"/>
  <c r="N40" i="3"/>
  <c r="M40" i="3"/>
  <c r="L40" i="3"/>
  <c r="K40" i="3"/>
  <c r="J40" i="3"/>
  <c r="I40" i="3"/>
  <c r="G40" i="3"/>
  <c r="H39" i="3"/>
  <c r="N39" i="3"/>
  <c r="M39" i="3"/>
  <c r="L39" i="3"/>
  <c r="K39" i="3"/>
  <c r="J39" i="3"/>
  <c r="I39" i="3"/>
  <c r="G39" i="3"/>
  <c r="H38" i="3"/>
  <c r="N38" i="3"/>
  <c r="M38" i="3"/>
  <c r="L38" i="3"/>
  <c r="K38" i="3"/>
  <c r="J38" i="3"/>
  <c r="I38" i="3"/>
  <c r="G38" i="3"/>
  <c r="H37" i="3"/>
  <c r="N37" i="3"/>
  <c r="M37" i="3"/>
  <c r="L37" i="3"/>
  <c r="K37" i="3"/>
  <c r="J37" i="3"/>
  <c r="I37" i="3"/>
  <c r="G37" i="3"/>
  <c r="H36" i="3"/>
  <c r="N36" i="3"/>
  <c r="M36" i="3"/>
  <c r="L36" i="3"/>
  <c r="K36" i="3"/>
  <c r="J36" i="3"/>
  <c r="I36" i="3"/>
  <c r="G36" i="3"/>
  <c r="H35" i="3"/>
  <c r="N35" i="3"/>
  <c r="M35" i="3"/>
  <c r="L35" i="3"/>
  <c r="K35" i="3"/>
  <c r="J35" i="3"/>
  <c r="I35" i="3"/>
  <c r="G35" i="3"/>
  <c r="H34" i="3"/>
  <c r="N34" i="3"/>
  <c r="M34" i="3"/>
  <c r="L34" i="3"/>
  <c r="K34" i="3"/>
  <c r="J34" i="3"/>
  <c r="I34" i="3"/>
  <c r="G34" i="3"/>
  <c r="J33" i="3"/>
  <c r="H33" i="3"/>
  <c r="N33" i="3"/>
  <c r="M33" i="3"/>
  <c r="L33" i="3"/>
  <c r="K33" i="3"/>
  <c r="I33" i="3"/>
  <c r="G33" i="3"/>
  <c r="H32" i="3"/>
  <c r="N32" i="3"/>
  <c r="M32" i="3"/>
  <c r="L32" i="3"/>
  <c r="K32" i="3"/>
  <c r="J32" i="3"/>
  <c r="I32" i="3"/>
  <c r="G32" i="3"/>
  <c r="H31" i="3"/>
  <c r="N31" i="3"/>
  <c r="M31" i="3"/>
  <c r="L31" i="3"/>
  <c r="K31" i="3"/>
  <c r="J31" i="3"/>
  <c r="I31" i="3"/>
  <c r="G31" i="3"/>
  <c r="H30" i="3"/>
  <c r="N30" i="3"/>
  <c r="M30" i="3"/>
  <c r="L30" i="3"/>
  <c r="K30" i="3"/>
  <c r="J30" i="3"/>
  <c r="I30" i="3"/>
  <c r="G30" i="3"/>
  <c r="H29" i="3"/>
  <c r="N29" i="3"/>
  <c r="M29" i="3"/>
  <c r="L29" i="3"/>
  <c r="K29" i="3"/>
  <c r="J29" i="3"/>
  <c r="I29" i="3"/>
  <c r="G29" i="3"/>
  <c r="H28" i="3"/>
  <c r="N28" i="3"/>
  <c r="M28" i="3"/>
  <c r="L28" i="3"/>
  <c r="K28" i="3"/>
  <c r="J28" i="3"/>
  <c r="I28" i="3"/>
  <c r="G28" i="3"/>
  <c r="H27" i="3"/>
  <c r="N27" i="3"/>
  <c r="M27" i="3"/>
  <c r="L27" i="3"/>
  <c r="K27" i="3"/>
  <c r="J27" i="3"/>
  <c r="I27" i="3"/>
  <c r="G27" i="3"/>
  <c r="G26" i="3"/>
  <c r="H26" i="3"/>
  <c r="N26" i="3"/>
  <c r="M26" i="3"/>
  <c r="L26" i="3"/>
  <c r="K26" i="3"/>
  <c r="J26" i="3"/>
  <c r="I26" i="3"/>
  <c r="H25" i="3"/>
  <c r="N25" i="3"/>
  <c r="M25" i="3"/>
  <c r="L25" i="3"/>
  <c r="K25" i="3"/>
  <c r="J25" i="3"/>
  <c r="I25" i="3"/>
  <c r="G25" i="3"/>
  <c r="H13" i="6"/>
  <c r="G13" i="6"/>
  <c r="F13" i="6"/>
  <c r="F17" i="4"/>
  <c r="K17" i="4"/>
  <c r="J17" i="4"/>
  <c r="H17" i="4"/>
  <c r="I17" i="4"/>
  <c r="G17" i="4"/>
  <c r="G11" i="6"/>
  <c r="G10" i="6"/>
  <c r="G9" i="6"/>
  <c r="G8" i="6"/>
  <c r="G7" i="6"/>
  <c r="F16" i="4"/>
  <c r="K16" i="4"/>
  <c r="J16" i="4"/>
  <c r="H16" i="4"/>
  <c r="I16" i="4"/>
  <c r="G16" i="4"/>
  <c r="H24" i="3"/>
  <c r="N24" i="3"/>
  <c r="M24" i="3"/>
  <c r="L24" i="3"/>
  <c r="K24" i="3"/>
  <c r="J24" i="3"/>
  <c r="I24" i="3"/>
  <c r="G24" i="3"/>
  <c r="H8" i="4"/>
  <c r="H9" i="4"/>
  <c r="H10" i="4"/>
  <c r="H11" i="4"/>
  <c r="H12" i="4"/>
  <c r="H13" i="4"/>
  <c r="H7" i="4"/>
  <c r="I8" i="4"/>
  <c r="I9" i="4"/>
  <c r="I10" i="4"/>
  <c r="I11" i="4"/>
  <c r="I12" i="4"/>
  <c r="I13" i="4"/>
  <c r="H14" i="4"/>
  <c r="I14" i="4"/>
  <c r="H15" i="4"/>
  <c r="I15" i="4"/>
  <c r="I7" i="4"/>
  <c r="K15" i="4"/>
  <c r="J15" i="4"/>
  <c r="G15" i="4"/>
  <c r="K14" i="4"/>
  <c r="J14" i="4"/>
  <c r="G14" i="4"/>
  <c r="H23" i="3"/>
  <c r="N23" i="3"/>
  <c r="M23" i="3"/>
  <c r="L23" i="3"/>
  <c r="K23" i="3"/>
  <c r="J23" i="3"/>
  <c r="I23" i="3"/>
  <c r="G23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H22" i="3"/>
  <c r="N22" i="3"/>
  <c r="M22" i="3"/>
  <c r="L22" i="3"/>
  <c r="K22" i="3"/>
  <c r="I22" i="3"/>
  <c r="G22" i="3"/>
  <c r="H7" i="3"/>
  <c r="N7" i="3"/>
  <c r="H8" i="3"/>
  <c r="N8" i="3"/>
  <c r="H9" i="3"/>
  <c r="N9" i="3"/>
  <c r="H10" i="3"/>
  <c r="N10" i="3"/>
  <c r="H11" i="3"/>
  <c r="N11" i="3"/>
  <c r="H12" i="3"/>
  <c r="N12" i="3"/>
  <c r="H13" i="3"/>
  <c r="N13" i="3"/>
  <c r="H14" i="3"/>
  <c r="N14" i="3"/>
  <c r="H15" i="3"/>
  <c r="N15" i="3"/>
  <c r="H16" i="3"/>
  <c r="N16" i="3"/>
  <c r="H17" i="3"/>
  <c r="N17" i="3"/>
  <c r="H18" i="3"/>
  <c r="N18" i="3"/>
  <c r="H19" i="3"/>
  <c r="N19" i="3"/>
  <c r="H20" i="3"/>
  <c r="N20" i="3"/>
  <c r="H21" i="3"/>
  <c r="N21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K21" i="3"/>
  <c r="I21" i="3"/>
  <c r="G21" i="3"/>
  <c r="K13" i="4"/>
  <c r="J13" i="4"/>
  <c r="G13" i="4"/>
  <c r="K20" i="3"/>
  <c r="I20" i="3"/>
  <c r="G20" i="3"/>
  <c r="I19" i="3"/>
  <c r="I7" i="3"/>
  <c r="I8" i="3"/>
  <c r="I9" i="3"/>
  <c r="I10" i="3"/>
  <c r="I11" i="3"/>
  <c r="I12" i="3"/>
  <c r="I13" i="3"/>
  <c r="I14" i="3"/>
  <c r="I15" i="3"/>
  <c r="I16" i="3"/>
  <c r="I17" i="3"/>
  <c r="I18" i="3"/>
  <c r="K12" i="4"/>
  <c r="J12" i="4"/>
  <c r="G12" i="4"/>
  <c r="K19" i="3"/>
  <c r="G19" i="3"/>
  <c r="K18" i="3"/>
  <c r="G18" i="3"/>
  <c r="K11" i="4"/>
  <c r="J11" i="4"/>
  <c r="G11" i="4"/>
  <c r="K10" i="4"/>
  <c r="J10" i="4"/>
  <c r="G10" i="4"/>
  <c r="K17" i="3"/>
  <c r="G17" i="3"/>
  <c r="K9" i="4"/>
  <c r="J9" i="4"/>
  <c r="G9" i="4"/>
  <c r="K16" i="3"/>
  <c r="G16" i="3"/>
  <c r="K8" i="4"/>
  <c r="K7" i="4"/>
  <c r="J8" i="4"/>
  <c r="J7" i="4"/>
  <c r="G8" i="4"/>
  <c r="G7" i="4"/>
  <c r="K15" i="3"/>
  <c r="G15" i="3"/>
  <c r="K14" i="3"/>
  <c r="G14" i="3"/>
  <c r="K13" i="3"/>
  <c r="G13" i="3"/>
  <c r="K12" i="3"/>
  <c r="G12" i="3"/>
  <c r="K11" i="3"/>
  <c r="G11" i="3"/>
  <c r="K10" i="3"/>
  <c r="G10" i="3"/>
  <c r="K9" i="3"/>
  <c r="G9" i="3"/>
  <c r="K8" i="3"/>
  <c r="G8" i="3"/>
  <c r="K7" i="3"/>
  <c r="G7" i="3"/>
  <c r="F15" i="2"/>
  <c r="G15" i="2"/>
  <c r="F14" i="2"/>
  <c r="G14" i="2"/>
  <c r="F13" i="2"/>
  <c r="G13" i="2"/>
  <c r="F12" i="2"/>
  <c r="G12" i="2"/>
  <c r="G6" i="2"/>
  <c r="G7" i="2"/>
  <c r="G8" i="2"/>
  <c r="G9" i="2"/>
  <c r="G10" i="2"/>
  <c r="G11" i="2"/>
  <c r="G5" i="2"/>
  <c r="F11" i="2"/>
  <c r="F10" i="2"/>
  <c r="F9" i="2"/>
  <c r="F8" i="2"/>
  <c r="F7" i="2"/>
  <c r="F6" i="2"/>
  <c r="F5" i="2"/>
  <c r="J51" i="1"/>
  <c r="I51" i="1"/>
  <c r="G51" i="1"/>
  <c r="F51" i="1"/>
  <c r="L51" i="1"/>
  <c r="K51" i="1"/>
  <c r="H51" i="1"/>
  <c r="G50" i="1"/>
  <c r="F50" i="1"/>
  <c r="L50" i="1"/>
  <c r="I50" i="1"/>
  <c r="J50" i="1"/>
  <c r="K50" i="1"/>
  <c r="H50" i="1"/>
  <c r="G49" i="1"/>
  <c r="F49" i="1"/>
  <c r="L49" i="1"/>
  <c r="I49" i="1"/>
  <c r="J49" i="1"/>
  <c r="K49" i="1"/>
  <c r="H49" i="1"/>
  <c r="G48" i="1"/>
  <c r="F48" i="1"/>
  <c r="L48" i="1"/>
  <c r="I48" i="1"/>
  <c r="J48" i="1"/>
  <c r="K48" i="1"/>
  <c r="H48" i="1"/>
  <c r="G45" i="1"/>
  <c r="G46" i="1"/>
  <c r="G47" i="1"/>
  <c r="F47" i="1"/>
  <c r="L47" i="1"/>
  <c r="I47" i="1"/>
  <c r="J47" i="1"/>
  <c r="K47" i="1"/>
  <c r="H47" i="1"/>
  <c r="F46" i="1"/>
  <c r="L46" i="1"/>
  <c r="I46" i="1"/>
  <c r="J46" i="1"/>
  <c r="K46" i="1"/>
  <c r="H46" i="1"/>
  <c r="F45" i="1"/>
  <c r="L45" i="1"/>
  <c r="I45" i="1"/>
  <c r="J45" i="1"/>
  <c r="K45" i="1"/>
  <c r="H45" i="1"/>
  <c r="G44" i="1"/>
  <c r="F44" i="1"/>
  <c r="L44" i="1"/>
  <c r="I44" i="1"/>
  <c r="J44" i="1"/>
  <c r="K44" i="1"/>
  <c r="H44" i="1"/>
  <c r="G43" i="1"/>
  <c r="F43" i="1"/>
  <c r="L43" i="1"/>
  <c r="I43" i="1"/>
  <c r="J43" i="1"/>
  <c r="K43" i="1"/>
  <c r="H43" i="1"/>
  <c r="G42" i="1"/>
  <c r="F42" i="1"/>
  <c r="L42" i="1"/>
  <c r="I42" i="1"/>
  <c r="J42" i="1"/>
  <c r="K42" i="1"/>
  <c r="H42" i="1"/>
  <c r="G41" i="1"/>
  <c r="F41" i="1"/>
  <c r="L41" i="1"/>
  <c r="I41" i="1"/>
  <c r="J41" i="1"/>
  <c r="K41" i="1"/>
  <c r="H41" i="1"/>
  <c r="G39" i="1"/>
  <c r="G40" i="1"/>
  <c r="F39" i="1"/>
  <c r="F40" i="1"/>
  <c r="L40" i="1"/>
  <c r="I40" i="1"/>
  <c r="J40" i="1"/>
  <c r="K40" i="1"/>
  <c r="H40" i="1"/>
  <c r="L39" i="1"/>
  <c r="I39" i="1"/>
  <c r="J39" i="1"/>
  <c r="K39" i="1"/>
  <c r="H39" i="1"/>
  <c r="I38" i="1"/>
  <c r="G38" i="1"/>
  <c r="F38" i="1"/>
  <c r="L38" i="1"/>
  <c r="J38" i="1"/>
  <c r="K38" i="1"/>
  <c r="H38" i="1"/>
  <c r="G37" i="1"/>
  <c r="F37" i="1"/>
  <c r="L37" i="1"/>
  <c r="I37" i="1"/>
  <c r="J37" i="1"/>
  <c r="K37" i="1"/>
  <c r="H37" i="1"/>
  <c r="G36" i="1"/>
  <c r="F36" i="1"/>
  <c r="L36" i="1"/>
  <c r="I36" i="1"/>
  <c r="J36" i="1"/>
  <c r="K36" i="1"/>
  <c r="H36" i="1"/>
  <c r="G35" i="1"/>
  <c r="F35" i="1"/>
  <c r="L35" i="1"/>
  <c r="I35" i="1"/>
  <c r="J35" i="1"/>
  <c r="K35" i="1"/>
  <c r="H35" i="1"/>
  <c r="G34" i="1"/>
  <c r="F34" i="1"/>
  <c r="L34" i="1"/>
  <c r="I34" i="1"/>
  <c r="J34" i="1"/>
  <c r="K34" i="1"/>
  <c r="H34" i="1"/>
  <c r="G33" i="1"/>
  <c r="F33" i="1"/>
  <c r="L33" i="1"/>
  <c r="I33" i="1"/>
  <c r="J33" i="1"/>
  <c r="K33" i="1"/>
  <c r="H33" i="1"/>
  <c r="G32" i="1"/>
  <c r="F32" i="1"/>
  <c r="L32" i="1"/>
  <c r="I32" i="1"/>
  <c r="J32" i="1"/>
  <c r="K32" i="1"/>
  <c r="H32" i="1"/>
  <c r="G30" i="1"/>
  <c r="G31" i="1"/>
  <c r="F30" i="1"/>
  <c r="F31" i="1"/>
  <c r="L31" i="1"/>
  <c r="I31" i="1"/>
  <c r="J31" i="1"/>
  <c r="K31" i="1"/>
  <c r="H31" i="1"/>
  <c r="L30" i="1"/>
  <c r="I30" i="1"/>
  <c r="J30" i="1"/>
  <c r="K30" i="1"/>
  <c r="H30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5" i="1"/>
  <c r="G29" i="1"/>
  <c r="F29" i="1"/>
  <c r="I29" i="1"/>
  <c r="J29" i="1"/>
  <c r="K29" i="1"/>
  <c r="H29" i="1"/>
  <c r="G28" i="1"/>
  <c r="F28" i="1"/>
  <c r="I28" i="1"/>
  <c r="J28" i="1"/>
  <c r="K28" i="1"/>
  <c r="H28" i="1"/>
  <c r="G27" i="1"/>
  <c r="F27" i="1"/>
  <c r="I27" i="1"/>
  <c r="J27" i="1"/>
  <c r="K27" i="1"/>
  <c r="H27" i="1"/>
  <c r="G26" i="1"/>
  <c r="F26" i="1"/>
  <c r="I26" i="1"/>
  <c r="J26" i="1"/>
  <c r="K26" i="1"/>
  <c r="H26" i="1"/>
  <c r="G25" i="1"/>
  <c r="F25" i="1"/>
  <c r="I25" i="1"/>
  <c r="J25" i="1"/>
  <c r="K25" i="1"/>
  <c r="H25" i="1"/>
  <c r="G24" i="1"/>
  <c r="F24" i="1"/>
  <c r="I24" i="1"/>
  <c r="J24" i="1"/>
  <c r="K24" i="1"/>
  <c r="H24" i="1"/>
  <c r="G23" i="1"/>
  <c r="F23" i="1"/>
  <c r="I23" i="1"/>
  <c r="J23" i="1"/>
  <c r="K23" i="1"/>
  <c r="H2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I22" i="1"/>
  <c r="J22" i="1"/>
  <c r="K22" i="1"/>
  <c r="H22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5" i="1"/>
  <c r="J5" i="1"/>
  <c r="K5" i="1"/>
  <c r="H21" i="1"/>
  <c r="H20" i="1"/>
  <c r="H19" i="1"/>
  <c r="H9" i="1"/>
  <c r="H18" i="1"/>
  <c r="H17" i="1"/>
  <c r="H16" i="1"/>
  <c r="C16" i="1"/>
  <c r="H15" i="1"/>
  <c r="C15" i="1"/>
  <c r="I3" i="1"/>
  <c r="H14" i="1"/>
  <c r="C14" i="1"/>
  <c r="H13" i="1"/>
  <c r="C13" i="1"/>
  <c r="H12" i="1"/>
  <c r="H7" i="1"/>
  <c r="H6" i="1"/>
  <c r="H8" i="1"/>
  <c r="H10" i="1"/>
  <c r="H11" i="1"/>
  <c r="H5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<sst xmlns="http://schemas.openxmlformats.org/spreadsheetml/2006/main" count="139" uniqueCount="66">
  <si>
    <t>价格</t>
    <rPh sb="0" eb="1">
      <t>jia'ge</t>
    </rPh>
    <phoneticPr fontId="1" type="noConversion"/>
  </si>
  <si>
    <t>数量</t>
    <rPh sb="0" eb="1">
      <t>shu'liang</t>
    </rPh>
    <phoneticPr fontId="1" type="noConversion"/>
  </si>
  <si>
    <t>XRP</t>
    <phoneticPr fontId="1" type="noConversion"/>
  </si>
  <si>
    <t>CNY</t>
    <phoneticPr fontId="1" type="noConversion"/>
  </si>
  <si>
    <t>B</t>
    <phoneticPr fontId="1" type="noConversion"/>
  </si>
  <si>
    <t>方向</t>
    <rPh sb="0" eb="1">
      <t>fang'xiang</t>
    </rPh>
    <phoneticPr fontId="1" type="noConversion"/>
  </si>
  <si>
    <t>时间</t>
    <rPh sb="0" eb="1">
      <t>shi'jian</t>
    </rPh>
    <phoneticPr fontId="1" type="noConversion"/>
  </si>
  <si>
    <t>S</t>
    <phoneticPr fontId="1" type="noConversion"/>
  </si>
  <si>
    <t>CNY COST</t>
    <phoneticPr fontId="1" type="noConversion"/>
  </si>
  <si>
    <t>Mon, May 22, 5:14:41 PM</t>
  </si>
  <si>
    <t>Mon, May 22, 6:57:42 PM</t>
  </si>
  <si>
    <t>Mon, May 22, 7:04:41 PM</t>
  </si>
  <si>
    <t>Mon, May 22, 7:06:01 PM</t>
  </si>
  <si>
    <t>Mon, May 22, 10:38:30 PM</t>
  </si>
  <si>
    <t>avg</t>
    <phoneticPr fontId="1" type="noConversion"/>
  </si>
  <si>
    <t>Mon, May 22, 11:54:50 PM</t>
  </si>
  <si>
    <t>Tue, May 23, 12:00:52 AM</t>
  </si>
  <si>
    <t>Tue, May 23, 12:41:32 AM</t>
  </si>
  <si>
    <t>Tue, May 23, 1:48:31 AM</t>
  </si>
  <si>
    <t>存量XRP</t>
    <rPh sb="0" eb="1">
      <t>cun'liang</t>
    </rPh>
    <phoneticPr fontId="1" type="noConversion"/>
  </si>
  <si>
    <t>存量CNY</t>
    <rPh sb="0" eb="1">
      <t>cun'liang</t>
    </rPh>
    <phoneticPr fontId="1" type="noConversion"/>
  </si>
  <si>
    <t>价值TOTAL CNY</t>
    <rPh sb="0" eb="1">
      <t>jia'zhi</t>
    </rPh>
    <phoneticPr fontId="1" type="noConversion"/>
  </si>
  <si>
    <t>成本CNY参考</t>
    <rPh sb="0" eb="1">
      <t>cheng'b</t>
    </rPh>
    <rPh sb="5" eb="6">
      <t>can'kao</t>
    </rPh>
    <phoneticPr fontId="1" type="noConversion"/>
  </si>
  <si>
    <t>盈利</t>
    <rPh sb="0" eb="1">
      <t>ying'li</t>
    </rPh>
    <phoneticPr fontId="1" type="noConversion"/>
  </si>
  <si>
    <t>Wed, May 24, 11:38:30 AM</t>
  </si>
  <si>
    <t>Wed, May 24, 12:37:52 PM</t>
  </si>
  <si>
    <t>Wed, May 24, 1:34:12 PM</t>
  </si>
  <si>
    <t>Wed, May 24, 6:39:11 PM</t>
  </si>
  <si>
    <t>Wed, May 24, 7:53:11 PM</t>
  </si>
  <si>
    <t>Wed, May 24, 7:56:42 PM</t>
  </si>
  <si>
    <t>Wed, May 24, 8:27:10 PM</t>
  </si>
  <si>
    <t>Wed, May 24, 9:20:20 PM</t>
  </si>
  <si>
    <t>Thu, May 25, 1:13:31 AM</t>
  </si>
  <si>
    <t>Thu, May 25, 6:13:41 AM</t>
  </si>
  <si>
    <t>Thu, May 25, 6:22:40 AM</t>
  </si>
  <si>
    <t>Thu, May 25, 9:18:32 AM</t>
  </si>
  <si>
    <t>Thu, May 25, 9:25:12 AM</t>
  </si>
  <si>
    <t>Thu, May 25, 9:27:11 AM</t>
  </si>
  <si>
    <t>Thu, May 25, 10:57:50 AM</t>
  </si>
  <si>
    <t>Thu, May 25, 5:41:20 PM</t>
  </si>
  <si>
    <t>时价</t>
    <rPh sb="0" eb="1">
      <t>shi'jia</t>
    </rPh>
    <phoneticPr fontId="1" type="noConversion"/>
  </si>
  <si>
    <t>价值</t>
    <rPh sb="0" eb="1">
      <t>jia'zhi</t>
    </rPh>
    <phoneticPr fontId="1" type="noConversion"/>
  </si>
  <si>
    <t>仓位</t>
    <rPh sb="0" eb="1">
      <t>cang'wei</t>
    </rPh>
    <phoneticPr fontId="1" type="noConversion"/>
  </si>
  <si>
    <t>日期</t>
    <rPh sb="0" eb="1">
      <t>ri'qi</t>
    </rPh>
    <phoneticPr fontId="1" type="noConversion"/>
  </si>
  <si>
    <t>xrp</t>
    <phoneticPr fontId="1" type="noConversion"/>
  </si>
  <si>
    <t>cny</t>
    <phoneticPr fontId="1" type="noConversion"/>
  </si>
  <si>
    <t>50仓位应持有CNY数量</t>
    <rPh sb="2" eb="3">
      <t>cang'wei</t>
    </rPh>
    <rPh sb="4" eb="5">
      <t>ying</t>
    </rPh>
    <rPh sb="5" eb="6">
      <t>chi'you</t>
    </rPh>
    <rPh sb="10" eb="11">
      <t>shu'liang</t>
    </rPh>
    <phoneticPr fontId="1" type="noConversion"/>
  </si>
  <si>
    <t>总计</t>
    <rPh sb="0" eb="1">
      <t>zong'ji</t>
    </rPh>
    <phoneticPr fontId="1" type="noConversion"/>
  </si>
  <si>
    <t>zec</t>
    <phoneticPr fontId="1" type="noConversion"/>
  </si>
  <si>
    <t>55仓位应持有zec数量</t>
    <rPh sb="2" eb="3">
      <t>cang'wei</t>
    </rPh>
    <rPh sb="4" eb="5">
      <t>ying</t>
    </rPh>
    <rPh sb="5" eb="6">
      <t>chi'you</t>
    </rPh>
    <rPh sb="10" eb="11">
      <t>shu'liang</t>
    </rPh>
    <phoneticPr fontId="1" type="noConversion"/>
  </si>
  <si>
    <t>45仓位应持有CNY数量</t>
    <rPh sb="2" eb="3">
      <t>cang'wei</t>
    </rPh>
    <rPh sb="4" eb="5">
      <t>ying</t>
    </rPh>
    <rPh sb="5" eb="6">
      <t>chi'you</t>
    </rPh>
    <rPh sb="10" eb="11">
      <t>shu'liang</t>
    </rPh>
    <phoneticPr fontId="1" type="noConversion"/>
  </si>
  <si>
    <t>成交价格</t>
    <rPh sb="0" eb="1">
      <t>cheng'jiao</t>
    </rPh>
    <rPh sb="2" eb="3">
      <t>jia'ge</t>
    </rPh>
    <phoneticPr fontId="1" type="noConversion"/>
  </si>
  <si>
    <t>成交数量</t>
    <rPh sb="0" eb="1">
      <t>cheng'jiao</t>
    </rPh>
    <rPh sb="2" eb="3">
      <t>shu'liang</t>
    </rPh>
    <phoneticPr fontId="1" type="noConversion"/>
  </si>
  <si>
    <t>42仓位的XRP数量</t>
    <rPh sb="2" eb="3">
      <t>cang'wei</t>
    </rPh>
    <rPh sb="4" eb="5">
      <t>de</t>
    </rPh>
    <rPh sb="8" eb="9">
      <t>shu'liang</t>
    </rPh>
    <phoneticPr fontId="1" type="noConversion"/>
  </si>
  <si>
    <t>42仓位价格</t>
    <rPh sb="2" eb="3">
      <t>cang'wei</t>
    </rPh>
    <rPh sb="4" eb="5">
      <t>jia'ge</t>
    </rPh>
    <phoneticPr fontId="1" type="noConversion"/>
  </si>
  <si>
    <t>57仓位价格</t>
    <rPh sb="2" eb="3">
      <t>cang'wei</t>
    </rPh>
    <rPh sb="4" eb="5">
      <t>jia'ge</t>
    </rPh>
    <phoneticPr fontId="1" type="noConversion"/>
  </si>
  <si>
    <t>总价/单价</t>
    <rPh sb="0" eb="1">
      <t>zong'jia</t>
    </rPh>
    <rPh sb="3" eb="4">
      <t>dan'jia</t>
    </rPh>
    <phoneticPr fontId="1" type="noConversion"/>
  </si>
  <si>
    <t>57仓位应持有XRP数量</t>
    <rPh sb="2" eb="3">
      <t>cang'wei</t>
    </rPh>
    <rPh sb="4" eb="5">
      <t>ying</t>
    </rPh>
    <rPh sb="5" eb="6">
      <t>chi'you</t>
    </rPh>
    <rPh sb="10" eb="11">
      <t>shu'liang</t>
    </rPh>
    <phoneticPr fontId="1" type="noConversion"/>
  </si>
  <si>
    <t>交易系统</t>
    <rPh sb="0" eb="1">
      <t>jiao'yi</t>
    </rPh>
    <rPh sb="2" eb="3">
      <t>xi'tong</t>
    </rPh>
    <phoneticPr fontId="1" type="noConversion"/>
  </si>
  <si>
    <t>跌到0.42仓位，第一步补到0.47，继续下跌</t>
    <rPh sb="0" eb="1">
      <t>die'dao</t>
    </rPh>
    <rPh sb="1" eb="2">
      <t>dao</t>
    </rPh>
    <rPh sb="6" eb="7">
      <t>cang'wei</t>
    </rPh>
    <rPh sb="9" eb="10">
      <t>di'yi'bu</t>
    </rPh>
    <rPh sb="12" eb="13">
      <t>bu'dao</t>
    </rPh>
    <rPh sb="19" eb="20">
      <t>ji'xu</t>
    </rPh>
    <rPh sb="21" eb="22">
      <t>xia'die</t>
    </rPh>
    <phoneticPr fontId="1" type="noConversion"/>
  </si>
  <si>
    <t>triger</t>
    <phoneticPr fontId="1" type="noConversion"/>
  </si>
  <si>
    <t>折算ZEC</t>
    <rPh sb="0" eb="1">
      <t>zhe'suan</t>
    </rPh>
    <phoneticPr fontId="1" type="noConversion"/>
  </si>
  <si>
    <t>date</t>
    <phoneticPr fontId="1" type="noConversion"/>
  </si>
  <si>
    <t>SELL</t>
    <phoneticPr fontId="1" type="noConversion"/>
  </si>
  <si>
    <t>金额</t>
    <rPh sb="0" eb="1">
      <t>jin'e</t>
    </rPh>
    <phoneticPr fontId="1" type="noConversion"/>
  </si>
  <si>
    <t>BUY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</si>
</sst>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13"/>
      <color rgb="FF333333"/>
      <name val="Microsoft YaHei"/>
      <charset val="136"/>
    </font>
    <font>
      <sz val="14"/>
      <color theme="1"/>
      <name val="ヒラギノ角ゴ Pro W3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0" fillId="3" borderId="0" xfId="0" applyFill="1" applyAlignment="1">
      <alignment horizontal="center"/>
    </xf>
    <xf numFmtId="4" fontId="3" fillId="0" borderId="0" xfId="0" applyNumberFormat="1" applyFont="1"/>
    <xf numFmtId="0" fontId="0" fillId="3" borderId="0" xfId="0" applyFill="1"/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topLeftCell="A44" workbookViewId="0">
      <selection activeCell="A4" sqref="A4:XFD4"/>
    </sheetView>
  </sheetViews>
  <sheetFormatPr baseColWidth="10" defaultRowHeight="15" x14ac:dyDescent="0.15"/>
  <cols>
    <col min="1" max="2" width="10.83203125" style="1"/>
    <col min="3" max="3" width="26.1640625" style="1" customWidth="1"/>
    <col min="4" max="8" width="10.83203125" style="1"/>
    <col min="9" max="9" width="18.33203125" style="1" customWidth="1"/>
    <col min="10" max="10" width="18.6640625" style="1" customWidth="1"/>
    <col min="11" max="11" width="10.83203125" style="1"/>
    <col min="12" max="12" width="32.33203125" style="1" customWidth="1"/>
    <col min="13" max="16384" width="10.83203125" style="1"/>
  </cols>
  <sheetData>
    <row r="1" spans="2:12" x14ac:dyDescent="0.15">
      <c r="D1" s="1" t="s">
        <v>2</v>
      </c>
      <c r="E1" s="1">
        <v>100</v>
      </c>
    </row>
    <row r="2" spans="2:12" x14ac:dyDescent="0.15">
      <c r="D2" s="1" t="s">
        <v>3</v>
      </c>
      <c r="E2" s="1">
        <v>500</v>
      </c>
    </row>
    <row r="3" spans="2:12" x14ac:dyDescent="0.15">
      <c r="D3" s="23"/>
      <c r="E3" s="23"/>
      <c r="F3" s="1">
        <v>100</v>
      </c>
      <c r="G3" s="1">
        <v>500</v>
      </c>
      <c r="I3" s="1">
        <f>ABS((F3)*2.5)+G3</f>
        <v>750</v>
      </c>
    </row>
    <row r="4" spans="2:12" x14ac:dyDescent="0.15">
      <c r="B4" s="1" t="s">
        <v>5</v>
      </c>
      <c r="C4" s="1" t="s">
        <v>6</v>
      </c>
      <c r="D4" s="1" t="s">
        <v>0</v>
      </c>
      <c r="E4" s="1" t="s">
        <v>1</v>
      </c>
      <c r="F4" s="1" t="s">
        <v>19</v>
      </c>
      <c r="G4" s="1" t="s">
        <v>20</v>
      </c>
      <c r="H4" s="1" t="s">
        <v>8</v>
      </c>
      <c r="I4" s="1" t="s">
        <v>21</v>
      </c>
      <c r="J4" s="1" t="s">
        <v>22</v>
      </c>
      <c r="K4" s="1" t="s">
        <v>23</v>
      </c>
      <c r="L4" s="1" t="s">
        <v>14</v>
      </c>
    </row>
    <row r="5" spans="2:12" x14ac:dyDescent="0.15">
      <c r="B5" s="1" t="s">
        <v>4</v>
      </c>
      <c r="C5" s="3">
        <f t="shared" ref="C5:C16" ca="1" si="0">NOW()</f>
        <v>43068.723162499999</v>
      </c>
      <c r="D5" s="1">
        <v>-2.4790000000000001</v>
      </c>
      <c r="E5" s="1">
        <v>52.02</v>
      </c>
      <c r="F5" s="1">
        <f>E1+E5</f>
        <v>152.02000000000001</v>
      </c>
      <c r="G5" s="1">
        <f>E2+D5*E5</f>
        <v>371.04241999999999</v>
      </c>
      <c r="H5" s="1">
        <f>D5*E5</f>
        <v>-128.95758000000001</v>
      </c>
      <c r="I5" s="1">
        <f t="shared" ref="I5:I11" si="1">ABS((F5)*D5)+G5</f>
        <v>747.90000000000009</v>
      </c>
      <c r="J5" s="1">
        <f>ABS(D5)*100+500</f>
        <v>747.9</v>
      </c>
      <c r="K5" s="1">
        <f>I5-J5</f>
        <v>0</v>
      </c>
      <c r="L5" s="1">
        <f>-(G5-500)/(F5-100)</f>
        <v>2.4789999999999996</v>
      </c>
    </row>
    <row r="6" spans="2:12" x14ac:dyDescent="0.15">
      <c r="B6" s="1" t="s">
        <v>7</v>
      </c>
      <c r="C6" s="3">
        <f t="shared" ca="1" si="0"/>
        <v>43068.723162499999</v>
      </c>
      <c r="D6" s="1">
        <v>2.5112999999999999</v>
      </c>
      <c r="E6" s="1">
        <v>-49.121000000000002</v>
      </c>
      <c r="F6" s="1">
        <f t="shared" ref="F6:F40" si="2">F5+E6</f>
        <v>102.899</v>
      </c>
      <c r="G6" s="1">
        <f>G5-D6*E6</f>
        <v>494.39998730000002</v>
      </c>
      <c r="H6" s="1">
        <f>D6*E6*-1</f>
        <v>123.3575673</v>
      </c>
      <c r="I6" s="1">
        <f t="shared" si="1"/>
        <v>752.81024600000001</v>
      </c>
      <c r="J6" s="1">
        <f t="shared" ref="J6:J15" si="3">ABS(D6)*100+500</f>
        <v>751.13</v>
      </c>
      <c r="K6" s="1">
        <f t="shared" ref="K6:K21" si="4">I6-J6</f>
        <v>1.680246000000011</v>
      </c>
      <c r="L6" s="1">
        <f t="shared" ref="L6:L29" si="5">-(G6-500)/(F6-100)</f>
        <v>1.9317049672300717</v>
      </c>
    </row>
    <row r="7" spans="2:12" x14ac:dyDescent="0.15">
      <c r="B7" s="1" t="s">
        <v>7</v>
      </c>
      <c r="C7" s="3">
        <f t="shared" ca="1" si="0"/>
        <v>43068.723162499999</v>
      </c>
      <c r="D7" s="1">
        <v>2.5150000000000001</v>
      </c>
      <c r="E7" s="1">
        <v>-50</v>
      </c>
      <c r="F7" s="1">
        <f t="shared" si="2"/>
        <v>52.899000000000001</v>
      </c>
      <c r="G7" s="1">
        <f>G6-D7*E7</f>
        <v>620.14998730000002</v>
      </c>
      <c r="H7" s="1">
        <f>D7*E7*-1</f>
        <v>125.75</v>
      </c>
      <c r="I7" s="1">
        <f t="shared" si="1"/>
        <v>753.1909723</v>
      </c>
      <c r="J7" s="1">
        <f t="shared" si="3"/>
        <v>751.5</v>
      </c>
      <c r="K7" s="1">
        <f t="shared" si="4"/>
        <v>1.6909722999999985</v>
      </c>
      <c r="L7" s="1">
        <f t="shared" si="5"/>
        <v>2.5509009851170892</v>
      </c>
    </row>
    <row r="8" spans="2:12" x14ac:dyDescent="0.15">
      <c r="B8" s="1" t="s">
        <v>4</v>
      </c>
      <c r="C8" s="3">
        <f t="shared" ca="1" si="0"/>
        <v>43068.723162499999</v>
      </c>
      <c r="D8" s="1">
        <v>-2.4620000000000002</v>
      </c>
      <c r="E8" s="1">
        <v>100</v>
      </c>
      <c r="F8" s="1">
        <f t="shared" si="2"/>
        <v>152.899</v>
      </c>
      <c r="G8" s="1">
        <f>G7+D8*E8</f>
        <v>373.94998729999998</v>
      </c>
      <c r="H8" s="1">
        <f t="shared" ref="H8:H11" si="6">D8*E8</f>
        <v>-246.20000000000002</v>
      </c>
      <c r="I8" s="1">
        <f t="shared" si="1"/>
        <v>750.38732529999993</v>
      </c>
      <c r="J8" s="1">
        <f t="shared" si="3"/>
        <v>746.2</v>
      </c>
      <c r="K8" s="1">
        <f t="shared" si="4"/>
        <v>4.187325299999884</v>
      </c>
      <c r="L8" s="1">
        <f t="shared" si="5"/>
        <v>2.3828430159360297</v>
      </c>
    </row>
    <row r="9" spans="2:12" x14ac:dyDescent="0.15">
      <c r="B9" s="1" t="s">
        <v>4</v>
      </c>
      <c r="C9" s="3">
        <f t="shared" ca="1" si="0"/>
        <v>43068.723162499999</v>
      </c>
      <c r="D9" s="1">
        <v>-2.4582999999999999</v>
      </c>
      <c r="E9" s="1">
        <v>20.120999999999999</v>
      </c>
      <c r="F9" s="1">
        <f t="shared" si="2"/>
        <v>173.02</v>
      </c>
      <c r="G9" s="1">
        <f>G8+D9*E9</f>
        <v>324.48653300000001</v>
      </c>
      <c r="H9" s="1">
        <f>D9*E9</f>
        <v>-49.463454299999995</v>
      </c>
      <c r="I9" s="1">
        <f t="shared" si="1"/>
        <v>749.82159900000011</v>
      </c>
      <c r="J9" s="1">
        <f t="shared" si="3"/>
        <v>745.82999999999993</v>
      </c>
      <c r="K9" s="1">
        <f t="shared" si="4"/>
        <v>3.9915990000001784</v>
      </c>
      <c r="L9" s="1">
        <f t="shared" si="5"/>
        <v>2.4036355382087096</v>
      </c>
    </row>
    <row r="10" spans="2:12" x14ac:dyDescent="0.15">
      <c r="B10" s="1" t="s">
        <v>4</v>
      </c>
      <c r="C10" s="3">
        <f t="shared" ca="1" si="0"/>
        <v>43068.723162499999</v>
      </c>
      <c r="D10" s="1">
        <v>-2.411</v>
      </c>
      <c r="E10" s="1">
        <v>100</v>
      </c>
      <c r="F10" s="1">
        <f t="shared" si="2"/>
        <v>273.02</v>
      </c>
      <c r="G10" s="1">
        <f>G9+D10*E10</f>
        <v>83.386533000000014</v>
      </c>
      <c r="H10" s="1">
        <f t="shared" si="6"/>
        <v>-241.1</v>
      </c>
      <c r="I10" s="1">
        <f t="shared" si="1"/>
        <v>741.63775299999998</v>
      </c>
      <c r="J10" s="1">
        <f t="shared" si="3"/>
        <v>741.1</v>
      </c>
      <c r="K10" s="1">
        <f t="shared" si="4"/>
        <v>0.53775299999995241</v>
      </c>
      <c r="L10" s="1">
        <f t="shared" si="5"/>
        <v>2.4078919604669982</v>
      </c>
    </row>
    <row r="11" spans="2:12" x14ac:dyDescent="0.15">
      <c r="B11" s="1" t="s">
        <v>4</v>
      </c>
      <c r="C11" s="3">
        <f t="shared" ca="1" si="0"/>
        <v>43068.723162499999</v>
      </c>
      <c r="D11" s="1">
        <v>-2.38</v>
      </c>
      <c r="E11" s="1">
        <v>7.7115</v>
      </c>
      <c r="F11" s="1">
        <f t="shared" si="2"/>
        <v>280.73149999999998</v>
      </c>
      <c r="G11" s="1">
        <f>G10+D11*E11</f>
        <v>65.033163000000016</v>
      </c>
      <c r="H11" s="1">
        <f t="shared" si="6"/>
        <v>-18.353369999999998</v>
      </c>
      <c r="I11" s="1">
        <f t="shared" si="1"/>
        <v>733.17413299999998</v>
      </c>
      <c r="J11" s="1">
        <f t="shared" si="3"/>
        <v>738</v>
      </c>
      <c r="K11" s="1">
        <f t="shared" si="4"/>
        <v>-4.8258670000000166</v>
      </c>
      <c r="L11" s="1">
        <f t="shared" si="5"/>
        <v>2.4067018588347913</v>
      </c>
    </row>
    <row r="12" spans="2:12" x14ac:dyDescent="0.15">
      <c r="B12" s="1" t="s">
        <v>7</v>
      </c>
      <c r="C12" s="3">
        <f t="shared" ca="1" si="0"/>
        <v>43068.723162499999</v>
      </c>
      <c r="D12" s="1">
        <v>2.4319999999999999</v>
      </c>
      <c r="E12" s="1">
        <v>-100</v>
      </c>
      <c r="F12" s="1">
        <f t="shared" si="2"/>
        <v>180.73149999999998</v>
      </c>
      <c r="G12" s="1">
        <f>G11-D12*E12</f>
        <v>308.23316299999999</v>
      </c>
      <c r="H12" s="1">
        <f>D12*E12*-1</f>
        <v>243.2</v>
      </c>
      <c r="I12" s="1">
        <f>ABS((F12)*D12)+G12</f>
        <v>747.77217099999996</v>
      </c>
      <c r="J12" s="1">
        <f t="shared" si="3"/>
        <v>743.2</v>
      </c>
      <c r="K12" s="1">
        <f t="shared" si="4"/>
        <v>4.5721709999999121</v>
      </c>
      <c r="L12" s="1">
        <f t="shared" si="5"/>
        <v>2.375365712268446</v>
      </c>
    </row>
    <row r="13" spans="2:12" x14ac:dyDescent="0.15">
      <c r="B13" s="1" t="s">
        <v>4</v>
      </c>
      <c r="C13" s="3">
        <f t="shared" ca="1" si="0"/>
        <v>43068.723162499999</v>
      </c>
      <c r="D13" s="1">
        <v>-2.35</v>
      </c>
      <c r="E13" s="1">
        <v>106</v>
      </c>
      <c r="F13" s="1">
        <f t="shared" si="2"/>
        <v>286.73149999999998</v>
      </c>
      <c r="G13" s="1">
        <f t="shared" ref="G13:G18" si="7">G12+D13*E13</f>
        <v>59.133162999999968</v>
      </c>
      <c r="H13" s="1">
        <f t="shared" ref="H13" si="8">D13*E13</f>
        <v>-249.10000000000002</v>
      </c>
      <c r="I13" s="1">
        <f t="shared" ref="I13" si="9">ABS((F13)*D13)+G13</f>
        <v>732.95218799999998</v>
      </c>
      <c r="J13" s="1">
        <f t="shared" si="3"/>
        <v>735</v>
      </c>
      <c r="K13" s="1">
        <f t="shared" si="4"/>
        <v>-2.0478120000000217</v>
      </c>
      <c r="L13" s="1">
        <f t="shared" si="5"/>
        <v>2.3609666124890554</v>
      </c>
    </row>
    <row r="14" spans="2:12" x14ac:dyDescent="0.15">
      <c r="B14" s="1" t="s">
        <v>4</v>
      </c>
      <c r="C14" s="3">
        <f t="shared" ca="1" si="0"/>
        <v>43068.723162499999</v>
      </c>
      <c r="D14" s="1">
        <v>-2.395</v>
      </c>
      <c r="E14" s="1">
        <v>100</v>
      </c>
      <c r="F14" s="1">
        <f t="shared" si="2"/>
        <v>386.73149999999998</v>
      </c>
      <c r="G14" s="1">
        <f t="shared" si="7"/>
        <v>-180.36683700000003</v>
      </c>
      <c r="H14" s="1">
        <f t="shared" ref="H14" si="10">D14*E14</f>
        <v>-239.5</v>
      </c>
      <c r="I14" s="1">
        <f t="shared" ref="I14" si="11">ABS((F14)*D14)+G14</f>
        <v>745.85510549999992</v>
      </c>
      <c r="J14" s="1">
        <f t="shared" si="3"/>
        <v>739.5</v>
      </c>
      <c r="K14" s="1">
        <f t="shared" si="4"/>
        <v>6.3551054999999224</v>
      </c>
      <c r="L14" s="1">
        <f t="shared" si="5"/>
        <v>2.3728360399886306</v>
      </c>
    </row>
    <row r="15" spans="2:12" x14ac:dyDescent="0.15">
      <c r="B15" s="1" t="s">
        <v>4</v>
      </c>
      <c r="C15" s="3">
        <f t="shared" ca="1" si="0"/>
        <v>43068.723162499999</v>
      </c>
      <c r="D15" s="1">
        <v>-2.3199999999999998</v>
      </c>
      <c r="E15" s="1">
        <v>100</v>
      </c>
      <c r="F15" s="1">
        <f t="shared" si="2"/>
        <v>486.73149999999998</v>
      </c>
      <c r="G15" s="1">
        <f t="shared" si="7"/>
        <v>-412.36683700000003</v>
      </c>
      <c r="H15" s="1">
        <f t="shared" ref="H15" si="12">D15*E15</f>
        <v>-231.99999999999997</v>
      </c>
      <c r="I15" s="1">
        <f t="shared" ref="I15" si="13">ABS((F15)*D15)+G15</f>
        <v>716.85024299999986</v>
      </c>
      <c r="J15" s="1">
        <f t="shared" si="3"/>
        <v>732</v>
      </c>
      <c r="K15" s="1">
        <f>I15-J15</f>
        <v>-15.149757000000136</v>
      </c>
      <c r="L15" s="1">
        <f t="shared" si="5"/>
        <v>2.3591738376625644</v>
      </c>
    </row>
    <row r="16" spans="2:12" x14ac:dyDescent="0.15">
      <c r="B16" s="1" t="s">
        <v>4</v>
      </c>
      <c r="C16" s="3">
        <f t="shared" ca="1" si="0"/>
        <v>43068.723162499999</v>
      </c>
      <c r="D16" s="1">
        <v>-2.29</v>
      </c>
      <c r="E16" s="1">
        <v>50</v>
      </c>
      <c r="F16" s="1">
        <f t="shared" si="2"/>
        <v>536.73149999999998</v>
      </c>
      <c r="G16" s="1">
        <f t="shared" si="7"/>
        <v>-526.86683700000003</v>
      </c>
      <c r="H16" s="1">
        <f t="shared" ref="H16" si="14">D16*E16</f>
        <v>-114.5</v>
      </c>
      <c r="I16" s="1">
        <f t="shared" ref="I16" si="15">ABS((F16)*D16)+G16</f>
        <v>702.24829799999998</v>
      </c>
      <c r="J16" s="1">
        <f t="shared" ref="J16" si="16">ABS(D16)*100+500</f>
        <v>729</v>
      </c>
      <c r="K16" s="1">
        <f t="shared" si="4"/>
        <v>-26.751702000000023</v>
      </c>
      <c r="L16" s="1">
        <f t="shared" si="5"/>
        <v>2.3512543450609815</v>
      </c>
    </row>
    <row r="17" spans="2:12" x14ac:dyDescent="0.15">
      <c r="B17" s="1" t="s">
        <v>4</v>
      </c>
      <c r="C17" s="3" t="s">
        <v>9</v>
      </c>
      <c r="D17" s="1">
        <v>-2.29</v>
      </c>
      <c r="E17" s="1">
        <v>100</v>
      </c>
      <c r="F17" s="1">
        <f t="shared" si="2"/>
        <v>636.73149999999998</v>
      </c>
      <c r="G17" s="1">
        <f t="shared" si="7"/>
        <v>-755.86683700000003</v>
      </c>
      <c r="H17" s="1">
        <f t="shared" ref="H17" si="17">D17*E17</f>
        <v>-229</v>
      </c>
      <c r="I17" s="1">
        <f t="shared" ref="I17" si="18">ABS((F17)*D17)+G17</f>
        <v>702.24829799999998</v>
      </c>
      <c r="J17" s="1">
        <f t="shared" ref="J17" si="19">ABS(D17)*100+500</f>
        <v>729</v>
      </c>
      <c r="K17" s="1">
        <f t="shared" si="4"/>
        <v>-26.751702000000023</v>
      </c>
      <c r="L17" s="1">
        <f t="shared" si="5"/>
        <v>2.3398418706559987</v>
      </c>
    </row>
    <row r="18" spans="2:12" x14ac:dyDescent="0.15">
      <c r="B18" s="1" t="s">
        <v>4</v>
      </c>
      <c r="C18" s="3" t="s">
        <v>9</v>
      </c>
      <c r="D18" s="1">
        <v>-2.2000000000000002</v>
      </c>
      <c r="E18" s="1">
        <v>81.409000000000006</v>
      </c>
      <c r="F18" s="1">
        <f t="shared" si="2"/>
        <v>718.14049999999997</v>
      </c>
      <c r="G18" s="1">
        <f t="shared" si="7"/>
        <v>-934.96663699999999</v>
      </c>
      <c r="H18" s="1">
        <f t="shared" ref="H18" si="20">D18*E18</f>
        <v>-179.09980000000002</v>
      </c>
      <c r="I18" s="1">
        <f t="shared" ref="I18" si="21">ABS((F18)*D18)+G18</f>
        <v>644.94246300000009</v>
      </c>
      <c r="J18" s="1">
        <f t="shared" ref="J18:J19" si="22">ABS(D18)*100+500</f>
        <v>720</v>
      </c>
      <c r="K18" s="1">
        <f t="shared" si="4"/>
        <v>-75.057536999999911</v>
      </c>
      <c r="L18" s="1">
        <f t="shared" si="5"/>
        <v>2.3214247197845799</v>
      </c>
    </row>
    <row r="19" spans="2:12" x14ac:dyDescent="0.15">
      <c r="B19" s="1" t="s">
        <v>7</v>
      </c>
      <c r="C19" s="3" t="s">
        <v>10</v>
      </c>
      <c r="D19" s="1">
        <v>2.3298999999999999</v>
      </c>
      <c r="E19" s="1">
        <v>-100</v>
      </c>
      <c r="F19" s="1">
        <f t="shared" si="2"/>
        <v>618.14049999999997</v>
      </c>
      <c r="G19" s="1">
        <f>G18-D19*E19</f>
        <v>-701.97663699999998</v>
      </c>
      <c r="H19" s="1">
        <f>D19*E19*-1</f>
        <v>232.98999999999998</v>
      </c>
      <c r="I19" s="1">
        <f>ABS((F19)*D19)+G19</f>
        <v>738.22891394999988</v>
      </c>
      <c r="J19" s="1">
        <f t="shared" si="22"/>
        <v>732.99</v>
      </c>
      <c r="K19" s="1">
        <f t="shared" si="4"/>
        <v>5.2389139499998691</v>
      </c>
      <c r="L19" s="1">
        <f t="shared" si="5"/>
        <v>2.3197890089657149</v>
      </c>
    </row>
    <row r="20" spans="2:12" x14ac:dyDescent="0.15">
      <c r="B20" s="1" t="s">
        <v>7</v>
      </c>
      <c r="C20" s="1" t="s">
        <v>11</v>
      </c>
      <c r="D20" s="1">
        <v>2.3849</v>
      </c>
      <c r="E20" s="1">
        <v>-100</v>
      </c>
      <c r="F20" s="1">
        <f t="shared" si="2"/>
        <v>518.14049999999997</v>
      </c>
      <c r="G20" s="1">
        <f>G19-D20*E20</f>
        <v>-463.48663699999997</v>
      </c>
      <c r="H20" s="1">
        <f>D20*E20*-1</f>
        <v>238.49</v>
      </c>
      <c r="I20" s="1">
        <f>ABS((F20)*D20)+G20</f>
        <v>772.22664144999999</v>
      </c>
      <c r="J20" s="1">
        <f t="shared" ref="J20" si="23">ABS(D20)*100+500</f>
        <v>738.49</v>
      </c>
      <c r="K20" s="1">
        <f t="shared" si="4"/>
        <v>33.736641449999979</v>
      </c>
      <c r="L20" s="1">
        <f t="shared" si="5"/>
        <v>2.3042174508329141</v>
      </c>
    </row>
    <row r="21" spans="2:12" x14ac:dyDescent="0.15">
      <c r="B21" s="1" t="s">
        <v>7</v>
      </c>
      <c r="C21" s="1" t="s">
        <v>12</v>
      </c>
      <c r="D21" s="1">
        <v>2.4</v>
      </c>
      <c r="E21" s="1">
        <v>-100</v>
      </c>
      <c r="F21" s="1">
        <f t="shared" si="2"/>
        <v>418.14049999999997</v>
      </c>
      <c r="G21" s="1">
        <f>G20-D21*E21</f>
        <v>-223.48663699999997</v>
      </c>
      <c r="H21" s="1">
        <f>D21*E21*-1</f>
        <v>240</v>
      </c>
      <c r="I21" s="1">
        <f>ABS((F21)*D21)+G21</f>
        <v>780.0505629999999</v>
      </c>
      <c r="J21" s="1">
        <f t="shared" ref="J21:J23" si="24">ABS(D21)*100+500</f>
        <v>740</v>
      </c>
      <c r="K21" s="1">
        <f t="shared" si="4"/>
        <v>40.050562999999897</v>
      </c>
      <c r="L21" s="1">
        <f t="shared" si="5"/>
        <v>2.2741104543432855</v>
      </c>
    </row>
    <row r="22" spans="2:12" x14ac:dyDescent="0.15">
      <c r="B22" s="1" t="s">
        <v>4</v>
      </c>
      <c r="C22" s="3" t="s">
        <v>13</v>
      </c>
      <c r="D22" s="1">
        <v>-2.2999999999999998</v>
      </c>
      <c r="E22" s="1">
        <v>100</v>
      </c>
      <c r="F22" s="1">
        <f t="shared" si="2"/>
        <v>518.14049999999997</v>
      </c>
      <c r="G22" s="1">
        <f>G21+D22*E22</f>
        <v>-453.48663699999997</v>
      </c>
      <c r="H22" s="1">
        <f t="shared" ref="H22:H23" si="25">D22*E22</f>
        <v>-229.99999999999997</v>
      </c>
      <c r="I22" s="1">
        <f t="shared" ref="I22:I23" si="26">ABS((F22)*D22)+G22</f>
        <v>738.23651299999983</v>
      </c>
      <c r="J22" s="1">
        <f t="shared" si="24"/>
        <v>730</v>
      </c>
      <c r="K22" s="1">
        <f t="shared" ref="K22:K23" si="27">I22-J22</f>
        <v>8.2365129999998317</v>
      </c>
      <c r="L22" s="1">
        <f t="shared" si="5"/>
        <v>2.2803020444085185</v>
      </c>
    </row>
    <row r="23" spans="2:12" x14ac:dyDescent="0.15">
      <c r="B23" s="1" t="s">
        <v>4</v>
      </c>
      <c r="C23" s="1" t="s">
        <v>15</v>
      </c>
      <c r="D23" s="1">
        <v>-2.39988</v>
      </c>
      <c r="E23" s="1">
        <v>100</v>
      </c>
      <c r="F23" s="1">
        <f t="shared" si="2"/>
        <v>618.14049999999997</v>
      </c>
      <c r="G23" s="1">
        <f>G22+D23*E23</f>
        <v>-693.47463700000003</v>
      </c>
      <c r="H23" s="1">
        <f t="shared" si="25"/>
        <v>-239.988</v>
      </c>
      <c r="I23" s="1">
        <f t="shared" si="26"/>
        <v>789.98838613999988</v>
      </c>
      <c r="J23" s="1">
        <f t="shared" si="24"/>
        <v>739.98800000000006</v>
      </c>
      <c r="K23" s="1">
        <f t="shared" si="27"/>
        <v>50.000386139999819</v>
      </c>
      <c r="L23" s="1">
        <f t="shared" si="5"/>
        <v>2.3033803321685915</v>
      </c>
    </row>
    <row r="24" spans="2:12" x14ac:dyDescent="0.15">
      <c r="B24" s="1" t="s">
        <v>4</v>
      </c>
      <c r="C24" s="1" t="s">
        <v>16</v>
      </c>
      <c r="D24" s="1">
        <v>-2.2799999999999998</v>
      </c>
      <c r="E24" s="1">
        <v>100</v>
      </c>
      <c r="F24" s="1">
        <f t="shared" si="2"/>
        <v>718.14049999999997</v>
      </c>
      <c r="G24" s="1">
        <f>G23+D24*E24</f>
        <v>-921.47463700000003</v>
      </c>
      <c r="H24" s="1">
        <f t="shared" ref="H24" si="28">D24*E24</f>
        <v>-227.99999999999997</v>
      </c>
      <c r="I24" s="1">
        <f t="shared" ref="I24" si="29">ABS((F24)*D24)+G24</f>
        <v>715.88570299999969</v>
      </c>
      <c r="J24" s="1">
        <f t="shared" ref="J24:J25" si="30">ABS(D24)*100+500</f>
        <v>728</v>
      </c>
      <c r="K24" s="1">
        <f t="shared" ref="K24:K25" si="31">I24-J24</f>
        <v>-12.114297000000306</v>
      </c>
      <c r="L24" s="1">
        <f t="shared" si="5"/>
        <v>2.2995979668052815</v>
      </c>
    </row>
    <row r="25" spans="2:12" x14ac:dyDescent="0.15">
      <c r="B25" s="1" t="s">
        <v>7</v>
      </c>
      <c r="C25" s="1" t="s">
        <v>17</v>
      </c>
      <c r="D25" s="1">
        <v>2.3746999999999998</v>
      </c>
      <c r="E25" s="1">
        <v>-100</v>
      </c>
      <c r="F25" s="1">
        <f t="shared" si="2"/>
        <v>618.14049999999997</v>
      </c>
      <c r="G25" s="1">
        <f>G24-D25*E25</f>
        <v>-684.004637</v>
      </c>
      <c r="H25" s="1">
        <f>D25*E25*-1</f>
        <v>237.46999999999997</v>
      </c>
      <c r="I25" s="1">
        <f>ABS((F25)*D25)+G25</f>
        <v>783.89360834999979</v>
      </c>
      <c r="J25" s="1">
        <f t="shared" si="30"/>
        <v>737.47</v>
      </c>
      <c r="K25" s="1">
        <f t="shared" si="31"/>
        <v>46.423608349999768</v>
      </c>
      <c r="L25" s="1">
        <f t="shared" si="5"/>
        <v>2.2851034362301346</v>
      </c>
    </row>
    <row r="26" spans="2:12" x14ac:dyDescent="0.15">
      <c r="B26" s="1" t="s">
        <v>7</v>
      </c>
      <c r="C26" s="1" t="s">
        <v>18</v>
      </c>
      <c r="D26" s="1">
        <v>2.3997999999999999</v>
      </c>
      <c r="E26" s="1">
        <v>-200</v>
      </c>
      <c r="F26" s="1">
        <f t="shared" si="2"/>
        <v>418.14049999999997</v>
      </c>
      <c r="G26" s="1">
        <f>G25-D26*E26</f>
        <v>-204.04463700000002</v>
      </c>
      <c r="H26" s="1">
        <f>D26*E26*-1</f>
        <v>479.96</v>
      </c>
      <c r="I26" s="1">
        <f>ABS((F26)*D26)+G26</f>
        <v>799.40893489999985</v>
      </c>
      <c r="J26" s="1">
        <f t="shared" ref="J26" si="32">ABS(D26)*100+500</f>
        <v>739.98</v>
      </c>
      <c r="K26" s="1">
        <f t="shared" ref="K26" si="33">I26-J26</f>
        <v>59.428934899999831</v>
      </c>
      <c r="L26" s="1">
        <f t="shared" si="5"/>
        <v>2.2129990900246903</v>
      </c>
    </row>
    <row r="27" spans="2:12" x14ac:dyDescent="0.15">
      <c r="B27" s="1" t="s">
        <v>7</v>
      </c>
      <c r="C27" s="1" t="s">
        <v>18</v>
      </c>
      <c r="D27" s="1">
        <v>2.41</v>
      </c>
      <c r="E27" s="1">
        <v>-100</v>
      </c>
      <c r="F27" s="1">
        <f t="shared" si="2"/>
        <v>318.14049999999997</v>
      </c>
      <c r="G27" s="1">
        <f>G26-D27*E27</f>
        <v>36.955362999999977</v>
      </c>
      <c r="H27" s="1">
        <f>D27*E27*-1</f>
        <v>241</v>
      </c>
      <c r="I27" s="1">
        <f>ABS((F27)*D27)+G27</f>
        <v>803.67396800000006</v>
      </c>
      <c r="J27" s="1">
        <f t="shared" ref="J27" si="34">ABS(D27)*100+500</f>
        <v>741</v>
      </c>
      <c r="K27" s="1">
        <f t="shared" ref="K27" si="35">I27-J27</f>
        <v>62.673968000000059</v>
      </c>
      <c r="L27" s="1">
        <f t="shared" si="5"/>
        <v>2.1226899039839005</v>
      </c>
    </row>
    <row r="28" spans="2:12" x14ac:dyDescent="0.15">
      <c r="B28" s="1" t="s">
        <v>7</v>
      </c>
      <c r="C28" s="1" t="s">
        <v>18</v>
      </c>
      <c r="D28" s="1">
        <v>2.5</v>
      </c>
      <c r="E28" s="1">
        <v>-100</v>
      </c>
      <c r="F28" s="1">
        <f t="shared" si="2"/>
        <v>218.14049999999997</v>
      </c>
      <c r="G28" s="1">
        <f>G27-D28*E28</f>
        <v>286.95536299999998</v>
      </c>
      <c r="H28" s="1">
        <f>D28*E28*-1</f>
        <v>250</v>
      </c>
      <c r="I28" s="1">
        <f>ABS((F28)*D28)+G28</f>
        <v>832.30661299999997</v>
      </c>
      <c r="J28" s="1">
        <f t="shared" ref="J28" si="36">ABS(D28)*100+500</f>
        <v>750</v>
      </c>
      <c r="K28" s="1">
        <f t="shared" ref="K28" si="37">I28-J28</f>
        <v>82.30661299999997</v>
      </c>
      <c r="L28" s="1">
        <f t="shared" si="5"/>
        <v>1.803315856966917</v>
      </c>
    </row>
    <row r="29" spans="2:12" x14ac:dyDescent="0.15">
      <c r="B29" s="1" t="s">
        <v>7</v>
      </c>
      <c r="C29" s="1" t="s">
        <v>18</v>
      </c>
      <c r="D29" s="1">
        <v>2.5499999999999998</v>
      </c>
      <c r="E29" s="1">
        <v>-200</v>
      </c>
      <c r="F29" s="1">
        <f t="shared" si="2"/>
        <v>18.140499999999975</v>
      </c>
      <c r="G29" s="1">
        <f>G28-D29*E29</f>
        <v>796.95536299999992</v>
      </c>
      <c r="H29" s="1">
        <f>D29*E29*-1</f>
        <v>509.99999999999994</v>
      </c>
      <c r="I29" s="1">
        <f>ABS((F29)*D29)+G29</f>
        <v>843.21363799999983</v>
      </c>
      <c r="J29" s="1">
        <f t="shared" ref="J29:J31" si="38">ABS(D29)*100+500</f>
        <v>755</v>
      </c>
      <c r="K29" s="1">
        <f t="shared" ref="K29:K31" si="39">I29-J29</f>
        <v>88.213637999999833</v>
      </c>
      <c r="L29" s="1">
        <f t="shared" si="5"/>
        <v>3.6276224873105729</v>
      </c>
    </row>
    <row r="30" spans="2:12" x14ac:dyDescent="0.15">
      <c r="B30" s="1" t="s">
        <v>4</v>
      </c>
      <c r="C30" s="3" t="s">
        <v>13</v>
      </c>
      <c r="D30" s="1">
        <v>-2.48</v>
      </c>
      <c r="E30" s="1">
        <v>100</v>
      </c>
      <c r="F30" s="1">
        <f t="shared" si="2"/>
        <v>118.14049999999997</v>
      </c>
      <c r="G30" s="1">
        <f>G29+D30*E30</f>
        <v>548.95536299999992</v>
      </c>
      <c r="H30" s="1">
        <f t="shared" ref="H30:H31" si="40">D30*E30</f>
        <v>-248</v>
      </c>
      <c r="I30" s="1">
        <f t="shared" ref="I30:I31" si="41">ABS((F30)*D30)+G30</f>
        <v>841.94380299999989</v>
      </c>
      <c r="J30" s="1">
        <f t="shared" si="38"/>
        <v>748</v>
      </c>
      <c r="K30" s="1">
        <f t="shared" si="39"/>
        <v>93.943802999999889</v>
      </c>
      <c r="L30" s="1">
        <f t="shared" ref="L30:L31" si="42">-(G30-500)/(F30-100)</f>
        <v>-2.6986777100961929</v>
      </c>
    </row>
    <row r="31" spans="2:12" x14ac:dyDescent="0.15">
      <c r="B31" s="1" t="s">
        <v>4</v>
      </c>
      <c r="C31" s="1" t="s">
        <v>15</v>
      </c>
      <c r="D31" s="1">
        <v>-2.5244</v>
      </c>
      <c r="E31" s="1">
        <v>100</v>
      </c>
      <c r="F31" s="1">
        <f t="shared" si="2"/>
        <v>218.14049999999997</v>
      </c>
      <c r="G31" s="1">
        <f>G30+D31*E31</f>
        <v>296.51536299999992</v>
      </c>
      <c r="H31" s="1">
        <f t="shared" si="40"/>
        <v>-252.44</v>
      </c>
      <c r="I31" s="1">
        <f t="shared" si="41"/>
        <v>847.18924119999974</v>
      </c>
      <c r="J31" s="1">
        <f t="shared" si="38"/>
        <v>752.44</v>
      </c>
      <c r="K31" s="1">
        <f t="shared" si="39"/>
        <v>94.749241199999688</v>
      </c>
      <c r="L31" s="1">
        <f t="shared" si="42"/>
        <v>1.7223952581883446</v>
      </c>
    </row>
    <row r="32" spans="2:12" x14ac:dyDescent="0.15">
      <c r="B32" s="1" t="s">
        <v>4</v>
      </c>
      <c r="C32" s="1" t="s">
        <v>24</v>
      </c>
      <c r="D32" s="1">
        <v>-2.4500000000000002</v>
      </c>
      <c r="E32" s="1">
        <v>100</v>
      </c>
      <c r="F32" s="1">
        <f t="shared" si="2"/>
        <v>318.14049999999997</v>
      </c>
      <c r="G32" s="1">
        <f>G31+D32*E32</f>
        <v>51.515362999999894</v>
      </c>
      <c r="H32" s="1">
        <f t="shared" ref="H32" si="43">D32*E32</f>
        <v>-245.00000000000003</v>
      </c>
      <c r="I32" s="1">
        <f t="shared" ref="I32" si="44">ABS((F32)*D32)+G32</f>
        <v>830.95958799999983</v>
      </c>
      <c r="J32" s="1">
        <f t="shared" ref="J32:J33" si="45">ABS(D32)*100+500</f>
        <v>745</v>
      </c>
      <c r="K32" s="1">
        <f t="shared" ref="K32:K33" si="46">I32-J32</f>
        <v>85.959587999999826</v>
      </c>
      <c r="L32" s="1">
        <f t="shared" ref="L32:L33" si="47">-(G32-500)/(F32-100)</f>
        <v>2.0559439306318641</v>
      </c>
    </row>
    <row r="33" spans="2:12" x14ac:dyDescent="0.15">
      <c r="B33" s="1" t="s">
        <v>7</v>
      </c>
      <c r="C33" s="1" t="s">
        <v>25</v>
      </c>
      <c r="D33" s="1">
        <v>2.4700000000000002</v>
      </c>
      <c r="E33" s="1">
        <v>-50</v>
      </c>
      <c r="F33" s="1">
        <f t="shared" si="2"/>
        <v>268.14049999999997</v>
      </c>
      <c r="G33" s="1">
        <f>G32-D33*E33</f>
        <v>175.01536299999992</v>
      </c>
      <c r="H33" s="1">
        <f>D33*E33*-1</f>
        <v>123.50000000000001</v>
      </c>
      <c r="I33" s="1">
        <f>ABS((F33)*D33)+G33</f>
        <v>837.32239800000002</v>
      </c>
      <c r="J33" s="1">
        <f t="shared" si="45"/>
        <v>747</v>
      </c>
      <c r="K33" s="1">
        <f t="shared" si="46"/>
        <v>90.322398000000021</v>
      </c>
      <c r="L33" s="1">
        <f t="shared" si="47"/>
        <v>1.9328159307246031</v>
      </c>
    </row>
    <row r="34" spans="2:12" x14ac:dyDescent="0.15">
      <c r="B34" s="1" t="s">
        <v>7</v>
      </c>
      <c r="C34" s="1" t="s">
        <v>26</v>
      </c>
      <c r="D34" s="1">
        <v>2.4613999999999998</v>
      </c>
      <c r="E34" s="1">
        <v>-150</v>
      </c>
      <c r="F34" s="1">
        <f t="shared" si="2"/>
        <v>118.14049999999997</v>
      </c>
      <c r="G34" s="1">
        <f>G33-D34*E34</f>
        <v>544.2253629999999</v>
      </c>
      <c r="H34" s="1">
        <f>D34*E34*-1</f>
        <v>369.21</v>
      </c>
      <c r="I34" s="1">
        <f>ABS((F34)*D34)+G34</f>
        <v>835.01638969999976</v>
      </c>
      <c r="J34" s="1">
        <f t="shared" ref="J34" si="48">ABS(D34)*100+500</f>
        <v>746.14</v>
      </c>
      <c r="K34" s="1">
        <f t="shared" ref="K34" si="49">I34-J34</f>
        <v>88.876389699999777</v>
      </c>
      <c r="L34" s="1">
        <f t="shared" ref="L34" si="50">-(G34-500)/(F34-100)</f>
        <v>-2.437935172679913</v>
      </c>
    </row>
    <row r="35" spans="2:12" x14ac:dyDescent="0.15">
      <c r="B35" s="1" t="s">
        <v>7</v>
      </c>
      <c r="C35" s="1" t="s">
        <v>27</v>
      </c>
      <c r="D35" s="1">
        <v>2.52</v>
      </c>
      <c r="E35" s="1">
        <v>-50</v>
      </c>
      <c r="F35" s="1">
        <f t="shared" si="2"/>
        <v>68.140499999999975</v>
      </c>
      <c r="G35" s="1">
        <f>G34-D35*E35</f>
        <v>670.2253629999999</v>
      </c>
      <c r="H35" s="1">
        <f>D35*E35*-1</f>
        <v>126</v>
      </c>
      <c r="I35" s="1">
        <f>ABS((F35)*D35)+G35</f>
        <v>841.93942299999981</v>
      </c>
      <c r="J35" s="1">
        <f t="shared" ref="J35:J36" si="51">ABS(D35)*100+500</f>
        <v>752</v>
      </c>
      <c r="K35" s="1">
        <f t="shared" ref="K35:K36" si="52">I35-J35</f>
        <v>89.939422999999806</v>
      </c>
      <c r="L35" s="1">
        <f t="shared" ref="L35:L36" si="53">-(G35-500)/(F35-100)</f>
        <v>5.343001710635753</v>
      </c>
    </row>
    <row r="36" spans="2:12" x14ac:dyDescent="0.15">
      <c r="B36" s="1" t="s">
        <v>4</v>
      </c>
      <c r="C36" s="1" t="s">
        <v>28</v>
      </c>
      <c r="D36" s="1">
        <v>-2.4700000000000002</v>
      </c>
      <c r="E36" s="1">
        <v>100</v>
      </c>
      <c r="F36" s="1">
        <f t="shared" si="2"/>
        <v>168.14049999999997</v>
      </c>
      <c r="G36" s="1">
        <f>G35+D36*E36</f>
        <v>423.2253629999999</v>
      </c>
      <c r="H36" s="1">
        <f t="shared" ref="H36" si="54">D36*E36</f>
        <v>-247.00000000000003</v>
      </c>
      <c r="I36" s="1">
        <f t="shared" ref="I36" si="55">ABS((F36)*D36)+G36</f>
        <v>838.53239799999983</v>
      </c>
      <c r="J36" s="1">
        <f t="shared" si="51"/>
        <v>747</v>
      </c>
      <c r="K36" s="1">
        <f t="shared" si="52"/>
        <v>91.53239799999983</v>
      </c>
      <c r="L36" s="1">
        <f t="shared" si="53"/>
        <v>1.1267107960757572</v>
      </c>
    </row>
    <row r="37" spans="2:12" x14ac:dyDescent="0.15">
      <c r="B37" s="1" t="s">
        <v>7</v>
      </c>
      <c r="C37" s="1" t="s">
        <v>29</v>
      </c>
      <c r="D37" s="1">
        <v>2.4900000000000002</v>
      </c>
      <c r="E37" s="1">
        <v>-100</v>
      </c>
      <c r="F37" s="1">
        <f t="shared" si="2"/>
        <v>68.140499999999975</v>
      </c>
      <c r="G37" s="1">
        <f>G36-D37*E37</f>
        <v>672.2253629999999</v>
      </c>
      <c r="H37" s="1">
        <f>D37*E37*-1</f>
        <v>249.00000000000003</v>
      </c>
      <c r="I37" s="1">
        <f>ABS((F37)*D37)+G37</f>
        <v>841.89520799999991</v>
      </c>
      <c r="J37" s="1">
        <f t="shared" ref="J37" si="56">ABS(D37)*100+500</f>
        <v>749</v>
      </c>
      <c r="K37" s="1">
        <f t="shared" ref="K37" si="57">I37-J37</f>
        <v>92.895207999999911</v>
      </c>
      <c r="L37" s="1">
        <f t="shared" ref="L37" si="58">-(G37-500)/(F37-100)</f>
        <v>5.4057773348608658</v>
      </c>
    </row>
    <row r="38" spans="2:12" x14ac:dyDescent="0.15">
      <c r="B38" s="1" t="s">
        <v>7</v>
      </c>
      <c r="C38" s="1" t="s">
        <v>30</v>
      </c>
      <c r="D38" s="1">
        <v>2.49776</v>
      </c>
      <c r="E38" s="1">
        <v>-100</v>
      </c>
      <c r="F38" s="1">
        <f t="shared" si="2"/>
        <v>-31.859500000000025</v>
      </c>
      <c r="G38" s="1">
        <f>G37-D38*E38</f>
        <v>922.00136299999986</v>
      </c>
      <c r="H38" s="1">
        <f>D38*E38*-1</f>
        <v>249.77600000000001</v>
      </c>
      <c r="I38" s="1">
        <f>ABS((F38)*D38+G38)</f>
        <v>842.4239782799998</v>
      </c>
      <c r="J38" s="1">
        <f t="shared" ref="J38:J39" si="59">ABS(D38)*100+500</f>
        <v>749.77600000000007</v>
      </c>
      <c r="K38" s="1">
        <f t="shared" ref="K38:K39" si="60">I38-J38</f>
        <v>92.647978279999734</v>
      </c>
      <c r="L38" s="1">
        <f t="shared" ref="L38:L39" si="61">-(G38-500)/(F38-100)</f>
        <v>3.200386494715965</v>
      </c>
    </row>
    <row r="39" spans="2:12" x14ac:dyDescent="0.15">
      <c r="B39" s="1" t="s">
        <v>4</v>
      </c>
      <c r="C39" s="1" t="s">
        <v>31</v>
      </c>
      <c r="D39" s="1">
        <v>-2.4409999999999998</v>
      </c>
      <c r="E39" s="1">
        <v>50</v>
      </c>
      <c r="F39" s="1">
        <f t="shared" si="2"/>
        <v>18.140499999999975</v>
      </c>
      <c r="G39" s="1">
        <f t="shared" ref="G39:G50" si="62">G38+D39*E39</f>
        <v>799.9513629999999</v>
      </c>
      <c r="H39" s="1">
        <f t="shared" ref="H39" si="63">D39*E39</f>
        <v>-122.05</v>
      </c>
      <c r="I39" s="1">
        <f t="shared" ref="I39" si="64">ABS((F39)*D39)+G39</f>
        <v>844.23232349999989</v>
      </c>
      <c r="J39" s="1">
        <f t="shared" si="59"/>
        <v>744.1</v>
      </c>
      <c r="K39" s="1">
        <f t="shared" si="60"/>
        <v>100.13232349999987</v>
      </c>
      <c r="L39" s="1">
        <f t="shared" si="61"/>
        <v>3.6642217824443075</v>
      </c>
    </row>
    <row r="40" spans="2:12" x14ac:dyDescent="0.15">
      <c r="B40" s="1" t="s">
        <v>4</v>
      </c>
      <c r="C40" s="1" t="s">
        <v>31</v>
      </c>
      <c r="D40" s="1">
        <v>-2.4358</v>
      </c>
      <c r="E40" s="1">
        <v>100</v>
      </c>
      <c r="F40" s="1">
        <f t="shared" si="2"/>
        <v>118.14049999999997</v>
      </c>
      <c r="G40" s="1">
        <f t="shared" si="62"/>
        <v>556.37136299999997</v>
      </c>
      <c r="H40" s="1">
        <f t="shared" ref="H40" si="65">D40*E40</f>
        <v>-243.57999999999998</v>
      </c>
      <c r="I40" s="1">
        <f t="shared" ref="I40" si="66">ABS((F40)*D40)+G40</f>
        <v>844.13799289999997</v>
      </c>
      <c r="J40" s="1">
        <f t="shared" ref="J40" si="67">ABS(D40)*100+500</f>
        <v>743.57999999999993</v>
      </c>
      <c r="K40" s="1">
        <f t="shared" ref="K40" si="68">I40-J40</f>
        <v>100.55799290000004</v>
      </c>
      <c r="L40" s="1">
        <f t="shared" ref="L40" si="69">-(G40-500)/(F40-100)</f>
        <v>-3.1074867285907253</v>
      </c>
    </row>
    <row r="41" spans="2:12" s="2" customFormat="1" x14ac:dyDescent="0.15">
      <c r="B41" s="2" t="s">
        <v>4</v>
      </c>
      <c r="C41" s="2" t="s">
        <v>32</v>
      </c>
      <c r="D41" s="2">
        <v>-2.41</v>
      </c>
      <c r="E41" s="2">
        <v>200</v>
      </c>
      <c r="F41" s="2">
        <f t="shared" ref="F41" si="70">F40+E41</f>
        <v>318.14049999999997</v>
      </c>
      <c r="G41" s="2">
        <f t="shared" si="62"/>
        <v>74.371362999999974</v>
      </c>
      <c r="H41" s="2">
        <f t="shared" ref="H41" si="71">D41*E41</f>
        <v>-482</v>
      </c>
      <c r="I41" s="2">
        <f t="shared" ref="I41" si="72">ABS((F41)*D41)+G41</f>
        <v>841.089968</v>
      </c>
      <c r="J41" s="2">
        <f t="shared" ref="J41" si="73">ABS(D41)*100+500</f>
        <v>741</v>
      </c>
      <c r="K41" s="2">
        <f t="shared" ref="K41" si="74">I41-J41</f>
        <v>100.089968</v>
      </c>
      <c r="L41" s="2">
        <f t="shared" ref="L41" si="75">-(G41-500)/(F41-100)</f>
        <v>1.9511674219138586</v>
      </c>
    </row>
    <row r="42" spans="2:12" s="2" customFormat="1" x14ac:dyDescent="0.15">
      <c r="B42" s="2" t="s">
        <v>4</v>
      </c>
      <c r="C42" s="2" t="s">
        <v>33</v>
      </c>
      <c r="D42" s="2">
        <v>-2.375</v>
      </c>
      <c r="E42" s="2">
        <v>200</v>
      </c>
      <c r="F42" s="2">
        <f t="shared" ref="F42" si="76">F41+E42</f>
        <v>518.14049999999997</v>
      </c>
      <c r="G42" s="2">
        <f t="shared" si="62"/>
        <v>-400.62863700000003</v>
      </c>
      <c r="H42" s="2">
        <f t="shared" ref="H42" si="77">D42*E42</f>
        <v>-475</v>
      </c>
      <c r="I42" s="2">
        <f t="shared" ref="I42" si="78">ABS((F42)*D42)+G42</f>
        <v>829.95505049999997</v>
      </c>
      <c r="J42" s="2">
        <f t="shared" ref="J42" si="79">ABS(D42)*100+500</f>
        <v>737.5</v>
      </c>
      <c r="K42" s="2">
        <f t="shared" ref="K42" si="80">I42-J42</f>
        <v>92.45505049999997</v>
      </c>
      <c r="L42" s="2">
        <f t="shared" ref="L42" si="81">-(G42-500)/(F42-100)</f>
        <v>2.1538899891304482</v>
      </c>
    </row>
    <row r="43" spans="2:12" s="2" customFormat="1" x14ac:dyDescent="0.15">
      <c r="B43" s="2" t="s">
        <v>4</v>
      </c>
      <c r="C43" s="2" t="s">
        <v>34</v>
      </c>
      <c r="D43" s="2">
        <v>-2.35</v>
      </c>
      <c r="E43" s="2">
        <v>200</v>
      </c>
      <c r="F43" s="2">
        <f t="shared" ref="F43" si="82">F42+E43</f>
        <v>718.14049999999997</v>
      </c>
      <c r="G43" s="2">
        <f t="shared" si="62"/>
        <v>-870.62863700000003</v>
      </c>
      <c r="H43" s="2">
        <f t="shared" ref="H43" si="83">D43*E43</f>
        <v>-470</v>
      </c>
      <c r="I43" s="2">
        <f t="shared" ref="I43" si="84">ABS((F43)*D43)+G43</f>
        <v>817.00153799999998</v>
      </c>
      <c r="J43" s="2">
        <f t="shared" ref="J43" si="85">ABS(D43)*100+500</f>
        <v>735</v>
      </c>
      <c r="K43" s="2">
        <f t="shared" ref="K43" si="86">I43-J43</f>
        <v>82.001537999999982</v>
      </c>
      <c r="L43" s="2">
        <f t="shared" ref="L43" si="87">-(G43-500)/(F43-100)</f>
        <v>2.2173415865810444</v>
      </c>
    </row>
    <row r="44" spans="2:12" s="2" customFormat="1" x14ac:dyDescent="0.15">
      <c r="B44" s="2" t="s">
        <v>4</v>
      </c>
      <c r="C44" s="2" t="s">
        <v>35</v>
      </c>
      <c r="D44" s="2">
        <v>-2.2999999999999998</v>
      </c>
      <c r="E44" s="2">
        <v>100</v>
      </c>
      <c r="F44" s="2">
        <f t="shared" ref="F44" si="88">F43+E44</f>
        <v>818.14049999999997</v>
      </c>
      <c r="G44" s="2">
        <f t="shared" si="62"/>
        <v>-1100.628637</v>
      </c>
      <c r="H44" s="2">
        <f t="shared" ref="H44" si="89">D44*E44</f>
        <v>-229.99999999999997</v>
      </c>
      <c r="I44" s="2">
        <f t="shared" ref="I44" si="90">ABS((F44)*D44)+G44</f>
        <v>781.09451299999978</v>
      </c>
      <c r="J44" s="2">
        <f t="shared" ref="J44" si="91">ABS(D44)*100+500</f>
        <v>730</v>
      </c>
      <c r="K44" s="2">
        <f t="shared" ref="K44" si="92">I44-J44</f>
        <v>51.094512999999779</v>
      </c>
      <c r="L44" s="2">
        <f t="shared" ref="L44" si="93">-(G44-500)/(F44-100)</f>
        <v>2.2288516481106413</v>
      </c>
    </row>
    <row r="45" spans="2:12" s="2" customFormat="1" x14ac:dyDescent="0.15">
      <c r="B45" s="2" t="s">
        <v>4</v>
      </c>
      <c r="C45" s="2" t="s">
        <v>36</v>
      </c>
      <c r="D45" s="2">
        <v>-2.27</v>
      </c>
      <c r="E45" s="2">
        <v>100</v>
      </c>
      <c r="F45" s="2">
        <f t="shared" ref="F45:F47" si="94">F44+E45</f>
        <v>918.14049999999997</v>
      </c>
      <c r="G45" s="2">
        <f t="shared" si="62"/>
        <v>-1327.628637</v>
      </c>
      <c r="H45" s="2">
        <f t="shared" ref="H45:H47" si="95">D45*E45</f>
        <v>-227</v>
      </c>
      <c r="I45" s="2">
        <f t="shared" ref="I45:I47" si="96">ABS((F45)*D45)+G45</f>
        <v>756.55029799999988</v>
      </c>
      <c r="J45" s="2">
        <f t="shared" ref="J45:J47" si="97">ABS(D45)*100+500</f>
        <v>727</v>
      </c>
      <c r="K45" s="2">
        <f t="shared" ref="K45:K47" si="98">I45-J45</f>
        <v>29.550297999999884</v>
      </c>
      <c r="L45" s="2">
        <f t="shared" ref="L45:L47" si="99">-(G45-500)/(F45-100)</f>
        <v>2.2338811451089393</v>
      </c>
    </row>
    <row r="46" spans="2:12" s="2" customFormat="1" x14ac:dyDescent="0.15">
      <c r="B46" s="2" t="s">
        <v>4</v>
      </c>
      <c r="C46" s="2" t="s">
        <v>36</v>
      </c>
      <c r="D46" s="2">
        <v>-2.2799999999999998</v>
      </c>
      <c r="E46" s="2">
        <v>100</v>
      </c>
      <c r="F46" s="2">
        <f t="shared" si="94"/>
        <v>1018.1405</v>
      </c>
      <c r="G46" s="2">
        <f t="shared" si="62"/>
        <v>-1555.628637</v>
      </c>
      <c r="H46" s="2">
        <f t="shared" si="95"/>
        <v>-227.99999999999997</v>
      </c>
      <c r="I46" s="2">
        <f t="shared" si="96"/>
        <v>765.7317029999997</v>
      </c>
      <c r="J46" s="2">
        <f t="shared" si="97"/>
        <v>728</v>
      </c>
      <c r="K46" s="2">
        <f t="shared" si="98"/>
        <v>37.731702999999698</v>
      </c>
      <c r="L46" s="2">
        <f t="shared" si="99"/>
        <v>2.2389042167293565</v>
      </c>
    </row>
    <row r="47" spans="2:12" s="2" customFormat="1" x14ac:dyDescent="0.15">
      <c r="B47" s="2" t="s">
        <v>4</v>
      </c>
      <c r="C47" s="2" t="s">
        <v>36</v>
      </c>
      <c r="D47" s="2">
        <v>-2.29</v>
      </c>
      <c r="E47" s="2">
        <v>100</v>
      </c>
      <c r="F47" s="2">
        <f t="shared" si="94"/>
        <v>1118.1405</v>
      </c>
      <c r="G47" s="2">
        <f t="shared" si="62"/>
        <v>-1784.628637</v>
      </c>
      <c r="H47" s="2">
        <f t="shared" si="95"/>
        <v>-229</v>
      </c>
      <c r="I47" s="2">
        <f t="shared" si="96"/>
        <v>775.91310799999997</v>
      </c>
      <c r="J47" s="2">
        <f t="shared" si="97"/>
        <v>729</v>
      </c>
      <c r="K47" s="2">
        <f t="shared" si="98"/>
        <v>46.913107999999966</v>
      </c>
      <c r="L47" s="2">
        <f t="shared" si="99"/>
        <v>2.2439227562404205</v>
      </c>
    </row>
    <row r="48" spans="2:12" s="2" customFormat="1" x14ac:dyDescent="0.15">
      <c r="B48" s="2" t="s">
        <v>4</v>
      </c>
      <c r="C48" s="2" t="s">
        <v>37</v>
      </c>
      <c r="D48" s="2">
        <v>-2.2599999999999998</v>
      </c>
      <c r="E48" s="2">
        <v>100</v>
      </c>
      <c r="F48" s="2">
        <f t="shared" ref="F48" si="100">F47+E48</f>
        <v>1218.1405</v>
      </c>
      <c r="G48" s="2">
        <f t="shared" si="62"/>
        <v>-2010.628637</v>
      </c>
      <c r="H48" s="2">
        <f t="shared" ref="H48" si="101">D48*E48</f>
        <v>-225.99999999999997</v>
      </c>
      <c r="I48" s="2">
        <f t="shared" ref="I48" si="102">ABS((F48)*D48)+G48</f>
        <v>742.36889299999962</v>
      </c>
      <c r="J48" s="2">
        <f t="shared" ref="J48" si="103">ABS(D48)*100+500</f>
        <v>726</v>
      </c>
      <c r="K48" s="2">
        <f t="shared" ref="K48" si="104">I48-J48</f>
        <v>16.368892999999616</v>
      </c>
      <c r="L48" s="2">
        <f t="shared" ref="L48" si="105">-(G48-500)/(F48-100)</f>
        <v>2.245360611658374</v>
      </c>
    </row>
    <row r="49" spans="2:12" s="2" customFormat="1" x14ac:dyDescent="0.15">
      <c r="B49" s="2" t="s">
        <v>4</v>
      </c>
      <c r="C49" s="2" t="s">
        <v>38</v>
      </c>
      <c r="D49" s="2">
        <v>-2.25</v>
      </c>
      <c r="E49" s="2">
        <v>92.930999999999997</v>
      </c>
      <c r="F49" s="2">
        <f t="shared" ref="F49" si="106">F48+E49</f>
        <v>1311.0715</v>
      </c>
      <c r="G49" s="2">
        <f t="shared" si="62"/>
        <v>-2219.723387</v>
      </c>
      <c r="H49" s="2">
        <f t="shared" ref="H49" si="107">D49*E49</f>
        <v>-209.09475</v>
      </c>
      <c r="I49" s="2">
        <f t="shared" ref="I49" si="108">ABS((F49)*D49)+G49</f>
        <v>730.18748800000003</v>
      </c>
      <c r="J49" s="2">
        <f t="shared" ref="J49" si="109">ABS(D49)*100+500</f>
        <v>725</v>
      </c>
      <c r="K49" s="2">
        <f t="shared" ref="K49" si="110">I49-J49</f>
        <v>5.1874880000000303</v>
      </c>
      <c r="L49" s="2">
        <f t="shared" ref="L49" si="111">-(G49-500)/(F49-100)</f>
        <v>2.2457166129332577</v>
      </c>
    </row>
    <row r="50" spans="2:12" s="2" customFormat="1" x14ac:dyDescent="0.15">
      <c r="B50" s="2" t="s">
        <v>4</v>
      </c>
      <c r="C50" s="2" t="s">
        <v>39</v>
      </c>
      <c r="D50" s="2">
        <v>-2.2084999999999999</v>
      </c>
      <c r="E50" s="2">
        <v>100</v>
      </c>
      <c r="F50" s="2">
        <f t="shared" ref="F50:F51" si="112">F49+E50</f>
        <v>1411.0715</v>
      </c>
      <c r="G50" s="2">
        <f t="shared" si="62"/>
        <v>-2440.5733869999999</v>
      </c>
      <c r="H50" s="2">
        <f t="shared" ref="H50" si="113">D50*E50</f>
        <v>-220.85</v>
      </c>
      <c r="I50" s="2">
        <f t="shared" ref="I50" si="114">ABS((F50)*D50)+G50</f>
        <v>675.77802075</v>
      </c>
      <c r="J50" s="2">
        <f t="shared" ref="J50" si="115">ABS(D50)*100+500</f>
        <v>720.85</v>
      </c>
      <c r="K50" s="2">
        <f t="shared" ref="K50:K51" si="116">I50-J50</f>
        <v>-45.071979250000027</v>
      </c>
      <c r="L50" s="2">
        <f t="shared" ref="L50:L51" si="117">-(G50-500)/(F50-100)</f>
        <v>2.2428779719488983</v>
      </c>
    </row>
    <row r="51" spans="2:12" s="2" customFormat="1" x14ac:dyDescent="0.15">
      <c r="B51" s="2" t="s">
        <v>7</v>
      </c>
      <c r="C51" s="2" t="s">
        <v>30</v>
      </c>
      <c r="D51" s="2">
        <v>0.1</v>
      </c>
      <c r="E51" s="2">
        <v>-1</v>
      </c>
      <c r="F51" s="2">
        <f t="shared" si="112"/>
        <v>1410.0715</v>
      </c>
      <c r="G51" s="2">
        <f>G50-D51*E51</f>
        <v>-2440.473387</v>
      </c>
      <c r="H51" s="2">
        <f>D51*E51*-1</f>
        <v>0.1</v>
      </c>
      <c r="I51" s="2">
        <f>ABS((F51)*D51+G51)</f>
        <v>2299.4662370000001</v>
      </c>
      <c r="J51" s="2">
        <f>ABS(D51)*100+500</f>
        <v>510</v>
      </c>
      <c r="K51" s="2">
        <f t="shared" si="116"/>
        <v>1789.4662370000001</v>
      </c>
      <c r="L51" s="2">
        <f t="shared" si="117"/>
        <v>2.2445136673838029</v>
      </c>
    </row>
    <row r="52" spans="2:12" x14ac:dyDescent="0.15">
      <c r="C52" s="2" t="s">
        <v>39</v>
      </c>
    </row>
  </sheetData>
  <mergeCells count="1">
    <mergeCell ref="D3:E3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5"/>
  <sheetViews>
    <sheetView workbookViewId="0">
      <selection activeCell="F18" sqref="F18"/>
    </sheetView>
  </sheetViews>
  <sheetFormatPr baseColWidth="10" defaultRowHeight="15" x14ac:dyDescent="0.15"/>
  <cols>
    <col min="1" max="1" width="10.83203125" style="4"/>
    <col min="2" max="2" width="34.83203125" style="4" customWidth="1"/>
    <col min="3" max="5" width="10.83203125" style="4"/>
    <col min="6" max="6" width="19.83203125" style="4" customWidth="1"/>
    <col min="7" max="7" width="22.83203125" style="4" customWidth="1"/>
    <col min="8" max="16384" width="10.83203125" style="4"/>
  </cols>
  <sheetData>
    <row r="4" spans="2:7" x14ac:dyDescent="0.15">
      <c r="B4" s="4" t="s">
        <v>6</v>
      </c>
      <c r="C4" s="4" t="s">
        <v>40</v>
      </c>
      <c r="D4" s="4" t="s">
        <v>19</v>
      </c>
      <c r="E4" s="4" t="s">
        <v>20</v>
      </c>
      <c r="F4" s="4" t="s">
        <v>41</v>
      </c>
      <c r="G4" s="4" t="s">
        <v>42</v>
      </c>
    </row>
    <row r="5" spans="2:7" x14ac:dyDescent="0.15">
      <c r="B5" s="6">
        <v>42897</v>
      </c>
      <c r="C5" s="4">
        <v>1.8822000000000001</v>
      </c>
      <c r="D5" s="4">
        <v>119.98314000000001</v>
      </c>
      <c r="E5" s="4">
        <v>657.04630699999996</v>
      </c>
      <c r="F5" s="4">
        <f t="shared" ref="F5:F13" si="0">D5*C5+E5</f>
        <v>882.87857310799996</v>
      </c>
      <c r="G5" s="4">
        <f>(D5*C5)/F5</f>
        <v>0.25579085616836533</v>
      </c>
    </row>
    <row r="6" spans="2:7" x14ac:dyDescent="0.15">
      <c r="B6" s="6">
        <v>42898</v>
      </c>
      <c r="C6" s="4">
        <v>1.821</v>
      </c>
      <c r="D6" s="4">
        <v>203.60174000000001</v>
      </c>
      <c r="E6" s="4">
        <v>500.06513000000001</v>
      </c>
      <c r="F6" s="5">
        <f t="shared" si="0"/>
        <v>870.82389854000007</v>
      </c>
      <c r="G6" s="9">
        <f t="shared" ref="G6:G11" si="1">(D6*C6)/F6</f>
        <v>0.42575630866539627</v>
      </c>
    </row>
    <row r="7" spans="2:7" s="7" customFormat="1" x14ac:dyDescent="0.15">
      <c r="B7" s="6">
        <v>42899</v>
      </c>
      <c r="C7" s="7">
        <v>1.7999000000000001</v>
      </c>
      <c r="D7" s="7">
        <v>238.02975000000001</v>
      </c>
      <c r="E7" s="7">
        <v>440.68123000000003</v>
      </c>
      <c r="F7" s="7">
        <f t="shared" si="0"/>
        <v>869.11097702500001</v>
      </c>
      <c r="G7" s="9">
        <f t="shared" si="1"/>
        <v>0.49295171543170629</v>
      </c>
    </row>
    <row r="8" spans="2:7" s="7" customFormat="1" x14ac:dyDescent="0.15">
      <c r="B8" s="6">
        <v>42900</v>
      </c>
      <c r="C8" s="7">
        <v>1.9159999999999999</v>
      </c>
      <c r="D8" s="7">
        <v>99.999979999999994</v>
      </c>
      <c r="E8" s="7">
        <v>704.78700000000003</v>
      </c>
      <c r="F8" s="7">
        <f t="shared" si="0"/>
        <v>896.38696168000001</v>
      </c>
      <c r="G8" s="9">
        <f t="shared" si="1"/>
        <v>0.21374693059000449</v>
      </c>
    </row>
    <row r="9" spans="2:7" s="8" customFormat="1" x14ac:dyDescent="0.15">
      <c r="B9" s="6">
        <v>42901</v>
      </c>
      <c r="C9" s="8">
        <v>1.75</v>
      </c>
      <c r="D9" s="8">
        <v>150.9</v>
      </c>
      <c r="E9" s="8">
        <v>613.89912000000004</v>
      </c>
      <c r="F9" s="8">
        <f t="shared" si="0"/>
        <v>877.97412000000008</v>
      </c>
      <c r="G9" s="9">
        <f t="shared" si="1"/>
        <v>0.30077765845763194</v>
      </c>
    </row>
    <row r="10" spans="2:7" s="9" customFormat="1" x14ac:dyDescent="0.15">
      <c r="B10" s="6">
        <v>42902</v>
      </c>
      <c r="C10" s="9">
        <v>1.8179000000000001</v>
      </c>
      <c r="D10" s="9">
        <v>140.87065000000001</v>
      </c>
      <c r="E10" s="9">
        <v>632.09911999999997</v>
      </c>
      <c r="F10" s="9">
        <f t="shared" si="0"/>
        <v>888.18787463500007</v>
      </c>
      <c r="G10" s="9">
        <f t="shared" si="1"/>
        <v>0.28832723565410018</v>
      </c>
    </row>
    <row r="11" spans="2:7" s="9" customFormat="1" x14ac:dyDescent="0.15">
      <c r="B11" s="6">
        <v>42903</v>
      </c>
      <c r="C11" s="9">
        <v>1.867</v>
      </c>
      <c r="D11" s="9">
        <v>120.87065</v>
      </c>
      <c r="E11" s="9">
        <v>668.89912000000004</v>
      </c>
      <c r="F11" s="9">
        <f t="shared" si="0"/>
        <v>894.56462355000008</v>
      </c>
      <c r="G11" s="9">
        <f t="shared" si="1"/>
        <v>0.25226294178107167</v>
      </c>
    </row>
    <row r="12" spans="2:7" s="9" customFormat="1" x14ac:dyDescent="0.15">
      <c r="B12" s="6">
        <v>42904</v>
      </c>
      <c r="C12" s="9">
        <v>1.9457</v>
      </c>
      <c r="D12" s="9">
        <v>95</v>
      </c>
      <c r="E12" s="9">
        <v>718.21202000000005</v>
      </c>
      <c r="F12" s="9">
        <f t="shared" si="0"/>
        <v>903.05352000000005</v>
      </c>
      <c r="G12" s="9">
        <f t="shared" ref="G12" si="2">(D12*C12)/F12</f>
        <v>0.20468498921304243</v>
      </c>
    </row>
    <row r="13" spans="2:7" s="9" customFormat="1" x14ac:dyDescent="0.15">
      <c r="B13" s="6">
        <v>42905</v>
      </c>
      <c r="C13" s="9">
        <v>1.9435</v>
      </c>
      <c r="D13" s="9">
        <v>90</v>
      </c>
      <c r="E13" s="9">
        <v>727.96202000000005</v>
      </c>
      <c r="F13" s="9">
        <f t="shared" si="0"/>
        <v>902.87702000000002</v>
      </c>
      <c r="G13" s="9">
        <f t="shared" ref="G13" si="3">(D13*C13)/F13</f>
        <v>0.19373070321360045</v>
      </c>
    </row>
    <row r="14" spans="2:7" s="10" customFormat="1" x14ac:dyDescent="0.15">
      <c r="B14" s="6">
        <v>42917</v>
      </c>
      <c r="C14" s="10">
        <v>1.8339000000000001</v>
      </c>
      <c r="D14" s="10">
        <v>251.3</v>
      </c>
      <c r="E14" s="10">
        <v>445.334</v>
      </c>
      <c r="F14" s="10">
        <f t="shared" ref="F14" si="4">D14*C14+E14</f>
        <v>906.19307000000003</v>
      </c>
      <c r="G14" s="10">
        <f t="shared" ref="G14" si="5">(D14*C14)/F14</f>
        <v>0.50856609397818509</v>
      </c>
    </row>
    <row r="15" spans="2:7" s="10" customFormat="1" x14ac:dyDescent="0.15">
      <c r="B15" s="6">
        <v>42918</v>
      </c>
      <c r="C15" s="10">
        <v>1.722</v>
      </c>
      <c r="D15" s="10">
        <v>361.3</v>
      </c>
      <c r="E15" s="10">
        <v>251.73400000000001</v>
      </c>
      <c r="F15" s="10">
        <f t="shared" ref="F15" si="6">D15*C15+E15</f>
        <v>873.89260000000002</v>
      </c>
      <c r="G15" s="10">
        <f t="shared" ref="G15" si="7">(D15*C15)/F15</f>
        <v>0.71193943054329556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O79"/>
  <sheetViews>
    <sheetView tabSelected="1" topLeftCell="A61" workbookViewId="0">
      <selection activeCell="E72" sqref="E72"/>
    </sheetView>
  </sheetViews>
  <sheetFormatPr baseColWidth="10" defaultRowHeight="15" x14ac:dyDescent="0.15"/>
  <cols>
    <col min="1" max="4" width="10.83203125" style="11"/>
    <col min="5" max="5" width="20" style="11" customWidth="1"/>
    <col min="6" max="6" width="17.6640625" style="11" customWidth="1"/>
    <col min="7" max="8" width="23.1640625" style="11" customWidth="1"/>
    <col min="9" max="9" width="23.1640625" style="12" customWidth="1"/>
    <col min="10" max="10" width="22.5" style="11" customWidth="1"/>
    <col min="11" max="11" width="25.83203125" style="11" customWidth="1"/>
    <col min="12" max="12" width="13.33203125" style="11" customWidth="1"/>
    <col min="13" max="13" width="21.1640625" style="11" customWidth="1"/>
    <col min="14" max="16384" width="10.83203125" style="11"/>
  </cols>
  <sheetData>
    <row r="6" spans="3:15" x14ac:dyDescent="0.15">
      <c r="C6" s="11" t="s">
        <v>43</v>
      </c>
      <c r="D6" s="11" t="s">
        <v>0</v>
      </c>
      <c r="E6" s="11" t="s">
        <v>44</v>
      </c>
      <c r="F6" s="11" t="s">
        <v>45</v>
      </c>
      <c r="G6" s="11" t="s">
        <v>42</v>
      </c>
      <c r="H6" s="11" t="s">
        <v>47</v>
      </c>
      <c r="I6" s="12" t="s">
        <v>53</v>
      </c>
      <c r="J6" s="11" t="s">
        <v>57</v>
      </c>
      <c r="K6" s="11" t="s">
        <v>46</v>
      </c>
      <c r="L6" s="11" t="s">
        <v>54</v>
      </c>
      <c r="M6" s="11" t="s">
        <v>55</v>
      </c>
      <c r="N6" s="11" t="s">
        <v>56</v>
      </c>
      <c r="O6" s="11" t="s">
        <v>60</v>
      </c>
    </row>
    <row r="7" spans="3:15" x14ac:dyDescent="0.15">
      <c r="C7" s="11">
        <v>20170814</v>
      </c>
      <c r="D7" s="11">
        <v>1.1325000000000001</v>
      </c>
      <c r="E7" s="11">
        <v>281.2998</v>
      </c>
      <c r="F7" s="11">
        <v>318.63</v>
      </c>
      <c r="G7" s="11">
        <f t="shared" ref="G7:G9" si="0">(D7*E7)/(D7*E7+F7)</f>
        <v>0.49995450697121019</v>
      </c>
      <c r="H7" s="11">
        <f t="shared" ref="H7:H9" si="1">E7*D7+F7</f>
        <v>637.2020235</v>
      </c>
      <c r="I7" s="12">
        <f t="shared" ref="I7:I18" si="2">(D7*E7+F7)*0.42/D7</f>
        <v>236.31333321854302</v>
      </c>
      <c r="J7" s="11">
        <f t="shared" ref="J7:J9" si="3">(E7*D7+F7)*0.5/D7</f>
        <v>281.32539668874171</v>
      </c>
      <c r="K7" s="11">
        <f t="shared" ref="K7:K9" si="4">(D7*E7+F7)/2</f>
        <v>318.60101175</v>
      </c>
      <c r="L7" s="12">
        <f t="shared" ref="L7:L21" si="5">F7/58*42/E7</f>
        <v>0.82023545329757508</v>
      </c>
      <c r="M7" s="12">
        <f t="shared" ref="M7:M21" si="6">F7/43*57/E7</f>
        <v>1.5014941354384184</v>
      </c>
      <c r="N7" s="12">
        <f t="shared" ref="N7:N21" si="7">H7/D7</f>
        <v>562.65079337748341</v>
      </c>
    </row>
    <row r="8" spans="3:15" x14ac:dyDescent="0.15">
      <c r="C8" s="11">
        <v>20170815</v>
      </c>
      <c r="D8" s="11">
        <v>1.0940000000000001</v>
      </c>
      <c r="E8" s="11">
        <v>281.2998</v>
      </c>
      <c r="F8" s="11">
        <v>318.63</v>
      </c>
      <c r="G8" s="11">
        <f t="shared" si="0"/>
        <v>0.49130866391952849</v>
      </c>
      <c r="H8" s="11">
        <f t="shared" si="1"/>
        <v>626.37198120000005</v>
      </c>
      <c r="I8" s="12">
        <f t="shared" si="2"/>
        <v>240.47187578062153</v>
      </c>
      <c r="J8" s="11">
        <f t="shared" si="3"/>
        <v>286.27604259597808</v>
      </c>
      <c r="K8" s="11">
        <f t="shared" si="4"/>
        <v>313.18599060000003</v>
      </c>
      <c r="L8" s="12">
        <f t="shared" si="5"/>
        <v>0.82023545329757508</v>
      </c>
      <c r="M8" s="12">
        <f t="shared" si="6"/>
        <v>1.5014941354384184</v>
      </c>
      <c r="N8" s="12">
        <f t="shared" si="7"/>
        <v>572.55208519195617</v>
      </c>
    </row>
    <row r="9" spans="3:15" x14ac:dyDescent="0.15">
      <c r="C9" s="11">
        <v>20170817</v>
      </c>
      <c r="D9" s="11">
        <v>1.0608</v>
      </c>
      <c r="E9" s="11">
        <v>281.2998</v>
      </c>
      <c r="F9" s="11">
        <v>318.63</v>
      </c>
      <c r="G9" s="11">
        <f t="shared" si="0"/>
        <v>0.48360932251302757</v>
      </c>
      <c r="H9" s="11">
        <f t="shared" si="1"/>
        <v>617.03282783999998</v>
      </c>
      <c r="I9" s="12">
        <f t="shared" si="2"/>
        <v>244.30032776470588</v>
      </c>
      <c r="J9" s="11">
        <f t="shared" si="3"/>
        <v>290.83372352941177</v>
      </c>
      <c r="K9" s="11">
        <f t="shared" si="4"/>
        <v>308.51641391999999</v>
      </c>
      <c r="L9" s="12">
        <f t="shared" si="5"/>
        <v>0.82023545329757508</v>
      </c>
      <c r="M9" s="12">
        <f t="shared" si="6"/>
        <v>1.5014941354384184</v>
      </c>
      <c r="N9" s="12">
        <f t="shared" si="7"/>
        <v>581.66744705882354</v>
      </c>
    </row>
    <row r="10" spans="3:15" x14ac:dyDescent="0.15">
      <c r="C10" s="11">
        <v>20170821</v>
      </c>
      <c r="D10" s="11">
        <v>1.0605</v>
      </c>
      <c r="E10" s="11">
        <v>281.2998</v>
      </c>
      <c r="F10" s="11">
        <v>318.63</v>
      </c>
      <c r="G10" s="11">
        <f t="shared" ref="G10" si="8">(D10*E10)/(D10*E10+F10)</f>
        <v>0.48353868747189183</v>
      </c>
      <c r="H10" s="11">
        <f t="shared" ref="H10" si="9">E10*D10+F10</f>
        <v>616.94843790000004</v>
      </c>
      <c r="I10" s="12">
        <f t="shared" si="2"/>
        <v>244.33601500990099</v>
      </c>
      <c r="J10" s="11">
        <f t="shared" ref="J10" si="10">(E10*D10+F10)*0.5/D10</f>
        <v>290.87620834512023</v>
      </c>
      <c r="K10" s="11">
        <f t="shared" ref="K10" si="11">(D10*E10+F10)/2</f>
        <v>308.47421895000002</v>
      </c>
      <c r="L10" s="12">
        <f t="shared" si="5"/>
        <v>0.82023545329757508</v>
      </c>
      <c r="M10" s="12">
        <f t="shared" si="6"/>
        <v>1.5014941354384184</v>
      </c>
      <c r="N10" s="12">
        <f t="shared" si="7"/>
        <v>581.75241669024047</v>
      </c>
    </row>
    <row r="11" spans="3:15" x14ac:dyDescent="0.15">
      <c r="C11" s="11">
        <v>20170822</v>
      </c>
      <c r="D11" s="11">
        <v>1.24</v>
      </c>
      <c r="E11" s="11">
        <v>281.2998</v>
      </c>
      <c r="F11" s="11">
        <v>318.63</v>
      </c>
      <c r="G11" s="11">
        <f t="shared" ref="G11" si="12">(D11*E11)/(D11*E11+F11)</f>
        <v>0.52261002694958769</v>
      </c>
      <c r="H11" s="11">
        <f t="shared" ref="H11" si="13">E11*D11+F11</f>
        <v>667.44175199999995</v>
      </c>
      <c r="I11" s="12">
        <f t="shared" si="2"/>
        <v>226.06898051612902</v>
      </c>
      <c r="J11" s="11">
        <f t="shared" ref="J11" si="14">(E11*D11+F11)*0.5/D11</f>
        <v>269.12973870967738</v>
      </c>
      <c r="K11" s="11">
        <f t="shared" ref="K11" si="15">(D11*E11+F11)/2</f>
        <v>333.72087599999998</v>
      </c>
      <c r="L11" s="12">
        <f t="shared" si="5"/>
        <v>0.82023545329757508</v>
      </c>
      <c r="M11" s="12">
        <f t="shared" si="6"/>
        <v>1.5014941354384184</v>
      </c>
      <c r="N11" s="12">
        <f t="shared" si="7"/>
        <v>538.25947741935477</v>
      </c>
    </row>
    <row r="12" spans="3:15" x14ac:dyDescent="0.15">
      <c r="C12" s="11">
        <v>20170823</v>
      </c>
      <c r="D12" s="11">
        <v>1.9145000000000001</v>
      </c>
      <c r="E12" s="11">
        <v>281.2998</v>
      </c>
      <c r="F12" s="11">
        <v>318.63</v>
      </c>
      <c r="G12" s="11">
        <f t="shared" ref="G12" si="16">(D12*E12)/(D12*E12+F12)</f>
        <v>0.62828044307040665</v>
      </c>
      <c r="H12" s="11">
        <f t="shared" ref="H12" si="17">E12*D12+F12</f>
        <v>857.17846710000003</v>
      </c>
      <c r="I12" s="12">
        <f t="shared" si="2"/>
        <v>188.04646444606945</v>
      </c>
      <c r="J12" s="11">
        <f t="shared" ref="J12" si="18">(E12*D12+F12)*0.5/D12</f>
        <v>223.86483862627318</v>
      </c>
      <c r="K12" s="11">
        <f t="shared" ref="K12" si="19">(D12*E12+F12)/2</f>
        <v>428.58923355000002</v>
      </c>
      <c r="L12" s="12">
        <f t="shared" si="5"/>
        <v>0.82023545329757508</v>
      </c>
      <c r="M12" s="12">
        <f t="shared" si="6"/>
        <v>1.5014941354384184</v>
      </c>
      <c r="N12" s="12">
        <f t="shared" si="7"/>
        <v>447.72967725254637</v>
      </c>
    </row>
    <row r="13" spans="3:15" x14ac:dyDescent="0.15">
      <c r="C13" s="11">
        <v>20170824</v>
      </c>
      <c r="D13" s="11">
        <v>1.8925099999999999</v>
      </c>
      <c r="E13" s="11">
        <v>281.2998</v>
      </c>
      <c r="F13" s="11">
        <v>318.63</v>
      </c>
      <c r="G13" s="11">
        <f t="shared" ref="G13" si="20">(D13*E13)/(D13*E13+F13)</f>
        <v>0.62557844996286938</v>
      </c>
      <c r="H13" s="11">
        <f t="shared" ref="H13" si="21">E13*D13+F13</f>
        <v>850.99268449800002</v>
      </c>
      <c r="I13" s="12">
        <f t="shared" si="2"/>
        <v>188.85867313206273</v>
      </c>
      <c r="J13" s="11">
        <f t="shared" ref="J13" si="22">(E13*D13+F13)*0.5/D13</f>
        <v>224.83175372864611</v>
      </c>
      <c r="K13" s="11">
        <f t="shared" ref="K13" si="23">(D13*E13+F13)/2</f>
        <v>425.49634224900001</v>
      </c>
      <c r="L13" s="12">
        <f t="shared" si="5"/>
        <v>0.82023545329757508</v>
      </c>
      <c r="M13" s="12">
        <f t="shared" si="6"/>
        <v>1.5014941354384184</v>
      </c>
      <c r="N13" s="12">
        <f t="shared" si="7"/>
        <v>449.66350745729221</v>
      </c>
    </row>
    <row r="14" spans="3:15" s="15" customFormat="1" x14ac:dyDescent="0.15">
      <c r="C14" s="15">
        <v>20170824</v>
      </c>
      <c r="D14" s="15">
        <v>1.8978699999999999</v>
      </c>
      <c r="E14" s="15">
        <v>225.36972</v>
      </c>
      <c r="F14" s="15">
        <v>424.62518</v>
      </c>
      <c r="G14" s="15">
        <f t="shared" ref="G14" si="24">(D14*E14)/(D14*E14+F14)</f>
        <v>0.50181689398683016</v>
      </c>
      <c r="H14" s="15">
        <f t="shared" ref="H14" si="25">E14*D14+F14</f>
        <v>852.34761049639997</v>
      </c>
      <c r="I14" s="12">
        <f t="shared" si="2"/>
        <v>188.62514103099156</v>
      </c>
      <c r="J14" s="15">
        <f t="shared" ref="J14" si="26">(E14*D14+F14)*0.5/D14</f>
        <v>224.55373932260903</v>
      </c>
      <c r="K14" s="15">
        <f t="shared" ref="K14" si="27">(D14*E14+F14)/2</f>
        <v>426.17380524819998</v>
      </c>
      <c r="L14" s="12">
        <f t="shared" si="5"/>
        <v>1.3643678454689689</v>
      </c>
      <c r="M14" s="12">
        <f t="shared" si="6"/>
        <v>2.4975637304099734</v>
      </c>
      <c r="N14" s="12">
        <f t="shared" si="7"/>
        <v>449.10747864521807</v>
      </c>
    </row>
    <row r="15" spans="3:15" x14ac:dyDescent="0.15">
      <c r="C15" s="11">
        <v>20170824</v>
      </c>
      <c r="D15" s="11">
        <v>1.6859999999999999</v>
      </c>
      <c r="E15" s="11">
        <v>225.36972</v>
      </c>
      <c r="F15" s="11">
        <v>424.62518</v>
      </c>
      <c r="G15" s="11">
        <f t="shared" ref="G15" si="28">(D15*E15)/(D15*E15+F15)</f>
        <v>0.47225210429142145</v>
      </c>
      <c r="H15" s="11">
        <f t="shared" ref="H15" si="29">E15*D15+F15</f>
        <v>804.59852791999992</v>
      </c>
      <c r="I15" s="12">
        <f t="shared" si="2"/>
        <v>200.43379699074731</v>
      </c>
      <c r="J15" s="11">
        <f t="shared" ref="J15" si="30">(E15*D15+F15)*0.5/D15</f>
        <v>238.61166308422301</v>
      </c>
      <c r="K15" s="11">
        <f t="shared" ref="K15" si="31">(D15*E15+F15)/2</f>
        <v>402.29926395999996</v>
      </c>
      <c r="L15" s="12">
        <f t="shared" si="5"/>
        <v>1.3643678454689689</v>
      </c>
      <c r="M15" s="12">
        <f t="shared" si="6"/>
        <v>2.4975637304099734</v>
      </c>
      <c r="N15" s="12">
        <f t="shared" si="7"/>
        <v>477.22332616844602</v>
      </c>
    </row>
    <row r="16" spans="3:15" x14ac:dyDescent="0.15">
      <c r="C16" s="11">
        <v>20170825</v>
      </c>
      <c r="D16" s="11">
        <v>1.5068999999999999</v>
      </c>
      <c r="E16" s="11">
        <v>225.36972</v>
      </c>
      <c r="F16" s="11">
        <v>424.62518</v>
      </c>
      <c r="G16" s="11">
        <f t="shared" ref="G16" si="32">(D16*E16)/(D16*E16+F16)</f>
        <v>0.44437864665364252</v>
      </c>
      <c r="H16" s="11">
        <f t="shared" ref="H16" si="33">E16*D16+F16</f>
        <v>764.234811068</v>
      </c>
      <c r="I16" s="12">
        <f t="shared" si="2"/>
        <v>213.0059198676488</v>
      </c>
      <c r="J16" s="11">
        <f t="shared" ref="J16" si="34">(E16*D16+F16)*0.5/D16</f>
        <v>253.57847603291526</v>
      </c>
      <c r="K16" s="11">
        <f t="shared" ref="K16" si="35">(D16*E16+F16)/2</f>
        <v>382.117405534</v>
      </c>
      <c r="L16" s="12">
        <f t="shared" si="5"/>
        <v>1.3643678454689689</v>
      </c>
      <c r="M16" s="12">
        <f t="shared" si="6"/>
        <v>2.4975637304099734</v>
      </c>
      <c r="N16" s="12">
        <f t="shared" si="7"/>
        <v>507.15695206583052</v>
      </c>
    </row>
    <row r="17" spans="3:15" x14ac:dyDescent="0.15">
      <c r="C17" s="11">
        <v>20170826</v>
      </c>
      <c r="D17" s="11">
        <v>1.43</v>
      </c>
      <c r="E17" s="11">
        <v>225.36972</v>
      </c>
      <c r="F17" s="11">
        <v>424.62518</v>
      </c>
      <c r="G17" s="11">
        <f t="shared" ref="G17" si="36">(D17*E17)/(D17*E17+F17)</f>
        <v>0.43148617700659753</v>
      </c>
      <c r="H17" s="11">
        <f t="shared" ref="H17" si="37">E17*D17+F17</f>
        <v>746.90387959999998</v>
      </c>
      <c r="I17" s="12">
        <f t="shared" si="2"/>
        <v>219.37037023216783</v>
      </c>
      <c r="J17" s="11">
        <f t="shared" ref="J17" si="38">(E17*D17+F17)*0.5/D17</f>
        <v>261.15520265734267</v>
      </c>
      <c r="K17" s="11">
        <f t="shared" ref="K17" si="39">(D17*E17+F17)/2</f>
        <v>373.45193979999999</v>
      </c>
      <c r="L17" s="12">
        <f t="shared" si="5"/>
        <v>1.3643678454689689</v>
      </c>
      <c r="M17" s="12">
        <f t="shared" si="6"/>
        <v>2.4975637304099734</v>
      </c>
      <c r="N17" s="12">
        <f t="shared" si="7"/>
        <v>522.31040531468534</v>
      </c>
    </row>
    <row r="18" spans="3:15" x14ac:dyDescent="0.15">
      <c r="C18" s="11">
        <v>20170827</v>
      </c>
      <c r="D18" s="11">
        <v>1.3233999999999999</v>
      </c>
      <c r="E18" s="11">
        <v>225.36972</v>
      </c>
      <c r="F18" s="11">
        <v>424.62518</v>
      </c>
      <c r="G18" s="11">
        <f t="shared" ref="G18" si="40">(D18*E18)/(D18*E18+F18)</f>
        <v>0.41259200306371235</v>
      </c>
      <c r="H18" s="11">
        <f t="shared" ref="H18" si="41">E18*D18+F18</f>
        <v>722.87946744800001</v>
      </c>
      <c r="I18" s="12">
        <f t="shared" si="2"/>
        <v>229.41618280803993</v>
      </c>
      <c r="J18" s="11">
        <f t="shared" ref="J18" si="42">(E18*D18+F18)*0.5/D18</f>
        <v>273.11450334290464</v>
      </c>
      <c r="K18" s="11">
        <f t="shared" ref="K18" si="43">(D18*E18+F18)/2</f>
        <v>361.43973372400001</v>
      </c>
      <c r="L18" s="12">
        <f t="shared" si="5"/>
        <v>1.3643678454689689</v>
      </c>
      <c r="M18" s="12">
        <f t="shared" si="6"/>
        <v>2.4975637304099734</v>
      </c>
      <c r="N18" s="12">
        <f t="shared" si="7"/>
        <v>546.22900668580928</v>
      </c>
    </row>
    <row r="19" spans="3:15" x14ac:dyDescent="0.15">
      <c r="C19" s="11">
        <v>20170828</v>
      </c>
      <c r="D19" s="11">
        <v>1.32548</v>
      </c>
      <c r="E19" s="11">
        <v>225.36972</v>
      </c>
      <c r="F19" s="11">
        <v>424.62518</v>
      </c>
      <c r="G19" s="11">
        <f t="shared" ref="G19" si="44">(D19*E19)/(D19*E19+F19)</f>
        <v>0.41297267540902655</v>
      </c>
      <c r="H19" s="11">
        <f t="shared" ref="H19" si="45">E19*D19+F19</f>
        <v>723.34823646559994</v>
      </c>
      <c r="I19" s="12">
        <f t="shared" ref="I19:I28" si="46">(D19*E19+F19)*0.42/D19</f>
        <v>229.20471022991822</v>
      </c>
      <c r="J19" s="11">
        <f t="shared" ref="J19" si="47">(E19*D19+F19)*0.5/D19</f>
        <v>272.86275027371215</v>
      </c>
      <c r="K19" s="11">
        <f t="shared" ref="K19" si="48">(D19*E19+F19)/2</f>
        <v>361.67411823279997</v>
      </c>
      <c r="L19" s="12">
        <f t="shared" si="5"/>
        <v>1.3643678454689689</v>
      </c>
      <c r="M19" s="12">
        <f t="shared" si="6"/>
        <v>2.4975637304099734</v>
      </c>
      <c r="N19" s="12">
        <f t="shared" si="7"/>
        <v>545.7255005474243</v>
      </c>
    </row>
    <row r="20" spans="3:15" s="15" customFormat="1" x14ac:dyDescent="0.15">
      <c r="C20" s="15">
        <v>20170828</v>
      </c>
      <c r="D20" s="15">
        <v>1.32548</v>
      </c>
      <c r="E20" s="15">
        <v>241.36347000000001</v>
      </c>
      <c r="F20" s="15">
        <v>403.45035999999999</v>
      </c>
      <c r="G20" s="15">
        <f t="shared" ref="G20" si="49">(D20*E20)/(D20*E20+F20)</f>
        <v>0.44226496602176374</v>
      </c>
      <c r="H20" s="15">
        <f t="shared" ref="H20" si="50">E20*D20+F20</f>
        <v>723.37281221559999</v>
      </c>
      <c r="I20" s="15">
        <f t="shared" si="46"/>
        <v>229.21249745794125</v>
      </c>
      <c r="J20" s="15">
        <f t="shared" ref="J20" si="51">(E20*D20+F20)*0.5/D20</f>
        <v>272.87202078326339</v>
      </c>
      <c r="K20" s="15">
        <f t="shared" ref="K20" si="52">(D20*E20+F20)/2</f>
        <v>361.6864061078</v>
      </c>
      <c r="L20" s="12">
        <f t="shared" si="5"/>
        <v>1.2104305136378641</v>
      </c>
      <c r="M20" s="12">
        <f t="shared" si="6"/>
        <v>2.2157714718088477</v>
      </c>
      <c r="N20" s="12">
        <f t="shared" si="7"/>
        <v>545.74404156652679</v>
      </c>
    </row>
    <row r="21" spans="3:15" s="16" customFormat="1" x14ac:dyDescent="0.15">
      <c r="C21" s="16">
        <v>20170829</v>
      </c>
      <c r="D21" s="16">
        <v>1.4220999999999999</v>
      </c>
      <c r="E21" s="16">
        <v>241.36347000000001</v>
      </c>
      <c r="F21" s="16">
        <v>403.45035999999999</v>
      </c>
      <c r="G21" s="16">
        <f t="shared" ref="G21" si="53">(D21*E21)/(D21*E21+F21)</f>
        <v>0.45968400598612141</v>
      </c>
      <c r="H21" s="16">
        <f t="shared" ref="H21" si="54">E21*D21+F21</f>
        <v>746.69335068700002</v>
      </c>
      <c r="I21" s="16">
        <f t="shared" si="46"/>
        <v>220.52683164934959</v>
      </c>
      <c r="J21" s="16">
        <f t="shared" ref="J21" si="55">(E21*D21+F21)*0.5/D21</f>
        <v>262.53194243970188</v>
      </c>
      <c r="K21" s="16">
        <f t="shared" ref="K21" si="56">(D21*E21+F21)/2</f>
        <v>373.34667534350001</v>
      </c>
      <c r="L21" s="12">
        <f t="shared" si="5"/>
        <v>1.2104305136378641</v>
      </c>
      <c r="M21" s="12">
        <f t="shared" si="6"/>
        <v>2.2157714718088477</v>
      </c>
      <c r="N21" s="12">
        <f t="shared" si="7"/>
        <v>525.06388487940376</v>
      </c>
    </row>
    <row r="22" spans="3:15" s="16" customFormat="1" x14ac:dyDescent="0.15">
      <c r="C22" s="16">
        <v>20170830</v>
      </c>
      <c r="D22" s="16">
        <v>1.5879000000000001</v>
      </c>
      <c r="E22" s="16">
        <v>241.36347000000001</v>
      </c>
      <c r="F22" s="16">
        <v>403.45035999999999</v>
      </c>
      <c r="G22" s="16">
        <f t="shared" ref="G22" si="57">(D22*E22)/(D22*E22+F22)</f>
        <v>0.48716854387302289</v>
      </c>
      <c r="H22" s="16">
        <f t="shared" ref="H22" si="58">E22*D22+F22</f>
        <v>786.71141401299997</v>
      </c>
      <c r="I22" s="16">
        <f t="shared" si="46"/>
        <v>208.08539195507271</v>
      </c>
      <c r="J22" s="16">
        <f t="shared" ref="J22" si="59">(E22*D22+F22)*0.5/D22</f>
        <v>247.7207047084199</v>
      </c>
      <c r="K22" s="16">
        <f t="shared" ref="K22" si="60">(D22*E22+F22)/2</f>
        <v>393.35570700649998</v>
      </c>
      <c r="L22" s="12">
        <f t="shared" ref="L22" si="61">F22/58*42/E22</f>
        <v>1.2104305136378641</v>
      </c>
      <c r="M22" s="12">
        <f t="shared" ref="M22" si="62">F22/43*57/E22</f>
        <v>2.2157714718088477</v>
      </c>
      <c r="N22" s="12">
        <f t="shared" ref="N22" si="63">H22/D22</f>
        <v>495.4414094168398</v>
      </c>
    </row>
    <row r="23" spans="3:15" s="16" customFormat="1" x14ac:dyDescent="0.15">
      <c r="C23" s="16">
        <v>20170901</v>
      </c>
      <c r="D23" s="16">
        <v>1.6195999999999999</v>
      </c>
      <c r="E23" s="16">
        <v>241.36347000000001</v>
      </c>
      <c r="F23" s="16">
        <v>403.45035999999999</v>
      </c>
      <c r="G23" s="16">
        <f t="shared" ref="G23" si="64">(D23*E23)/(D23*E23+F23)</f>
        <v>0.49210808551435287</v>
      </c>
      <c r="H23" s="16">
        <f t="shared" ref="H23" si="65">E23*D23+F23</f>
        <v>794.36263601199994</v>
      </c>
      <c r="I23" s="16">
        <f t="shared" si="46"/>
        <v>205.9967319863176</v>
      </c>
      <c r="J23" s="16">
        <f t="shared" ref="J23" si="66">(E23*D23+F23)*0.5/D23</f>
        <v>245.23420474561618</v>
      </c>
      <c r="K23" s="16">
        <f t="shared" ref="K23" si="67">(D23*E23+F23)/2</f>
        <v>397.18131800599997</v>
      </c>
      <c r="L23" s="12">
        <f t="shared" ref="L23" si="68">F23/58*42/E23</f>
        <v>1.2104305136378641</v>
      </c>
      <c r="M23" s="12">
        <f t="shared" ref="M23" si="69">F23/43*57/E23</f>
        <v>2.2157714718088477</v>
      </c>
      <c r="N23" s="12">
        <f t="shared" ref="N23" si="70">H23/D23</f>
        <v>490.46840949123236</v>
      </c>
      <c r="O23" s="16">
        <v>1.69</v>
      </c>
    </row>
    <row r="24" spans="3:15" s="16" customFormat="1" x14ac:dyDescent="0.15">
      <c r="C24" s="16">
        <v>20170902</v>
      </c>
      <c r="D24" s="16">
        <v>1.4583999999999999</v>
      </c>
      <c r="E24" s="16">
        <v>241.36347000000001</v>
      </c>
      <c r="F24" s="16">
        <v>403.45035999999999</v>
      </c>
      <c r="G24" s="16">
        <f t="shared" ref="G24" si="71">(D24*E24)/(D24*E24+F24)</f>
        <v>0.46595039682618561</v>
      </c>
      <c r="H24" s="16">
        <f t="shared" ref="H24" si="72">E24*D24+F24</f>
        <v>755.45484464800006</v>
      </c>
      <c r="I24" s="16">
        <f t="shared" si="46"/>
        <v>217.56104961064182</v>
      </c>
      <c r="J24" s="16">
        <f t="shared" ref="J24" si="73">(E24*D24+F24)*0.5/D24</f>
        <v>259.00124953647838</v>
      </c>
      <c r="K24" s="16">
        <f t="shared" ref="K24" si="74">(D24*E24+F24)/2</f>
        <v>377.72742232400003</v>
      </c>
      <c r="L24" s="12">
        <f t="shared" ref="L24" si="75">F24/58*42/E24</f>
        <v>1.2104305136378641</v>
      </c>
      <c r="M24" s="12">
        <f t="shared" ref="M24" si="76">F24/43*57/E24</f>
        <v>2.2157714718088477</v>
      </c>
      <c r="N24" s="12">
        <f t="shared" ref="N24" si="77">H24/D24</f>
        <v>518.00249907295677</v>
      </c>
      <c r="O24" s="16">
        <v>1.69</v>
      </c>
    </row>
    <row r="25" spans="3:15" s="16" customFormat="1" x14ac:dyDescent="0.15">
      <c r="C25" s="16">
        <v>20170903</v>
      </c>
      <c r="D25" s="16">
        <v>1.4222999999999999</v>
      </c>
      <c r="E25" s="16">
        <v>241.36347000000001</v>
      </c>
      <c r="F25" s="16">
        <v>403.45035999999999</v>
      </c>
      <c r="G25" s="16">
        <f t="shared" ref="G25" si="78">(D25*E25)/(D25*E25+F25)</f>
        <v>0.4597189344109282</v>
      </c>
      <c r="H25" s="16">
        <f t="shared" ref="H25" si="79">E25*D25+F25</f>
        <v>746.74162338099995</v>
      </c>
      <c r="I25" s="16">
        <f t="shared" si="46"/>
        <v>220.51007650989243</v>
      </c>
      <c r="J25" s="16">
        <f t="shared" ref="J25" si="80">(E25*D25+F25)*0.5/D25</f>
        <v>262.51199584511005</v>
      </c>
      <c r="K25" s="16">
        <f t="shared" ref="K25" si="81">(D25*E25+F25)/2</f>
        <v>373.37081169049998</v>
      </c>
      <c r="L25" s="12">
        <f t="shared" ref="L25" si="82">F25/58*42/E25</f>
        <v>1.2104305136378641</v>
      </c>
      <c r="M25" s="12">
        <f t="shared" ref="M25" si="83">F25/43*57/E25</f>
        <v>2.2157714718088477</v>
      </c>
      <c r="N25" s="12">
        <f t="shared" ref="N25" si="84">H25/D25</f>
        <v>525.0239916902201</v>
      </c>
      <c r="O25" s="16">
        <v>1.69</v>
      </c>
    </row>
    <row r="26" spans="3:15" s="15" customFormat="1" x14ac:dyDescent="0.15">
      <c r="C26" s="15">
        <v>20170904</v>
      </c>
      <c r="D26" s="15">
        <v>1.28179</v>
      </c>
      <c r="E26" s="15">
        <v>280.35959000000003</v>
      </c>
      <c r="F26" s="15">
        <v>353.87077900000003</v>
      </c>
      <c r="G26" s="15">
        <f t="shared" ref="G26" si="85">(D26*E26)/(D26*E26+F26)</f>
        <v>0.50384961201490386</v>
      </c>
      <c r="H26" s="15">
        <f t="shared" ref="H26" si="86">E26*D26+F26</f>
        <v>713.23289786610007</v>
      </c>
      <c r="I26" s="15">
        <f t="shared" si="46"/>
        <v>233.70272595648433</v>
      </c>
      <c r="J26" s="15">
        <f t="shared" ref="J26:J32" si="87">(E26*D26+F26)*0.57/D26</f>
        <v>317.16798522665727</v>
      </c>
      <c r="K26" s="15">
        <f t="shared" ref="K26" si="88">(D26*E26+F26)/2</f>
        <v>356.61644893305004</v>
      </c>
      <c r="L26" s="15">
        <f t="shared" ref="L26" si="89">F26/58*42/E26</f>
        <v>0.91400923278073232</v>
      </c>
      <c r="M26" s="15">
        <f t="shared" ref="M26" si="90">F26/43*57/E26</f>
        <v>1.6731531138278524</v>
      </c>
      <c r="N26" s="15">
        <f t="shared" ref="N26" si="91">H26/D26</f>
        <v>556.4350618011531</v>
      </c>
      <c r="O26" s="15">
        <v>1.69</v>
      </c>
    </row>
    <row r="27" spans="3:15" s="16" customFormat="1" x14ac:dyDescent="0.15">
      <c r="C27" s="16">
        <v>20170905</v>
      </c>
      <c r="D27" s="16">
        <v>1.22</v>
      </c>
      <c r="E27" s="16">
        <v>280.35959000000003</v>
      </c>
      <c r="F27" s="16">
        <v>353.87077900000003</v>
      </c>
      <c r="G27" s="16">
        <f t="shared" ref="G27:G34" si="92">1/(1+F27/(D27*E27))</f>
        <v>0.4914988374490869</v>
      </c>
      <c r="H27" s="16">
        <f t="shared" ref="H27" si="93">E27*D27+F27</f>
        <v>695.90947879999999</v>
      </c>
      <c r="I27" s="16">
        <f t="shared" si="46"/>
        <v>239.57539434098359</v>
      </c>
      <c r="J27" s="16">
        <f t="shared" si="87"/>
        <v>325.13803517704912</v>
      </c>
      <c r="K27" s="16">
        <f t="shared" ref="K27" si="94">(D27*E27+F27)/2</f>
        <v>347.95473939999999</v>
      </c>
      <c r="L27" s="16">
        <f t="shared" ref="L27" si="95">F27/58*42/E27</f>
        <v>0.91400923278073232</v>
      </c>
      <c r="M27" s="16">
        <f t="shared" ref="M27" si="96">F27/43*57/E27</f>
        <v>1.6731531138278524</v>
      </c>
      <c r="N27" s="16">
        <f t="shared" ref="N27" si="97">H27/D27</f>
        <v>570.41760557377052</v>
      </c>
      <c r="O27" s="16">
        <v>1.69</v>
      </c>
    </row>
    <row r="28" spans="3:15" s="16" customFormat="1" x14ac:dyDescent="0.15">
      <c r="C28" s="16">
        <v>20170906</v>
      </c>
      <c r="D28" s="16">
        <v>1.42</v>
      </c>
      <c r="E28" s="16">
        <v>280.35959000000003</v>
      </c>
      <c r="F28" s="16">
        <v>353.87077900000003</v>
      </c>
      <c r="G28" s="16">
        <f t="shared" si="92"/>
        <v>0.52941551412592069</v>
      </c>
      <c r="H28" s="16">
        <f t="shared" ref="H28" si="98">E28*D28+F28</f>
        <v>751.98139680000008</v>
      </c>
      <c r="I28" s="16">
        <f t="shared" si="46"/>
        <v>222.41703285633807</v>
      </c>
      <c r="J28" s="16">
        <f t="shared" si="87"/>
        <v>301.85168744788734</v>
      </c>
      <c r="K28" s="16">
        <f t="shared" ref="K28" si="99">(D28*E28+F28)/2</f>
        <v>375.99069840000004</v>
      </c>
      <c r="L28" s="16">
        <f t="shared" ref="L28" si="100">F28/58*42/E28</f>
        <v>0.91400923278073232</v>
      </c>
      <c r="M28" s="16">
        <f t="shared" ref="M28" si="101">F28/43*57/E28</f>
        <v>1.6731531138278524</v>
      </c>
      <c r="N28" s="16">
        <f t="shared" ref="N28" si="102">H28/D28</f>
        <v>529.5643639436621</v>
      </c>
      <c r="O28" s="16">
        <v>1.69</v>
      </c>
    </row>
    <row r="29" spans="3:15" s="16" customFormat="1" x14ac:dyDescent="0.15">
      <c r="C29" s="16">
        <v>20170907</v>
      </c>
      <c r="D29" s="16">
        <v>1.4331</v>
      </c>
      <c r="E29" s="16">
        <v>280.35959000000003</v>
      </c>
      <c r="F29" s="16">
        <v>353.87077900000003</v>
      </c>
      <c r="G29" s="16">
        <f t="shared" si="92"/>
        <v>0.53170269899810063</v>
      </c>
      <c r="H29" s="16">
        <f t="shared" ref="H29" si="103">E29*D29+F29</f>
        <v>755.65410742900008</v>
      </c>
      <c r="I29" s="16">
        <f t="shared" ref="I29" si="104">(D29*E29+F29)*0.42/D29</f>
        <v>221.46027850127695</v>
      </c>
      <c r="J29" s="16">
        <f t="shared" si="87"/>
        <v>300.55323510887587</v>
      </c>
      <c r="K29" s="16">
        <f t="shared" ref="K29" si="105">(D29*E29+F29)/2</f>
        <v>377.82705371450004</v>
      </c>
      <c r="L29" s="16">
        <f t="shared" ref="L29" si="106">F29/58*42/E29</f>
        <v>0.91400923278073232</v>
      </c>
      <c r="M29" s="16">
        <f t="shared" ref="M29" si="107">F29/43*57/E29</f>
        <v>1.6731531138278524</v>
      </c>
      <c r="N29" s="16">
        <f t="shared" ref="N29" si="108">H29/D29</f>
        <v>527.28637738399277</v>
      </c>
      <c r="O29" s="16">
        <v>1.69</v>
      </c>
    </row>
    <row r="30" spans="3:15" s="16" customFormat="1" x14ac:dyDescent="0.15">
      <c r="C30" s="16">
        <v>20170908</v>
      </c>
      <c r="D30" s="16">
        <v>1.23</v>
      </c>
      <c r="E30" s="16">
        <v>280.35959000000003</v>
      </c>
      <c r="F30" s="16">
        <v>353.87077900000003</v>
      </c>
      <c r="G30" s="16">
        <f t="shared" si="92"/>
        <v>0.49353920541427065</v>
      </c>
      <c r="H30" s="16">
        <f t="shared" ref="H30" si="109">E30*D30+F30</f>
        <v>698.71307470000011</v>
      </c>
      <c r="I30" s="16">
        <f t="shared" ref="I30" si="110">(D30*E30+F30)*0.42/D30</f>
        <v>238.58495233658539</v>
      </c>
      <c r="J30" s="16">
        <f t="shared" si="87"/>
        <v>323.79386388536591</v>
      </c>
      <c r="K30" s="16">
        <f t="shared" ref="K30" si="111">(D30*E30+F30)/2</f>
        <v>349.35653735000005</v>
      </c>
      <c r="L30" s="16">
        <f t="shared" ref="L30" si="112">F30/58*42/E30</f>
        <v>0.91400923278073232</v>
      </c>
      <c r="M30" s="16">
        <f t="shared" ref="M30" si="113">F30/43*57/E30</f>
        <v>1.6731531138278524</v>
      </c>
      <c r="N30" s="16">
        <f t="shared" ref="N30" si="114">H30/D30</f>
        <v>568.05941032520332</v>
      </c>
      <c r="O30" s="16">
        <v>1.69</v>
      </c>
    </row>
    <row r="31" spans="3:15" s="16" customFormat="1" x14ac:dyDescent="0.15">
      <c r="C31" s="16">
        <v>20170909</v>
      </c>
      <c r="D31" s="16">
        <v>1.2412000000000001</v>
      </c>
      <c r="E31" s="16">
        <v>280.35959000000003</v>
      </c>
      <c r="F31" s="16">
        <v>353.87077900000003</v>
      </c>
      <c r="G31" s="16">
        <f t="shared" si="92"/>
        <v>0.49580506528053075</v>
      </c>
      <c r="H31" s="16">
        <f t="shared" ref="H31" si="115">E31*D31+F31</f>
        <v>701.85310210800003</v>
      </c>
      <c r="I31" s="16">
        <f t="shared" ref="I31" si="116">(D31*E31+F31)*0.42/D31</f>
        <v>237.49460432271994</v>
      </c>
      <c r="J31" s="16">
        <f t="shared" si="87"/>
        <v>322.31410586654846</v>
      </c>
      <c r="K31" s="16">
        <f t="shared" ref="K31" si="117">(D31*E31+F31)/2</f>
        <v>350.92655105400002</v>
      </c>
      <c r="L31" s="16">
        <f t="shared" ref="L31" si="118">F31/58*42/E31</f>
        <v>0.91400923278073232</v>
      </c>
      <c r="M31" s="16">
        <f t="shared" ref="M31" si="119">F31/43*57/E31</f>
        <v>1.6731531138278524</v>
      </c>
      <c r="N31" s="16">
        <f t="shared" ref="N31" si="120">H31/D31</f>
        <v>565.46334362552363</v>
      </c>
      <c r="O31" s="16">
        <v>1.69</v>
      </c>
    </row>
    <row r="32" spans="3:15" s="16" customFormat="1" x14ac:dyDescent="0.15">
      <c r="C32" s="16">
        <v>20170911</v>
      </c>
      <c r="D32" s="16">
        <v>1.28</v>
      </c>
      <c r="E32" s="16">
        <v>280.35959000000003</v>
      </c>
      <c r="F32" s="16">
        <v>353.87077900000003</v>
      </c>
      <c r="G32" s="16">
        <f t="shared" si="92"/>
        <v>0.50350026575283746</v>
      </c>
      <c r="H32" s="16">
        <f t="shared" ref="H32" si="121">E32*D32+F32</f>
        <v>712.73105420000002</v>
      </c>
      <c r="I32" s="16">
        <f t="shared" ref="I32" si="122">(D32*E32+F32)*0.42/D32</f>
        <v>233.86487715937497</v>
      </c>
      <c r="J32" s="16">
        <f t="shared" si="87"/>
        <v>317.38804757343746</v>
      </c>
      <c r="K32" s="16">
        <f t="shared" ref="K32" si="123">(D32*E32+F32)/2</f>
        <v>356.36552710000001</v>
      </c>
      <c r="L32" s="16">
        <f t="shared" ref="L32" si="124">F32/58*42/E32</f>
        <v>0.91400923278073232</v>
      </c>
      <c r="M32" s="16">
        <f t="shared" ref="M32" si="125">F32/43*57/E32</f>
        <v>1.6731531138278524</v>
      </c>
      <c r="N32" s="16">
        <f t="shared" ref="N32" si="126">H32/D32</f>
        <v>556.82113609375006</v>
      </c>
      <c r="O32" s="16">
        <v>1.69</v>
      </c>
    </row>
    <row r="33" spans="3:15" s="16" customFormat="1" x14ac:dyDescent="0.15">
      <c r="C33" s="16">
        <v>20170915</v>
      </c>
      <c r="D33" s="16">
        <v>0.89644000000000001</v>
      </c>
      <c r="E33" s="16">
        <v>280.35959000000003</v>
      </c>
      <c r="F33" s="16">
        <v>353.87077900000003</v>
      </c>
      <c r="G33" s="16">
        <f t="shared" si="92"/>
        <v>0.41527937044480295</v>
      </c>
      <c r="H33" s="16">
        <f t="shared" ref="H33" si="127">E33*D33+F33</f>
        <v>605.19632985960004</v>
      </c>
      <c r="I33" s="16">
        <f t="shared" ref="I33" si="128">(D33*E33+F33)*0.42/D33</f>
        <v>283.54653801819643</v>
      </c>
      <c r="J33" s="16">
        <f t="shared" ref="J33:J40" si="129">(E33*D33+F33)*0.5/D33</f>
        <v>337.55540240261479</v>
      </c>
      <c r="K33" s="16">
        <f t="shared" ref="K33" si="130">(D33*E33+F33)/2</f>
        <v>302.59816492980002</v>
      </c>
      <c r="L33" s="16">
        <f t="shared" ref="L33" si="131">F33/58*42/E33</f>
        <v>0.91400923278073232</v>
      </c>
      <c r="M33" s="16">
        <f t="shared" ref="M33" si="132">F33/43*57/E33</f>
        <v>1.6731531138278524</v>
      </c>
      <c r="N33" s="16">
        <f t="shared" ref="N33" si="133">H33/D33</f>
        <v>675.11080480522958</v>
      </c>
      <c r="O33" s="16">
        <v>1.69</v>
      </c>
    </row>
    <row r="34" spans="3:15" s="15" customFormat="1" x14ac:dyDescent="0.15">
      <c r="C34" s="15">
        <v>20170915</v>
      </c>
      <c r="D34" s="15">
        <v>0.89900000000000002</v>
      </c>
      <c r="E34" s="15">
        <v>310.28575000000001</v>
      </c>
      <c r="F34" s="15">
        <v>326.89999999999998</v>
      </c>
      <c r="G34" s="15">
        <f t="shared" si="92"/>
        <v>0.4604247280947808</v>
      </c>
      <c r="H34" s="15">
        <f t="shared" ref="H34" si="134">E34*D34+F34</f>
        <v>605.84688925</v>
      </c>
      <c r="I34" s="15">
        <f t="shared" ref="I34" si="135">(D34*E34+F34)*0.42/D34</f>
        <v>283.04304058398219</v>
      </c>
      <c r="J34" s="15">
        <f t="shared" si="129"/>
        <v>336.95600069521691</v>
      </c>
      <c r="K34" s="15">
        <f t="shared" ref="K34" si="136">(D34*E34+F34)/2</f>
        <v>302.923444625</v>
      </c>
      <c r="L34" s="15">
        <f t="shared" ref="L34" si="137">F34/58*42/E34</f>
        <v>0.76291189542275917</v>
      </c>
      <c r="M34" s="15">
        <f t="shared" ref="M34" si="138">F34/43*57/E34</f>
        <v>1.3965596490961472</v>
      </c>
      <c r="N34" s="15">
        <f t="shared" ref="N34" si="139">H34/D34</f>
        <v>673.91200139043383</v>
      </c>
      <c r="O34" s="15">
        <v>1.69</v>
      </c>
    </row>
    <row r="35" spans="3:15" s="16" customFormat="1" x14ac:dyDescent="0.15">
      <c r="C35" s="16">
        <v>20170915</v>
      </c>
      <c r="D35" s="16">
        <v>0.94</v>
      </c>
      <c r="E35" s="16">
        <v>310.28575000000001</v>
      </c>
      <c r="F35" s="16">
        <v>326.89999999999998</v>
      </c>
      <c r="G35" s="16">
        <f t="shared" ref="G35" si="140">1/(1+F35/(D35*E35))</f>
        <v>0.47152183709679218</v>
      </c>
      <c r="H35" s="16">
        <f t="shared" ref="H35" si="141">E35*D35+F35</f>
        <v>618.56860499999993</v>
      </c>
      <c r="I35" s="16">
        <f t="shared" ref="I35" si="142">(D35*E35+F35)*0.42/D35</f>
        <v>276.38171712765956</v>
      </c>
      <c r="J35" s="16">
        <f t="shared" si="129"/>
        <v>329.02585372340423</v>
      </c>
      <c r="K35" s="16">
        <f t="shared" ref="K35" si="143">(D35*E35+F35)/2</f>
        <v>309.28430249999997</v>
      </c>
      <c r="L35" s="16">
        <f t="shared" ref="L35" si="144">F35/58*42/E35</f>
        <v>0.76291189542275917</v>
      </c>
      <c r="M35" s="16">
        <f t="shared" ref="M35" si="145">F35/43*57/E35</f>
        <v>1.3965596490961472</v>
      </c>
      <c r="N35" s="16">
        <f t="shared" ref="N35" si="146">H35/D35</f>
        <v>658.05170744680845</v>
      </c>
      <c r="O35" s="16">
        <v>1.69</v>
      </c>
    </row>
    <row r="36" spans="3:15" s="16" customFormat="1" x14ac:dyDescent="0.15">
      <c r="C36" s="16">
        <v>20170916</v>
      </c>
      <c r="D36" s="16">
        <v>1.0228999999999999</v>
      </c>
      <c r="E36" s="16">
        <v>310.28575000000001</v>
      </c>
      <c r="F36" s="16">
        <v>326.89999999999998</v>
      </c>
      <c r="G36" s="16">
        <f t="shared" ref="G36" si="147">1/(1+F36/(D36*E36))</f>
        <v>0.49262080178767986</v>
      </c>
      <c r="H36" s="16">
        <f t="shared" ref="H36" si="148">E36*D36+F36</f>
        <v>644.29129367499991</v>
      </c>
      <c r="I36" s="16">
        <f t="shared" ref="I36" si="149">(D36*E36+F36)*0.42/D36</f>
        <v>264.54427934646594</v>
      </c>
      <c r="J36" s="16">
        <f t="shared" si="129"/>
        <v>314.9336658886499</v>
      </c>
      <c r="K36" s="16">
        <f t="shared" ref="K36" si="150">(D36*E36+F36)/2</f>
        <v>322.14564683749995</v>
      </c>
      <c r="L36" s="16">
        <f t="shared" ref="L36" si="151">F36/58*42/E36</f>
        <v>0.76291189542275917</v>
      </c>
      <c r="M36" s="16">
        <f t="shared" ref="M36" si="152">F36/43*57/E36</f>
        <v>1.3965596490961472</v>
      </c>
      <c r="N36" s="16">
        <f t="shared" ref="N36" si="153">H36/D36</f>
        <v>629.8673317772998</v>
      </c>
      <c r="O36" s="16">
        <v>1.69</v>
      </c>
    </row>
    <row r="37" spans="3:15" s="16" customFormat="1" x14ac:dyDescent="0.15">
      <c r="C37" s="16">
        <v>20170917</v>
      </c>
      <c r="D37" s="16">
        <v>1.004</v>
      </c>
      <c r="E37" s="16">
        <v>310.28575000000001</v>
      </c>
      <c r="F37" s="16">
        <v>326.89999999999998</v>
      </c>
      <c r="G37" s="16">
        <f t="shared" ref="G37" si="154">1/(1+F37/(D37*E37))</f>
        <v>0.48796016649004165</v>
      </c>
      <c r="H37" s="16">
        <f t="shared" ref="H37" si="155">E37*D37+F37</f>
        <v>638.42689300000006</v>
      </c>
      <c r="I37" s="16">
        <f t="shared" ref="I37" si="156">(D37*E37+F37)*0.42/D37</f>
        <v>267.07101101593622</v>
      </c>
      <c r="J37" s="16">
        <f t="shared" si="129"/>
        <v>317.94167978087654</v>
      </c>
      <c r="K37" s="16">
        <f t="shared" ref="K37" si="157">(D37*E37+F37)/2</f>
        <v>319.21344650000003</v>
      </c>
      <c r="L37" s="16">
        <f t="shared" ref="L37" si="158">F37/58*42/E37</f>
        <v>0.76291189542275917</v>
      </c>
      <c r="M37" s="16">
        <f t="shared" ref="M37" si="159">F37/43*57/E37</f>
        <v>1.3965596490961472</v>
      </c>
      <c r="N37" s="16">
        <f t="shared" ref="N37" si="160">H37/D37</f>
        <v>635.88335956175308</v>
      </c>
      <c r="O37" s="16">
        <v>1.69</v>
      </c>
    </row>
    <row r="38" spans="3:15" s="16" customFormat="1" x14ac:dyDescent="0.15">
      <c r="C38" s="16">
        <v>20170918</v>
      </c>
      <c r="D38" s="16">
        <v>1.17</v>
      </c>
      <c r="E38" s="16">
        <v>310.28575000000001</v>
      </c>
      <c r="F38" s="16">
        <v>326.89999999999998</v>
      </c>
      <c r="G38" s="16">
        <f t="shared" ref="G38" si="161">1/(1+F38/(D38*E38))</f>
        <v>0.52618678768378857</v>
      </c>
      <c r="H38" s="16">
        <f t="shared" ref="H38" si="162">E38*D38+F38</f>
        <v>689.93432749999988</v>
      </c>
      <c r="I38" s="16">
        <f t="shared" ref="I38" si="163">(D38*E38+F38)*0.42/D38</f>
        <v>247.66873294871792</v>
      </c>
      <c r="J38" s="16">
        <f t="shared" si="129"/>
        <v>294.84372970085468</v>
      </c>
      <c r="K38" s="16">
        <f t="shared" ref="K38" si="164">(D38*E38+F38)/2</f>
        <v>344.96716374999994</v>
      </c>
      <c r="L38" s="16">
        <f t="shared" ref="L38" si="165">F38/58*42/E38</f>
        <v>0.76291189542275917</v>
      </c>
      <c r="M38" s="16">
        <f t="shared" ref="M38" si="166">F38/43*57/E38</f>
        <v>1.3965596490961472</v>
      </c>
      <c r="N38" s="16">
        <f t="shared" ref="N38" si="167">H38/D38</f>
        <v>589.68745940170936</v>
      </c>
      <c r="O38" s="16">
        <v>1.69</v>
      </c>
    </row>
    <row r="39" spans="3:15" s="16" customFormat="1" x14ac:dyDescent="0.15">
      <c r="C39" s="16">
        <v>20170919</v>
      </c>
      <c r="D39" s="16">
        <v>1.1532</v>
      </c>
      <c r="E39" s="16">
        <v>310.28575000000001</v>
      </c>
      <c r="F39" s="16">
        <v>326.89999999999998</v>
      </c>
      <c r="G39" s="16">
        <f t="shared" ref="G39" si="168">1/(1+F39/(D39*E39))</f>
        <v>0.52257963689267506</v>
      </c>
      <c r="H39" s="16">
        <f t="shared" ref="H39" si="169">E39*D39+F39</f>
        <v>684.72152690000007</v>
      </c>
      <c r="I39" s="16">
        <f t="shared" ref="I39" si="170">(D39*E39+F39)*0.42/D39</f>
        <v>249.3782876326743</v>
      </c>
      <c r="J39" s="16">
        <f t="shared" si="129"/>
        <v>296.8789138484218</v>
      </c>
      <c r="K39" s="16">
        <f t="shared" ref="K39" si="171">(D39*E39+F39)/2</f>
        <v>342.36076345000004</v>
      </c>
      <c r="L39" s="16">
        <f t="shared" ref="L39" si="172">F39/58*42/E39</f>
        <v>0.76291189542275917</v>
      </c>
      <c r="M39" s="16">
        <f t="shared" ref="M39" si="173">F39/43*57/E39</f>
        <v>1.3965596490961472</v>
      </c>
      <c r="N39" s="16">
        <f t="shared" ref="N39" si="174">H39/D39</f>
        <v>593.75782769684361</v>
      </c>
      <c r="O39" s="16">
        <v>1.69</v>
      </c>
    </row>
    <row r="40" spans="3:15" s="16" customFormat="1" x14ac:dyDescent="0.15">
      <c r="C40" s="16">
        <v>20170920</v>
      </c>
      <c r="D40" s="16">
        <v>1.1599999999999999</v>
      </c>
      <c r="E40" s="16">
        <v>310.28575000000001</v>
      </c>
      <c r="F40" s="16">
        <v>326.89999999999998</v>
      </c>
      <c r="G40" s="16">
        <f t="shared" ref="G40" si="175">1/(1+F40/(D40*E40))</f>
        <v>0.52404627004059667</v>
      </c>
      <c r="H40" s="16">
        <f t="shared" ref="H40" si="176">E40*D40+F40</f>
        <v>686.83146999999997</v>
      </c>
      <c r="I40" s="16">
        <f t="shared" ref="I40" si="177">(D40*E40+F40)*0.42/D40</f>
        <v>248.68035982758622</v>
      </c>
      <c r="J40" s="16">
        <f t="shared" si="129"/>
        <v>296.04804741379309</v>
      </c>
      <c r="K40" s="16">
        <f t="shared" ref="K40" si="178">(D40*E40+F40)/2</f>
        <v>343.41573499999998</v>
      </c>
      <c r="L40" s="16">
        <f t="shared" ref="L40" si="179">F40/58*42/E40</f>
        <v>0.76291189542275917</v>
      </c>
      <c r="M40" s="16">
        <f t="shared" ref="M40" si="180">F40/43*57/E40</f>
        <v>1.3965596490961472</v>
      </c>
      <c r="N40" s="16">
        <f t="shared" ref="N40" si="181">H40/D40</f>
        <v>592.09609482758617</v>
      </c>
      <c r="O40" s="16">
        <v>1.69</v>
      </c>
    </row>
    <row r="41" spans="3:15" s="16" customFormat="1" x14ac:dyDescent="0.15">
      <c r="C41" s="16">
        <v>20170921</v>
      </c>
      <c r="D41" s="16">
        <v>1.1667000000000001</v>
      </c>
      <c r="E41" s="16">
        <v>310.28575000000001</v>
      </c>
      <c r="F41" s="16">
        <v>326.89999999999998</v>
      </c>
      <c r="G41" s="16">
        <f t="shared" ref="G41" si="182">1/(1+F41/(D41*E41))</f>
        <v>0.52548254846616116</v>
      </c>
      <c r="H41" s="16">
        <f t="shared" ref="H41" si="183">E41*D41+F41</f>
        <v>688.91038452499993</v>
      </c>
      <c r="I41" s="16">
        <f t="shared" ref="I41" si="184">(D41*E41+F41)*0.42/D41</f>
        <v>248.0006526960658</v>
      </c>
      <c r="J41" s="16">
        <f t="shared" ref="J41" si="185">(E41*D41+F41)*0.5/D41</f>
        <v>295.23887225722115</v>
      </c>
      <c r="K41" s="16">
        <f t="shared" ref="K41" si="186">(D41*E41+F41)/2</f>
        <v>344.45519226249996</v>
      </c>
      <c r="L41" s="16">
        <f t="shared" ref="L41" si="187">F41/58*42/E41</f>
        <v>0.76291189542275917</v>
      </c>
      <c r="M41" s="16">
        <f t="shared" ref="M41" si="188">F41/43*57/E41</f>
        <v>1.3965596490961472</v>
      </c>
      <c r="N41" s="16">
        <f t="shared" ref="N41" si="189">H41/D41</f>
        <v>590.47774451444229</v>
      </c>
      <c r="O41" s="16">
        <v>1.69</v>
      </c>
    </row>
    <row r="42" spans="3:15" s="16" customFormat="1" x14ac:dyDescent="0.15">
      <c r="C42" s="16">
        <v>20170923</v>
      </c>
      <c r="D42" s="16">
        <v>1.149</v>
      </c>
      <c r="E42" s="16">
        <v>310.28575000000001</v>
      </c>
      <c r="F42" s="16">
        <v>326.89999999999998</v>
      </c>
      <c r="G42" s="16">
        <f t="shared" ref="G42" si="190">1/(1+F42/(D42*E42))</f>
        <v>0.52166925116776586</v>
      </c>
      <c r="H42" s="16">
        <f t="shared" ref="H42" si="191">E42*D42+F42</f>
        <v>683.41832675000001</v>
      </c>
      <c r="I42" s="16">
        <f t="shared" ref="I42" si="192">(D42*E42+F42)*0.42/D42</f>
        <v>249.81348758485638</v>
      </c>
      <c r="J42" s="16">
        <f t="shared" ref="J42" si="193">(E42*D42+F42)*0.5/D42</f>
        <v>297.39700902959095</v>
      </c>
      <c r="K42" s="16">
        <f t="shared" ref="K42" si="194">(D42*E42+F42)/2</f>
        <v>341.709163375</v>
      </c>
      <c r="L42" s="16">
        <f t="shared" ref="L42" si="195">F42/58*42/E42</f>
        <v>0.76291189542275917</v>
      </c>
      <c r="M42" s="16">
        <f t="shared" ref="M42" si="196">F42/43*57/E42</f>
        <v>1.3965596490961472</v>
      </c>
      <c r="N42" s="16">
        <f t="shared" ref="N42" si="197">H42/D42</f>
        <v>594.79401805918189</v>
      </c>
      <c r="O42" s="16">
        <v>1.69</v>
      </c>
    </row>
    <row r="43" spans="3:15" s="16" customFormat="1" x14ac:dyDescent="0.15">
      <c r="C43" s="16">
        <v>20170924</v>
      </c>
      <c r="D43" s="16">
        <v>1.1399999999999999</v>
      </c>
      <c r="E43" s="16">
        <v>310.28575000000001</v>
      </c>
      <c r="F43" s="16">
        <v>326.89999999999998</v>
      </c>
      <c r="G43" s="16">
        <f t="shared" ref="G43" si="198">1/(1+F43/(D43*E43))</f>
        <v>0.51970668521058239</v>
      </c>
      <c r="H43" s="16">
        <f t="shared" ref="H43" si="199">E43*D43+F43</f>
        <v>680.62575500000003</v>
      </c>
      <c r="I43" s="16">
        <f t="shared" ref="I43" si="200">(D43*E43+F43)*0.42/D43</f>
        <v>250.75685710526315</v>
      </c>
      <c r="J43" s="16">
        <f t="shared" ref="J43" si="201">(E43*D43+F43)*0.5/D43</f>
        <v>298.52006798245617</v>
      </c>
      <c r="K43" s="16">
        <f t="shared" ref="K43" si="202">(D43*E43+F43)/2</f>
        <v>340.31287750000001</v>
      </c>
      <c r="L43" s="16">
        <f t="shared" ref="L43" si="203">F43/58*42/E43</f>
        <v>0.76291189542275917</v>
      </c>
      <c r="M43" s="16">
        <f t="shared" ref="M43" si="204">F43/43*57/E43</f>
        <v>1.3965596490961472</v>
      </c>
      <c r="N43" s="16">
        <f t="shared" ref="N43" si="205">H43/D43</f>
        <v>597.04013596491234</v>
      </c>
      <c r="O43" s="16">
        <v>1.69</v>
      </c>
    </row>
    <row r="44" spans="3:15" s="16" customFormat="1" x14ac:dyDescent="0.15">
      <c r="C44" s="16">
        <v>20170925</v>
      </c>
      <c r="D44" s="16">
        <v>1.1577999999999999</v>
      </c>
      <c r="E44" s="16">
        <v>310.28575000000001</v>
      </c>
      <c r="F44" s="16">
        <v>326.89999999999998</v>
      </c>
      <c r="G44" s="16">
        <f t="shared" ref="G44" si="206">1/(1+F44/(D44*E44))</f>
        <v>0.52357275812515658</v>
      </c>
      <c r="H44" s="16">
        <f t="shared" ref="H44" si="207">E44*D44+F44</f>
        <v>686.14884134999988</v>
      </c>
      <c r="I44" s="16">
        <f t="shared" ref="I44" si="208">(D44*E44+F44)*0.42/D44</f>
        <v>248.90526288391774</v>
      </c>
      <c r="J44" s="16">
        <f t="shared" ref="J44" si="209">(E44*D44+F44)*0.5/D44</f>
        <v>296.31578914752112</v>
      </c>
      <c r="K44" s="16">
        <f t="shared" ref="K44" si="210">(D44*E44+F44)/2</f>
        <v>343.07442067499994</v>
      </c>
      <c r="L44" s="16">
        <f t="shared" ref="L44" si="211">F44/58*42/E44</f>
        <v>0.76291189542275917</v>
      </c>
      <c r="M44" s="16">
        <f t="shared" ref="M44" si="212">F44/43*57/E44</f>
        <v>1.3965596490961472</v>
      </c>
      <c r="N44" s="16">
        <f t="shared" ref="N44" si="213">H44/D44</f>
        <v>592.63157829504223</v>
      </c>
      <c r="O44" s="16">
        <v>1.69</v>
      </c>
    </row>
    <row r="45" spans="3:15" s="16" customFormat="1" x14ac:dyDescent="0.15">
      <c r="C45" s="16">
        <v>20170926</v>
      </c>
      <c r="D45" s="16">
        <v>1.1941999999999999</v>
      </c>
      <c r="E45" s="16">
        <v>310.28575000000001</v>
      </c>
      <c r="F45" s="16">
        <v>326.89999999999998</v>
      </c>
      <c r="G45" s="16">
        <f t="shared" ref="G45" si="214">1/(1+F45/(D45*E45))</f>
        <v>0.53128802458833313</v>
      </c>
      <c r="H45" s="16">
        <f t="shared" ref="H45" si="215">E45*D45+F45</f>
        <v>697.44324265</v>
      </c>
      <c r="I45" s="16">
        <f t="shared" ref="I45" si="216">(D45*E45+F45)*0.42/D45</f>
        <v>245.29070667643612</v>
      </c>
      <c r="J45" s="16">
        <f t="shared" ref="J45" si="217">(E45*D45+F45)*0.5/D45</f>
        <v>292.01274604337635</v>
      </c>
      <c r="K45" s="16">
        <f t="shared" ref="K45" si="218">(D45*E45+F45)/2</f>
        <v>348.721621325</v>
      </c>
      <c r="L45" s="16">
        <f t="shared" ref="L45" si="219">F45/58*42/E45</f>
        <v>0.76291189542275917</v>
      </c>
      <c r="M45" s="16">
        <f t="shared" ref="M45" si="220">F45/43*57/E45</f>
        <v>1.3965596490961472</v>
      </c>
      <c r="N45" s="16">
        <f t="shared" ref="N45" si="221">H45/D45</f>
        <v>584.02549208675271</v>
      </c>
      <c r="O45" s="16">
        <v>1.69</v>
      </c>
    </row>
    <row r="46" spans="3:15" s="16" customFormat="1" x14ac:dyDescent="0.15">
      <c r="C46" s="16">
        <v>20170927</v>
      </c>
      <c r="D46" s="16">
        <v>1.32</v>
      </c>
      <c r="E46" s="16">
        <v>310.28575000000001</v>
      </c>
      <c r="F46" s="16">
        <v>326.89999999999998</v>
      </c>
      <c r="G46" s="16">
        <f t="shared" ref="G46" si="222">1/(1+F46/(D46*E46))</f>
        <v>0.55613017695768685</v>
      </c>
      <c r="H46" s="16">
        <f t="shared" ref="H46" si="223">E46*D46+F46</f>
        <v>736.47719000000006</v>
      </c>
      <c r="I46" s="16">
        <f t="shared" ref="I46" si="224">(D46*E46+F46)*0.42/D46</f>
        <v>234.33365136363636</v>
      </c>
      <c r="J46" s="16">
        <f t="shared" ref="J46" si="225">(E46*D46+F46)*0.5/D46</f>
        <v>278.96863257575757</v>
      </c>
      <c r="K46" s="16">
        <f t="shared" ref="K46" si="226">(D46*E46+F46)/2</f>
        <v>368.23859500000003</v>
      </c>
      <c r="L46" s="16">
        <f t="shared" ref="L46" si="227">F46/58*42/E46</f>
        <v>0.76291189542275917</v>
      </c>
      <c r="M46" s="16">
        <f t="shared" ref="M46" si="228">F46/43*57/E46</f>
        <v>1.3965596490961472</v>
      </c>
      <c r="N46" s="16">
        <f t="shared" ref="N46" si="229">H46/D46</f>
        <v>557.93726515151513</v>
      </c>
      <c r="O46" s="16">
        <v>1.69</v>
      </c>
    </row>
    <row r="47" spans="3:15" s="16" customFormat="1" x14ac:dyDescent="0.15">
      <c r="C47" s="16">
        <v>20170928</v>
      </c>
      <c r="D47" s="16">
        <v>1.29</v>
      </c>
      <c r="E47" s="16">
        <v>310.28575000000001</v>
      </c>
      <c r="F47" s="16">
        <v>326.89999999999998</v>
      </c>
      <c r="G47" s="16">
        <f t="shared" ref="G47" si="230">1/(1+F47/(D47*E47))</f>
        <v>0.55044814623067806</v>
      </c>
      <c r="H47" s="16">
        <f t="shared" ref="H47" si="231">E47*D47+F47</f>
        <v>727.16861749999998</v>
      </c>
      <c r="I47" s="16">
        <f t="shared" ref="I47" si="232">(D47*E47+F47)*0.42/D47</f>
        <v>236.75257313953489</v>
      </c>
      <c r="J47" s="16">
        <f t="shared" ref="J47" si="233">(E47*D47+F47)*0.5/D47</f>
        <v>281.8483013565891</v>
      </c>
      <c r="K47" s="16">
        <f t="shared" ref="K47" si="234">(D47*E47+F47)/2</f>
        <v>363.58430874999999</v>
      </c>
      <c r="L47" s="16">
        <f t="shared" ref="L47" si="235">F47/58*42/E47</f>
        <v>0.76291189542275917</v>
      </c>
      <c r="M47" s="16">
        <f t="shared" ref="M47" si="236">F47/43*57/E47</f>
        <v>1.3965596490961472</v>
      </c>
      <c r="N47" s="16">
        <f t="shared" ref="N47" si="237">H47/D47</f>
        <v>563.69660271317821</v>
      </c>
      <c r="O47" s="16">
        <v>1.69</v>
      </c>
    </row>
    <row r="48" spans="3:15" s="16" customFormat="1" x14ac:dyDescent="0.15">
      <c r="C48" s="16">
        <v>20170929</v>
      </c>
      <c r="D48" s="16">
        <v>1.2698</v>
      </c>
      <c r="E48" s="16">
        <v>310.28575000000001</v>
      </c>
      <c r="F48" s="16">
        <v>326.89999999999998</v>
      </c>
      <c r="G48" s="16">
        <f t="shared" ref="G48" si="238">1/(1+F48/(D48*E48))</f>
        <v>0.54653958015364956</v>
      </c>
      <c r="H48" s="16">
        <f t="shared" ref="H48" si="239">E48*D48+F48</f>
        <v>720.90084535000005</v>
      </c>
      <c r="I48" s="16">
        <f t="shared" ref="I48" si="240">(D48*E48+F48)*0.42/D48</f>
        <v>238.44570408489525</v>
      </c>
      <c r="J48" s="16">
        <f t="shared" ref="J48" si="241">(E48*D48+F48)*0.5/D48</f>
        <v>283.86393343439914</v>
      </c>
      <c r="K48" s="16">
        <f t="shared" ref="K48" si="242">(D48*E48+F48)/2</f>
        <v>360.45042267500003</v>
      </c>
      <c r="L48" s="16">
        <f t="shared" ref="L48" si="243">F48/58*42/E48</f>
        <v>0.76291189542275917</v>
      </c>
      <c r="M48" s="16">
        <f t="shared" ref="M48" si="244">F48/43*57/E48</f>
        <v>1.3965596490961472</v>
      </c>
      <c r="N48" s="16">
        <f t="shared" ref="N48" si="245">H48/D48</f>
        <v>567.72786686879829</v>
      </c>
      <c r="O48" s="16">
        <v>1.69</v>
      </c>
    </row>
    <row r="49" spans="3:15" s="16" customFormat="1" x14ac:dyDescent="0.15">
      <c r="C49" s="16">
        <v>20170930</v>
      </c>
      <c r="D49" s="16">
        <v>1.3</v>
      </c>
      <c r="E49" s="16">
        <v>310.28575000000001</v>
      </c>
      <c r="F49" s="16">
        <v>326.89999999999998</v>
      </c>
      <c r="G49" s="16">
        <f t="shared" ref="G49" si="246">1/(1+F49/(D49*E49))</f>
        <v>0.55235825142971662</v>
      </c>
      <c r="H49" s="16">
        <f t="shared" ref="H49" si="247">E49*D49+F49</f>
        <v>730.27147500000001</v>
      </c>
      <c r="I49" s="16">
        <f t="shared" ref="I49" si="248">(D49*E49+F49)*0.42/D49</f>
        <v>235.93386115384615</v>
      </c>
      <c r="J49" s="16">
        <f t="shared" ref="J49" si="249">(E49*D49+F49)*0.5/D49</f>
        <v>280.87364423076923</v>
      </c>
      <c r="K49" s="16">
        <f t="shared" ref="K49" si="250">(D49*E49+F49)/2</f>
        <v>365.1357375</v>
      </c>
      <c r="L49" s="16">
        <f t="shared" ref="L49" si="251">F49/58*42/E49</f>
        <v>0.76291189542275917</v>
      </c>
      <c r="M49" s="16">
        <f t="shared" ref="M49" si="252">F49/43*57/E49</f>
        <v>1.3965596490961472</v>
      </c>
      <c r="N49" s="16">
        <f t="shared" ref="N49" si="253">H49/D49</f>
        <v>561.74728846153846</v>
      </c>
      <c r="O49" s="16">
        <v>1.69</v>
      </c>
    </row>
    <row r="50" spans="3:15" s="16" customFormat="1" x14ac:dyDescent="0.15">
      <c r="C50" s="16">
        <v>20171001</v>
      </c>
      <c r="D50" s="16">
        <v>1.3105</v>
      </c>
      <c r="E50" s="16">
        <v>310.28575000000001</v>
      </c>
      <c r="F50" s="16">
        <v>326.89999999999998</v>
      </c>
      <c r="G50" s="16">
        <f t="shared" ref="G50" si="254">1/(1+F50/(D50*E50))</f>
        <v>0.55434647008168303</v>
      </c>
      <c r="H50" s="16">
        <f t="shared" ref="H50" si="255">E50*D50+F50</f>
        <v>733.52947537499995</v>
      </c>
      <c r="I50" s="16">
        <f t="shared" ref="I50" si="256">(D50*E50+F50)*0.42/D50</f>
        <v>235.08766093666537</v>
      </c>
      <c r="J50" s="16">
        <f t="shared" ref="J50" si="257">(E50*D50+F50)*0.5/D50</f>
        <v>279.86626301983972</v>
      </c>
      <c r="K50" s="16">
        <f t="shared" ref="K50" si="258">(D50*E50+F50)/2</f>
        <v>366.76473768749997</v>
      </c>
      <c r="L50" s="16">
        <f t="shared" ref="L50" si="259">F50/58*42/E50</f>
        <v>0.76291189542275917</v>
      </c>
      <c r="M50" s="16">
        <f t="shared" ref="M50" si="260">F50/43*57/E50</f>
        <v>1.3965596490961472</v>
      </c>
      <c r="N50" s="16">
        <f t="shared" ref="N50" si="261">H50/D50</f>
        <v>559.73252603967944</v>
      </c>
      <c r="O50" s="16">
        <v>1.69</v>
      </c>
    </row>
    <row r="51" spans="3:15" s="16" customFormat="1" x14ac:dyDescent="0.15">
      <c r="C51" s="16">
        <v>20171002</v>
      </c>
      <c r="D51" s="16">
        <v>1.3403</v>
      </c>
      <c r="E51" s="16">
        <v>310.28575000000001</v>
      </c>
      <c r="F51" s="16">
        <v>326.89999999999998</v>
      </c>
      <c r="G51" s="16">
        <f t="shared" ref="G51" si="262">1/(1+F51/(D51*E51))</f>
        <v>0.55989422910543551</v>
      </c>
      <c r="H51" s="16">
        <f t="shared" ref="H51" si="263">E51*D51+F51</f>
        <v>742.77599072499993</v>
      </c>
      <c r="I51" s="16">
        <f t="shared" ref="I51" si="264">(D51*E51+F51)*0.42/D51</f>
        <v>232.75827509102436</v>
      </c>
      <c r="J51" s="16">
        <f t="shared" ref="J51" si="265">(E51*D51+F51)*0.5/D51</f>
        <v>277.09318463217187</v>
      </c>
      <c r="K51" s="16">
        <f t="shared" ref="K51" si="266">(D51*E51+F51)/2</f>
        <v>371.38799536249996</v>
      </c>
      <c r="L51" s="16">
        <f t="shared" ref="L51" si="267">F51/58*42/E51</f>
        <v>0.76291189542275917</v>
      </c>
      <c r="M51" s="16">
        <f t="shared" ref="M51" si="268">F51/43*57/E51</f>
        <v>1.3965596490961472</v>
      </c>
      <c r="N51" s="16">
        <f t="shared" ref="N51" si="269">H51/D51</f>
        <v>554.18636926434374</v>
      </c>
      <c r="O51" s="16">
        <v>1.69</v>
      </c>
    </row>
    <row r="52" spans="3:15" s="16" customFormat="1" x14ac:dyDescent="0.15">
      <c r="C52" s="16">
        <v>20171005</v>
      </c>
      <c r="D52" s="16">
        <v>1.4964900000000001</v>
      </c>
      <c r="E52" s="16">
        <v>310.28575000000001</v>
      </c>
      <c r="F52" s="16">
        <v>326.89999999999998</v>
      </c>
      <c r="G52" s="16">
        <f t="shared" ref="G52:G53" si="270">1/(1+F52/(D52*E52))</f>
        <v>0.58685076907372957</v>
      </c>
      <c r="H52" s="16">
        <f t="shared" ref="H52" si="271">E52*D52+F52</f>
        <v>791.23952201750001</v>
      </c>
      <c r="I52" s="16">
        <f t="shared" ref="I52" si="272">(D52*E52+F52)*0.42/D52</f>
        <v>222.06670224816068</v>
      </c>
      <c r="J52" s="16">
        <f t="shared" ref="J52" si="273">(E52*D52+F52)*0.5/D52</f>
        <v>264.3651217240008</v>
      </c>
      <c r="K52" s="16">
        <f t="shared" ref="K52" si="274">(D52*E52+F52)/2</f>
        <v>395.61976100875</v>
      </c>
      <c r="L52" s="16">
        <f t="shared" ref="L52" si="275">F52/58*42/E52</f>
        <v>0.76291189542275917</v>
      </c>
      <c r="M52" s="16">
        <f t="shared" ref="M52" si="276">F52/43*57/E52</f>
        <v>1.3965596490961472</v>
      </c>
      <c r="N52" s="16">
        <f t="shared" ref="N52" si="277">H52/D52</f>
        <v>528.7302434480016</v>
      </c>
      <c r="O52" s="16">
        <v>1.69</v>
      </c>
    </row>
    <row r="53" spans="3:15" s="15" customFormat="1" x14ac:dyDescent="0.15">
      <c r="C53" s="15">
        <v>20171005</v>
      </c>
      <c r="D53" s="15">
        <v>1.4964900000000001</v>
      </c>
      <c r="E53" s="15">
        <v>290.28500000000003</v>
      </c>
      <c r="F53" s="15">
        <v>356.84154000000001</v>
      </c>
      <c r="G53" s="16">
        <f t="shared" si="270"/>
        <v>0.54901551087517708</v>
      </c>
      <c r="H53" s="15">
        <f t="shared" ref="H53" si="278">E53*D53+F53</f>
        <v>791.25013965000005</v>
      </c>
      <c r="I53" s="15">
        <f t="shared" ref="I53" si="279">(D53*E53+F53)*0.42/D53</f>
        <v>222.06968215825029</v>
      </c>
      <c r="J53" s="15">
        <f t="shared" ref="J53" si="280">(E53*D53+F53)*0.5/D53</f>
        <v>264.36866923601229</v>
      </c>
      <c r="K53" s="15">
        <f t="shared" ref="K53" si="281">(D53*E53+F53)/2</f>
        <v>395.62506982500003</v>
      </c>
      <c r="L53" s="15">
        <f t="shared" ref="L53" si="282">F53/58*42/E53</f>
        <v>0.89016826388810522</v>
      </c>
      <c r="M53" s="15">
        <f t="shared" ref="M53" si="283">F53/43*57/E53</f>
        <v>1.629510675755302</v>
      </c>
      <c r="N53" s="15">
        <f t="shared" ref="N53" si="284">H53/D53</f>
        <v>528.73733847202459</v>
      </c>
      <c r="O53" s="15">
        <v>1.69</v>
      </c>
    </row>
    <row r="54" spans="3:15" s="16" customFormat="1" x14ac:dyDescent="0.15">
      <c r="C54" s="16">
        <v>20171006</v>
      </c>
      <c r="D54" s="16">
        <v>1.57</v>
      </c>
      <c r="E54" s="16">
        <v>290.28500000000003</v>
      </c>
      <c r="F54" s="16">
        <v>356.84154000000001</v>
      </c>
      <c r="G54" s="16">
        <f t="shared" ref="G54" si="285">1/(1+F54/(D54*E54))</f>
        <v>0.56085850978610974</v>
      </c>
      <c r="H54" s="16">
        <f t="shared" ref="H54" si="286">E54*D54+F54</f>
        <v>812.58899000000008</v>
      </c>
      <c r="I54" s="16">
        <f t="shared" ref="I54" si="287">(D54*E54+F54)*0.42/D54</f>
        <v>217.38049414012738</v>
      </c>
      <c r="J54" s="16">
        <f t="shared" ref="J54" si="288">(E54*D54+F54)*0.5/D54</f>
        <v>258.78630254777073</v>
      </c>
      <c r="K54" s="16">
        <f t="shared" ref="K54" si="289">(D54*E54+F54)/2</f>
        <v>406.29449500000004</v>
      </c>
      <c r="L54" s="16">
        <f t="shared" ref="L54" si="290">F54/58*42/E54</f>
        <v>0.89016826388810522</v>
      </c>
      <c r="M54" s="16">
        <f t="shared" ref="M54" si="291">F54/43*57/E54</f>
        <v>1.629510675755302</v>
      </c>
      <c r="N54" s="16">
        <f t="shared" ref="N54" si="292">H54/D54</f>
        <v>517.57260509554146</v>
      </c>
      <c r="O54" s="16">
        <v>1.69</v>
      </c>
    </row>
    <row r="55" spans="3:15" s="15" customFormat="1" x14ac:dyDescent="0.15">
      <c r="C55" s="15">
        <v>20171006</v>
      </c>
      <c r="D55" s="15">
        <v>1.57</v>
      </c>
      <c r="E55" s="15">
        <v>270.28500000000003</v>
      </c>
      <c r="F55" s="15">
        <v>388.24</v>
      </c>
      <c r="G55" s="16">
        <f t="shared" ref="G55" si="293">1/(1+F55/(D55*E55))</f>
        <v>0.52221757793576551</v>
      </c>
      <c r="H55" s="15">
        <f t="shared" ref="H55" si="294">E55*D55+F55</f>
        <v>812.58744999999999</v>
      </c>
      <c r="I55" s="15">
        <f t="shared" ref="I55" si="295">(D55*E55+F55)*0.42/D55</f>
        <v>217.38008216560507</v>
      </c>
      <c r="J55" s="15">
        <f t="shared" ref="J55" si="296">(E55*D55+F55)*0.5/D55</f>
        <v>258.78581210191084</v>
      </c>
      <c r="K55" s="15">
        <f t="shared" ref="K55" si="297">(D55*E55+F55)/2</f>
        <v>406.29372499999999</v>
      </c>
      <c r="L55" s="15">
        <f t="shared" ref="L55" si="298">F55/58*42/E55</f>
        <v>1.0401587596234625</v>
      </c>
      <c r="M55" s="15">
        <f t="shared" ref="M55" si="299">F55/43*57/E55</f>
        <v>1.9040779951911224</v>
      </c>
      <c r="N55" s="15">
        <f t="shared" ref="N55" si="300">H55/D55</f>
        <v>517.57162420382167</v>
      </c>
      <c r="O55" s="15">
        <v>1.69</v>
      </c>
    </row>
    <row r="56" spans="3:15" s="16" customFormat="1" x14ac:dyDescent="0.15">
      <c r="C56" s="16">
        <v>20171008</v>
      </c>
      <c r="D56" s="16">
        <v>1.7</v>
      </c>
      <c r="E56" s="16">
        <v>270.28500000000003</v>
      </c>
      <c r="F56" s="16">
        <v>388.24</v>
      </c>
      <c r="G56" s="16">
        <f t="shared" ref="G56" si="301">1/(1+F56/(D56*E56))</f>
        <v>0.54202102215991166</v>
      </c>
      <c r="H56" s="16">
        <f t="shared" ref="H56" si="302">E56*D56+F56</f>
        <v>847.72450000000003</v>
      </c>
      <c r="I56" s="16">
        <f t="shared" ref="I56" si="303">(D56*E56+F56)*0.42/D56</f>
        <v>209.43781764705884</v>
      </c>
      <c r="J56" s="16">
        <f t="shared" ref="J56" si="304">(E56*D56+F56)*0.5/D56</f>
        <v>249.33073529411766</v>
      </c>
      <c r="K56" s="16">
        <f t="shared" ref="K56" si="305">(D56*E56+F56)/2</f>
        <v>423.86225000000002</v>
      </c>
      <c r="L56" s="16">
        <f t="shared" ref="L56" si="306">F56/58*42/E56</f>
        <v>1.0401587596234625</v>
      </c>
      <c r="M56" s="16">
        <f t="shared" ref="M56" si="307">F56/43*57/E56</f>
        <v>1.9040779951911224</v>
      </c>
      <c r="N56" s="16">
        <f t="shared" ref="N56" si="308">H56/D56</f>
        <v>498.66147058823532</v>
      </c>
      <c r="O56" s="16">
        <v>1.69</v>
      </c>
    </row>
    <row r="57" spans="3:15" s="15" customFormat="1" x14ac:dyDescent="0.15">
      <c r="C57" s="15">
        <v>20171008</v>
      </c>
      <c r="D57" s="15">
        <v>1.7</v>
      </c>
      <c r="E57" s="15">
        <v>260.27800000000002</v>
      </c>
      <c r="F57" s="15">
        <v>405.24</v>
      </c>
      <c r="G57" s="16">
        <f t="shared" ref="G57" si="309">1/(1+F57/(D57*E57))</f>
        <v>0.52196062675015098</v>
      </c>
      <c r="H57" s="15">
        <f t="shared" ref="H57" si="310">E57*D57+F57</f>
        <v>847.71260000000007</v>
      </c>
      <c r="I57" s="15">
        <f t="shared" ref="I57" si="311">(D57*E57+F57)*0.42/D57</f>
        <v>209.43487764705881</v>
      </c>
      <c r="J57" s="15">
        <f t="shared" ref="J57" si="312">(E57*D57+F57)*0.5/D57</f>
        <v>249.32723529411768</v>
      </c>
      <c r="K57" s="15">
        <f t="shared" ref="K57" si="313">(D57*E57+F57)/2</f>
        <v>423.85630000000003</v>
      </c>
      <c r="L57" s="15">
        <f t="shared" ref="L57" si="314">F57/58*42/E57</f>
        <v>1.1274470188506667</v>
      </c>
      <c r="M57" s="15">
        <f t="shared" ref="M57" si="315">F57/43*57/E57</f>
        <v>2.063864808593745</v>
      </c>
      <c r="N57" s="15">
        <f t="shared" ref="N57" si="316">H57/D57</f>
        <v>498.65447058823537</v>
      </c>
      <c r="O57" s="15">
        <v>1.69</v>
      </c>
    </row>
    <row r="58" spans="3:15" s="16" customFormat="1" x14ac:dyDescent="0.15">
      <c r="C58" s="16">
        <v>20171009</v>
      </c>
      <c r="D58" s="16">
        <v>1.79</v>
      </c>
      <c r="E58" s="16">
        <v>260.27800000000002</v>
      </c>
      <c r="F58" s="16">
        <v>405.24</v>
      </c>
      <c r="G58" s="16">
        <f t="shared" ref="G58" si="317">1/(1+F58/(D58*E58))</f>
        <v>0.53481517650448851</v>
      </c>
      <c r="H58" s="16">
        <f t="shared" ref="H58" si="318">E58*D58+F58</f>
        <v>871.13761999999997</v>
      </c>
      <c r="I58" s="16">
        <f t="shared" ref="I58" si="319">(D58*E58+F58)*0.42/D58</f>
        <v>204.40100581005584</v>
      </c>
      <c r="J58" s="16">
        <f t="shared" ref="J58" si="320">(E58*D58+F58)*0.5/D58</f>
        <v>243.33453072625696</v>
      </c>
      <c r="K58" s="16">
        <f t="shared" ref="K58" si="321">(D58*E58+F58)/2</f>
        <v>435.56880999999998</v>
      </c>
      <c r="L58" s="16">
        <f t="shared" ref="L58" si="322">F58/58*42/E58</f>
        <v>1.1274470188506667</v>
      </c>
      <c r="M58" s="16">
        <f t="shared" ref="M58" si="323">F58/43*57/E58</f>
        <v>2.063864808593745</v>
      </c>
      <c r="N58" s="16">
        <f t="shared" ref="N58" si="324">H58/D58</f>
        <v>486.66906145251392</v>
      </c>
      <c r="O58" s="16">
        <v>1.69</v>
      </c>
    </row>
    <row r="59" spans="3:15" s="15" customFormat="1" x14ac:dyDescent="0.15">
      <c r="C59" s="15">
        <v>20171009</v>
      </c>
      <c r="D59" s="15">
        <v>1.79</v>
      </c>
      <c r="E59" s="15">
        <v>249.13720000000001</v>
      </c>
      <c r="F59" s="15">
        <v>425.20881000000003</v>
      </c>
      <c r="G59" s="16">
        <f t="shared" ref="G59" si="325">1/(1+F59/(D59*E59))</f>
        <v>0.51190749877269437</v>
      </c>
      <c r="H59" s="15">
        <f t="shared" ref="H59" si="326">E59*D59+F59</f>
        <v>871.16439800000012</v>
      </c>
      <c r="I59" s="15">
        <f t="shared" ref="I59" si="327">(D59*E59+F59)*0.42/D59</f>
        <v>204.40728891620111</v>
      </c>
      <c r="J59" s="15">
        <f t="shared" ref="J59" si="328">(E59*D59+F59)*0.5/D59</f>
        <v>243.34201061452518</v>
      </c>
      <c r="K59" s="15">
        <f t="shared" ref="K59" si="329">(D59*E59+F59)/2</f>
        <v>435.58219900000006</v>
      </c>
      <c r="L59" s="15">
        <f t="shared" ref="L59" si="330">F59/58*42/E59</f>
        <v>1.2359046659071167</v>
      </c>
      <c r="M59" s="15">
        <f t="shared" ref="M59" si="331">F59/43*57/E59</f>
        <v>2.2624035578565489</v>
      </c>
      <c r="N59" s="15">
        <f t="shared" ref="N59" si="332">H59/D59</f>
        <v>486.68402122905036</v>
      </c>
      <c r="O59" s="15">
        <v>1.69</v>
      </c>
    </row>
    <row r="60" spans="3:15" s="16" customFormat="1" x14ac:dyDescent="0.15">
      <c r="C60" s="16">
        <v>20171010</v>
      </c>
      <c r="D60" s="16">
        <v>1.67</v>
      </c>
      <c r="E60" s="16">
        <v>249.13720000000001</v>
      </c>
      <c r="F60" s="16">
        <v>425.20881000000003</v>
      </c>
      <c r="G60" s="16">
        <f t="shared" ref="G60" si="333">1/(1+F60/(D60*E60))</f>
        <v>0.49456196674673197</v>
      </c>
      <c r="H60" s="16">
        <f t="shared" ref="H60" si="334">E60*D60+F60</f>
        <v>841.26793399999997</v>
      </c>
      <c r="I60" s="16">
        <f t="shared" ref="I60" si="335">(D60*E60+F60)*0.42/D60</f>
        <v>211.57636663473053</v>
      </c>
      <c r="J60" s="16">
        <f t="shared" ref="J60" si="336">(E60*D60+F60)*0.5/D60</f>
        <v>251.87662694610779</v>
      </c>
      <c r="K60" s="16">
        <f t="shared" ref="K60" si="337">(D60*E60+F60)/2</f>
        <v>420.63396699999998</v>
      </c>
      <c r="L60" s="16">
        <f t="shared" ref="L60" si="338">F60/58*42/E60</f>
        <v>1.2359046659071167</v>
      </c>
      <c r="M60" s="16">
        <f t="shared" ref="M60" si="339">F60/43*57/E60</f>
        <v>2.2624035578565489</v>
      </c>
      <c r="N60" s="16">
        <f t="shared" ref="N60" si="340">H60/D60</f>
        <v>503.75325389221558</v>
      </c>
      <c r="O60" s="16">
        <v>1.69</v>
      </c>
    </row>
    <row r="61" spans="3:15" s="16" customFormat="1" x14ac:dyDescent="0.15">
      <c r="C61" s="16">
        <v>20171012</v>
      </c>
      <c r="D61" s="16">
        <v>1.75</v>
      </c>
      <c r="E61" s="16">
        <v>249.13720000000001</v>
      </c>
      <c r="F61" s="16">
        <v>425.20881000000003</v>
      </c>
      <c r="G61" s="16">
        <f t="shared" ref="G61" si="341">1/(1+F61/(D61*E61))</f>
        <v>0.50625946565584945</v>
      </c>
      <c r="H61" s="16">
        <f t="shared" ref="H61" si="342">E61*D61+F61</f>
        <v>861.19891000000007</v>
      </c>
      <c r="I61" s="16">
        <f t="shared" ref="I61" si="343">(D61*E61+F61)*0.42/D61</f>
        <v>206.6877384</v>
      </c>
      <c r="J61" s="16">
        <f t="shared" ref="J61" si="344">(E61*D61+F61)*0.5/D61</f>
        <v>246.05683142857146</v>
      </c>
      <c r="K61" s="16">
        <f t="shared" ref="K61" si="345">(D61*E61+F61)/2</f>
        <v>430.59945500000003</v>
      </c>
      <c r="L61" s="16">
        <f t="shared" ref="L61" si="346">F61/58*42/E61</f>
        <v>1.2359046659071167</v>
      </c>
      <c r="M61" s="16">
        <f t="shared" ref="M61" si="347">F61/43*57/E61</f>
        <v>2.2624035578565489</v>
      </c>
      <c r="N61" s="16">
        <f t="shared" ref="N61" si="348">H61/D61</f>
        <v>492.11366285714291</v>
      </c>
      <c r="O61" s="16">
        <v>1.69</v>
      </c>
    </row>
    <row r="62" spans="3:15" s="16" customFormat="1" x14ac:dyDescent="0.15">
      <c r="C62" s="16">
        <v>20171013</v>
      </c>
      <c r="D62" s="16">
        <v>1.67</v>
      </c>
      <c r="E62" s="16">
        <v>249.13720000000001</v>
      </c>
      <c r="F62" s="16">
        <v>425.20881000000003</v>
      </c>
      <c r="G62" s="16">
        <f t="shared" ref="G62" si="349">1/(1+F62/(D62*E62))</f>
        <v>0.49456196674673197</v>
      </c>
      <c r="H62" s="16">
        <f t="shared" ref="H62" si="350">E62*D62+F62</f>
        <v>841.26793399999997</v>
      </c>
      <c r="I62" s="16">
        <f t="shared" ref="I62" si="351">(D62*E62+F62)*0.42/D62</f>
        <v>211.57636663473053</v>
      </c>
      <c r="J62" s="16">
        <f t="shared" ref="J62" si="352">(E62*D62+F62)*0.5/D62</f>
        <v>251.87662694610779</v>
      </c>
      <c r="K62" s="16">
        <f t="shared" ref="K62" si="353">(D62*E62+F62)/2</f>
        <v>420.63396699999998</v>
      </c>
      <c r="L62" s="16">
        <f t="shared" ref="L62" si="354">F62/58*42/E62</f>
        <v>1.2359046659071167</v>
      </c>
      <c r="M62" s="16">
        <f t="shared" ref="M62" si="355">F62/43*57/E62</f>
        <v>2.2624035578565489</v>
      </c>
      <c r="N62" s="16">
        <f t="shared" ref="N62" si="356">H62/D62</f>
        <v>503.75325389221558</v>
      </c>
      <c r="O62" s="16">
        <v>1.69</v>
      </c>
    </row>
    <row r="63" spans="3:15" s="16" customFormat="1" x14ac:dyDescent="0.15">
      <c r="C63" s="16">
        <v>20171015</v>
      </c>
      <c r="D63" s="16">
        <v>1.75</v>
      </c>
      <c r="E63" s="16">
        <v>249.13720000000001</v>
      </c>
      <c r="F63" s="16">
        <v>425.20881000000003</v>
      </c>
      <c r="G63" s="16">
        <f t="shared" ref="G63" si="357">1/(1+F63/(D63*E63))</f>
        <v>0.50625946565584945</v>
      </c>
      <c r="H63" s="16">
        <f t="shared" ref="H63" si="358">E63*D63+F63</f>
        <v>861.19891000000007</v>
      </c>
      <c r="I63" s="16">
        <f t="shared" ref="I63" si="359">(D63*E63+F63)*0.42/D63</f>
        <v>206.6877384</v>
      </c>
      <c r="J63" s="16">
        <f t="shared" ref="J63" si="360">(E63*D63+F63)*0.5/D63</f>
        <v>246.05683142857146</v>
      </c>
      <c r="K63" s="16">
        <f t="shared" ref="K63" si="361">(D63*E63+F63)/2</f>
        <v>430.59945500000003</v>
      </c>
      <c r="L63" s="16">
        <f t="shared" ref="L63" si="362">F63/58*42/E63</f>
        <v>1.2359046659071167</v>
      </c>
      <c r="M63" s="16">
        <f t="shared" ref="M63" si="363">F63/43*57/E63</f>
        <v>2.2624035578565489</v>
      </c>
      <c r="N63" s="16">
        <f t="shared" ref="N63" si="364">H63/D63</f>
        <v>492.11366285714291</v>
      </c>
      <c r="O63" s="16">
        <v>1.69</v>
      </c>
    </row>
    <row r="64" spans="3:15" s="16" customFormat="1" x14ac:dyDescent="0.15">
      <c r="C64" s="16">
        <v>20171016</v>
      </c>
      <c r="D64" s="16">
        <v>1.9</v>
      </c>
      <c r="E64" s="16">
        <v>249.13720000000001</v>
      </c>
      <c r="F64" s="16">
        <v>425.20881000000003</v>
      </c>
      <c r="G64" s="16">
        <f t="shared" ref="G64" si="365">1/(1+F64/(D64*E64))</f>
        <v>0.52679362616685321</v>
      </c>
      <c r="H64" s="16">
        <f t="shared" ref="H64" si="366">E64*D64+F64</f>
        <v>898.56949000000009</v>
      </c>
      <c r="I64" s="16">
        <f t="shared" ref="I64" si="367">(D64*E64+F64)*0.42/D64</f>
        <v>198.63115042105264</v>
      </c>
      <c r="J64" s="16">
        <f t="shared" ref="J64" si="368">(E64*D64+F64)*0.5/D64</f>
        <v>236.46565526315794</v>
      </c>
      <c r="K64" s="16">
        <f t="shared" ref="K64" si="369">(D64*E64+F64)/2</f>
        <v>449.28474500000004</v>
      </c>
      <c r="L64" s="16">
        <f t="shared" ref="L64" si="370">F64/58*42/E64</f>
        <v>1.2359046659071167</v>
      </c>
      <c r="M64" s="16">
        <f t="shared" ref="M64" si="371">F64/43*57/E64</f>
        <v>2.2624035578565489</v>
      </c>
      <c r="N64" s="16">
        <f t="shared" ref="N64" si="372">H64/D64</f>
        <v>472.93131052631588</v>
      </c>
      <c r="O64" s="16">
        <v>1.69</v>
      </c>
    </row>
    <row r="65" spans="3:15" s="16" customFormat="1" x14ac:dyDescent="0.15">
      <c r="C65" s="16">
        <v>20171017</v>
      </c>
      <c r="D65" s="16">
        <v>1.73</v>
      </c>
      <c r="E65" s="16">
        <v>249.13720000000001</v>
      </c>
      <c r="F65" s="16">
        <v>425.20881000000003</v>
      </c>
      <c r="G65" s="16">
        <f t="shared" ref="G65" si="373">1/(1+F65/(D65*E65))</f>
        <v>0.50338614606349308</v>
      </c>
      <c r="H65" s="16">
        <f t="shared" ref="H65" si="374">E65*D65+F65</f>
        <v>856.21616600000004</v>
      </c>
      <c r="I65" s="16">
        <f t="shared" ref="I65" si="375">(D65*E65+F65)*0.42/D65</f>
        <v>207.86750850867054</v>
      </c>
      <c r="J65" s="16">
        <f t="shared" ref="J65" si="376">(E65*D65+F65)*0.5/D65</f>
        <v>247.4613196531792</v>
      </c>
      <c r="K65" s="16">
        <f t="shared" ref="K65" si="377">(D65*E65+F65)/2</f>
        <v>428.10808300000002</v>
      </c>
      <c r="L65" s="16">
        <f t="shared" ref="L65" si="378">F65/58*42/E65</f>
        <v>1.2359046659071167</v>
      </c>
      <c r="M65" s="16">
        <f t="shared" ref="M65" si="379">F65/43*57/E65</f>
        <v>2.2624035578565489</v>
      </c>
      <c r="N65" s="16">
        <f t="shared" ref="N65" si="380">H65/D65</f>
        <v>494.92263930635841</v>
      </c>
      <c r="O65" s="16">
        <v>1.69</v>
      </c>
    </row>
    <row r="66" spans="3:15" s="16" customFormat="1" x14ac:dyDescent="0.15">
      <c r="C66" s="16">
        <v>20171018</v>
      </c>
      <c r="D66" s="16">
        <v>1.55</v>
      </c>
      <c r="E66" s="16">
        <v>249.13720000000001</v>
      </c>
      <c r="F66" s="16">
        <v>425.20881000000003</v>
      </c>
      <c r="G66" s="16">
        <f t="shared" ref="G66" si="381">1/(1+F66/(D66*E66))</f>
        <v>0.47593817909323333</v>
      </c>
      <c r="H66" s="16">
        <f t="shared" ref="H66" si="382">E66*D66+F66</f>
        <v>811.37147000000004</v>
      </c>
      <c r="I66" s="16">
        <f t="shared" ref="I66" si="383">(D66*E66+F66)*0.42/D66</f>
        <v>219.85549509677418</v>
      </c>
      <c r="J66" s="16">
        <f t="shared" ref="J66" si="384">(E66*D66+F66)*0.5/D66</f>
        <v>261.73273225806452</v>
      </c>
      <c r="K66" s="16">
        <f t="shared" ref="K66" si="385">(D66*E66+F66)/2</f>
        <v>405.68573500000002</v>
      </c>
      <c r="L66" s="16">
        <f t="shared" ref="L66" si="386">F66/58*42/E66</f>
        <v>1.2359046659071167</v>
      </c>
      <c r="M66" s="16">
        <f t="shared" ref="M66" si="387">F66/43*57/E66</f>
        <v>2.2624035578565489</v>
      </c>
      <c r="N66" s="16">
        <f t="shared" ref="N66" si="388">H66/D66</f>
        <v>523.46546451612903</v>
      </c>
      <c r="O66" s="16">
        <v>1.69</v>
      </c>
    </row>
    <row r="67" spans="3:15" s="16" customFormat="1" x14ac:dyDescent="0.15">
      <c r="C67" s="16">
        <v>20171019</v>
      </c>
      <c r="D67" s="16">
        <v>1.43</v>
      </c>
      <c r="E67" s="16">
        <v>249.13720000000001</v>
      </c>
      <c r="F67" s="16">
        <v>425.20881000000003</v>
      </c>
      <c r="G67" s="16">
        <f t="shared" ref="G67" si="389">1/(1+F67/(D67*E67))</f>
        <v>0.45588943122257708</v>
      </c>
      <c r="H67" s="16">
        <f t="shared" ref="H67" si="390">E67*D67+F67</f>
        <v>781.47500600000001</v>
      </c>
      <c r="I67" s="16">
        <f t="shared" ref="I67" si="391">(D67*E67+F67)*0.42/D67</f>
        <v>229.52412763636363</v>
      </c>
      <c r="J67" s="16">
        <f t="shared" ref="J67" si="392">(E67*D67+F67)*0.5/D67</f>
        <v>273.24300909090908</v>
      </c>
      <c r="K67" s="16">
        <f t="shared" ref="K67" si="393">(D67*E67+F67)/2</f>
        <v>390.737503</v>
      </c>
      <c r="L67" s="16">
        <f t="shared" ref="L67" si="394">F67/58*42/E67</f>
        <v>1.2359046659071167</v>
      </c>
      <c r="M67" s="16">
        <f t="shared" ref="M67" si="395">F67/43*57/E67</f>
        <v>2.2624035578565489</v>
      </c>
      <c r="N67" s="16">
        <f t="shared" ref="N67" si="396">H67/D67</f>
        <v>546.48601818181817</v>
      </c>
      <c r="O67" s="16">
        <v>1.69</v>
      </c>
    </row>
    <row r="68" spans="3:15" s="16" customFormat="1" x14ac:dyDescent="0.15">
      <c r="C68" s="16">
        <v>20171023</v>
      </c>
      <c r="D68" s="16">
        <v>1.34</v>
      </c>
      <c r="E68" s="16">
        <v>249.13720000000001</v>
      </c>
      <c r="F68" s="16">
        <v>425.20881000000003</v>
      </c>
      <c r="G68" s="16">
        <f t="shared" ref="G68" si="397">1/(1+F68/(D68*E68))</f>
        <v>0.43981645341923042</v>
      </c>
      <c r="H68" s="16">
        <f t="shared" ref="H68" si="398">E68*D68+F68</f>
        <v>759.05265800000006</v>
      </c>
      <c r="I68" s="16">
        <f t="shared" ref="I68" si="399">(D68*E68+F68)*0.42/D68</f>
        <v>237.91202713432835</v>
      </c>
      <c r="J68" s="16">
        <f t="shared" ref="J68" si="400">(E68*D68+F68)*0.5/D68</f>
        <v>283.2286037313433</v>
      </c>
      <c r="K68" s="16">
        <f t="shared" ref="K68" si="401">(D68*E68+F68)/2</f>
        <v>379.52632900000003</v>
      </c>
      <c r="L68" s="16">
        <f t="shared" ref="L68" si="402">F68/58*42/E68</f>
        <v>1.2359046659071167</v>
      </c>
      <c r="M68" s="16">
        <f t="shared" ref="M68" si="403">F68/43*57/E68</f>
        <v>2.2624035578565489</v>
      </c>
      <c r="N68" s="16">
        <f t="shared" ref="N68" si="404">H68/D68</f>
        <v>566.4572074626866</v>
      </c>
      <c r="O68" s="16">
        <v>1.69</v>
      </c>
    </row>
    <row r="69" spans="3:15" s="16" customFormat="1" x14ac:dyDescent="0.15">
      <c r="C69" s="16">
        <v>20171024</v>
      </c>
      <c r="D69" s="16">
        <v>1.3919999999999999</v>
      </c>
      <c r="E69" s="16">
        <v>249.13720000000001</v>
      </c>
      <c r="F69" s="16">
        <v>425.20881000000003</v>
      </c>
      <c r="G69" s="16">
        <f t="shared" ref="G69" si="405">1/(1+F69/(D69*E69))</f>
        <v>0.4492169454946553</v>
      </c>
      <c r="H69" s="16">
        <f t="shared" ref="H69" si="406">E69*D69+F69</f>
        <v>772.00779239999997</v>
      </c>
      <c r="I69" s="16">
        <f t="shared" ref="I69" si="407">(D69*E69+F69)*0.42/D69</f>
        <v>232.93338563793102</v>
      </c>
      <c r="J69" s="16">
        <f t="shared" ref="J69" si="408">(E69*D69+F69)*0.5/D69</f>
        <v>277.3016495689655</v>
      </c>
      <c r="K69" s="16">
        <f t="shared" ref="K69" si="409">(D69*E69+F69)/2</f>
        <v>386.00389619999999</v>
      </c>
      <c r="L69" s="16">
        <f t="shared" ref="L69" si="410">F69/58*42/E69</f>
        <v>1.2359046659071167</v>
      </c>
      <c r="M69" s="16">
        <f t="shared" ref="M69" si="411">F69/43*57/E69</f>
        <v>2.2624035578565489</v>
      </c>
      <c r="N69" s="16">
        <f t="shared" ref="N69" si="412">H69/D69</f>
        <v>554.603299137931</v>
      </c>
      <c r="O69" s="16">
        <v>1.69</v>
      </c>
    </row>
    <row r="70" spans="3:15" s="16" customFormat="1" x14ac:dyDescent="0.15">
      <c r="C70" s="16">
        <v>20171102</v>
      </c>
      <c r="D70" s="16">
        <v>1.3058000000000001</v>
      </c>
      <c r="E70" s="16">
        <v>249.13720000000001</v>
      </c>
      <c r="F70" s="16">
        <v>425.20881000000003</v>
      </c>
      <c r="G70" s="16">
        <f t="shared" ref="G70" si="413">1/(1+F70/(D70*E70))</f>
        <v>0.43345691310987683</v>
      </c>
      <c r="H70" s="16">
        <f t="shared" ref="H70" si="414">E70*D70+F70</f>
        <v>750.53216576</v>
      </c>
      <c r="I70" s="16">
        <f t="shared" ref="I70" si="415">(D70*E70+F70)*0.42/D70</f>
        <v>241.40259581804256</v>
      </c>
      <c r="J70" s="16">
        <f t="shared" ref="J70" si="416">(E70*D70+F70)*0.5/D70</f>
        <v>287.38404264052684</v>
      </c>
      <c r="K70" s="16">
        <f t="shared" ref="K70" si="417">(D70*E70+F70)/2</f>
        <v>375.26608288</v>
      </c>
      <c r="L70" s="16">
        <f t="shared" ref="L70" si="418">F70/58*42/E70</f>
        <v>1.2359046659071167</v>
      </c>
      <c r="M70" s="16">
        <f t="shared" ref="M70" si="419">F70/43*57/E70</f>
        <v>2.2624035578565489</v>
      </c>
      <c r="N70" s="16">
        <f t="shared" ref="N70" si="420">H70/D70</f>
        <v>574.76808528105369</v>
      </c>
      <c r="O70" s="16">
        <v>1.69</v>
      </c>
    </row>
    <row r="71" spans="3:15" s="16" customFormat="1" x14ac:dyDescent="0.15">
      <c r="C71" s="16">
        <v>20171106</v>
      </c>
      <c r="D71" s="16">
        <v>1.3687</v>
      </c>
      <c r="E71" s="16">
        <v>249.13720000000001</v>
      </c>
      <c r="F71" s="16">
        <v>425.20881000000003</v>
      </c>
      <c r="G71" s="16">
        <f t="shared" ref="G71" si="421">1/(1+F71/(D71*E71))</f>
        <v>0.44504410983094983</v>
      </c>
      <c r="H71" s="16">
        <f t="shared" ref="H71" si="422">E71*D71+F71</f>
        <v>766.20289564000007</v>
      </c>
      <c r="I71" s="16">
        <f t="shared" ref="I71" si="423">(D71*E71+F71)*0.42/D71</f>
        <v>235.11742249492221</v>
      </c>
      <c r="J71" s="16">
        <f t="shared" ref="J71" si="424">(E71*D71+F71)*0.5/D71</f>
        <v>279.90169344633597</v>
      </c>
      <c r="K71" s="16">
        <f t="shared" ref="K71" si="425">(D71*E71+F71)/2</f>
        <v>383.10144782000003</v>
      </c>
      <c r="L71" s="16">
        <f t="shared" ref="L71" si="426">F71/58*42/E71</f>
        <v>1.2359046659071167</v>
      </c>
      <c r="M71" s="16">
        <f t="shared" ref="M71" si="427">F71/43*57/E71</f>
        <v>2.2624035578565489</v>
      </c>
      <c r="N71" s="16">
        <f t="shared" ref="N71" si="428">H71/D71</f>
        <v>559.80338689267194</v>
      </c>
      <c r="O71" s="16">
        <v>1.69</v>
      </c>
    </row>
    <row r="72" spans="3:15" s="16" customFormat="1" x14ac:dyDescent="0.15">
      <c r="C72" s="16">
        <v>20171107</v>
      </c>
      <c r="D72" s="16">
        <v>1.4089</v>
      </c>
      <c r="E72" s="16">
        <v>249.13720000000001</v>
      </c>
      <c r="F72" s="16">
        <v>425.20881000000003</v>
      </c>
      <c r="G72" s="16">
        <f t="shared" ref="G72" si="429">1/(1+F72/(D72*E72))</f>
        <v>0.45220454257523685</v>
      </c>
      <c r="H72" s="16">
        <f t="shared" ref="H72" si="430">E72*D72+F72</f>
        <v>776.21821108000006</v>
      </c>
      <c r="I72" s="16">
        <f t="shared" ref="I72" si="431">(D72*E72+F72)*0.42/D72</f>
        <v>231.39445571268365</v>
      </c>
      <c r="J72" s="16">
        <f t="shared" ref="J72" si="432">(E72*D72+F72)*0.5/D72</f>
        <v>275.46959013414721</v>
      </c>
      <c r="K72" s="16">
        <f t="shared" ref="K72" si="433">(D72*E72+F72)/2</f>
        <v>388.10910554000003</v>
      </c>
      <c r="L72" s="16">
        <f t="shared" ref="L72" si="434">F72/58*42/E72</f>
        <v>1.2359046659071167</v>
      </c>
      <c r="M72" s="16">
        <f t="shared" ref="M72" si="435">F72/43*57/E72</f>
        <v>2.2624035578565489</v>
      </c>
      <c r="N72" s="16">
        <f t="shared" ref="N72" si="436">H72/D72</f>
        <v>550.93918026829442</v>
      </c>
      <c r="O72" s="16">
        <v>1.69</v>
      </c>
    </row>
    <row r="73" spans="3:15" s="16" customFormat="1" x14ac:dyDescent="0.15">
      <c r="C73" s="16">
        <v>20171109</v>
      </c>
      <c r="D73" s="16">
        <v>1.448</v>
      </c>
      <c r="E73" s="16">
        <v>249.13720000000001</v>
      </c>
      <c r="F73" s="16">
        <v>425.20881000000003</v>
      </c>
      <c r="G73" s="16">
        <f t="shared" ref="G73" si="437">1/(1+F73/(D73*E73))</f>
        <v>0.45899397716988349</v>
      </c>
      <c r="H73" s="16">
        <f t="shared" ref="H73" si="438">E73*D73+F73</f>
        <v>785.95947560000002</v>
      </c>
      <c r="I73" s="16">
        <f t="shared" ref="I73" si="439">(D73*E73+F73)*0.42/D73</f>
        <v>227.97167109944752</v>
      </c>
      <c r="J73" s="16">
        <f t="shared" ref="J73" si="440">(E73*D73+F73)*0.5/D73</f>
        <v>271.39484654696133</v>
      </c>
      <c r="K73" s="16">
        <f t="shared" ref="K73" si="441">(D73*E73+F73)/2</f>
        <v>392.97973780000001</v>
      </c>
      <c r="L73" s="16">
        <f t="shared" ref="L73" si="442">F73/58*42/E73</f>
        <v>1.2359046659071167</v>
      </c>
      <c r="M73" s="16">
        <f t="shared" ref="M73" si="443">F73/43*57/E73</f>
        <v>2.2624035578565489</v>
      </c>
      <c r="N73" s="16">
        <f t="shared" ref="N73" si="444">H73/D73</f>
        <v>542.78969309392266</v>
      </c>
      <c r="O73" s="16">
        <v>1.69</v>
      </c>
    </row>
    <row r="74" spans="3:15" s="16" customFormat="1" x14ac:dyDescent="0.15">
      <c r="C74" s="16">
        <v>20171111</v>
      </c>
      <c r="D74" s="16">
        <v>1.4701</v>
      </c>
      <c r="E74" s="16">
        <v>249.13720000000001</v>
      </c>
      <c r="F74" s="16">
        <v>425.20881000000003</v>
      </c>
      <c r="G74" s="16">
        <f t="shared" ref="G74" si="445">1/(1+F74/(D74*E74))</f>
        <v>0.46275755598098367</v>
      </c>
      <c r="H74" s="16">
        <f t="shared" ref="H74" si="446">E74*D74+F74</f>
        <v>791.46540772000003</v>
      </c>
      <c r="I74" s="16">
        <f t="shared" ref="I74" si="447">(D74*E74+F74)*0.42/D74</f>
        <v>226.11759148520508</v>
      </c>
      <c r="J74" s="16">
        <f t="shared" ref="J74" si="448">(E74*D74+F74)*0.5/D74</f>
        <v>269.18760891095843</v>
      </c>
      <c r="K74" s="16">
        <f t="shared" ref="K74" si="449">(D74*E74+F74)/2</f>
        <v>395.73270386000002</v>
      </c>
      <c r="L74" s="16">
        <f t="shared" ref="L74" si="450">F74/58*42/E74</f>
        <v>1.2359046659071167</v>
      </c>
      <c r="M74" s="16">
        <f t="shared" ref="M74" si="451">F74/43*57/E74</f>
        <v>2.2624035578565489</v>
      </c>
      <c r="N74" s="16">
        <f t="shared" ref="N74" si="452">H74/D74</f>
        <v>538.37521782191686</v>
      </c>
      <c r="O74" s="16">
        <v>1.69</v>
      </c>
    </row>
    <row r="75" spans="3:15" s="16" customFormat="1" x14ac:dyDescent="0.15">
      <c r="C75" s="16">
        <v>20171113</v>
      </c>
      <c r="D75" s="16">
        <v>1.4133</v>
      </c>
      <c r="E75" s="16">
        <v>249.13720000000001</v>
      </c>
      <c r="F75" s="16">
        <v>425.20881000000003</v>
      </c>
      <c r="G75" s="16">
        <f t="shared" ref="G75" si="453">1/(1+F75/(D75*E75))</f>
        <v>0.4529770683188919</v>
      </c>
      <c r="H75" s="16">
        <f t="shared" ref="H75" si="454">E75*D75+F75</f>
        <v>777.31441476000009</v>
      </c>
      <c r="I75" s="16">
        <f t="shared" ref="I75" si="455">(D75*E75+F75)*0.42/D75</f>
        <v>230.99982608023777</v>
      </c>
      <c r="J75" s="16">
        <f t="shared" ref="J75" si="456">(E75*D75+F75)*0.5/D75</f>
        <v>274.999792952664</v>
      </c>
      <c r="K75" s="16">
        <f t="shared" ref="K75" si="457">(D75*E75+F75)/2</f>
        <v>388.65720738000005</v>
      </c>
      <c r="L75" s="16">
        <f t="shared" ref="L75" si="458">F75/58*42/E75</f>
        <v>1.2359046659071167</v>
      </c>
      <c r="M75" s="16">
        <f t="shared" ref="M75" si="459">F75/43*57/E75</f>
        <v>2.2624035578565489</v>
      </c>
      <c r="N75" s="16">
        <f t="shared" ref="N75" si="460">H75/D75</f>
        <v>549.99958590532799</v>
      </c>
      <c r="O75" s="16">
        <v>1.69</v>
      </c>
    </row>
    <row r="76" spans="3:15" s="16" customFormat="1" x14ac:dyDescent="0.15">
      <c r="C76" s="16">
        <v>20171117</v>
      </c>
      <c r="D76" s="16">
        <v>1.6046</v>
      </c>
      <c r="E76" s="16">
        <v>249.13720000000001</v>
      </c>
      <c r="F76" s="16">
        <v>425.20881000000003</v>
      </c>
      <c r="G76" s="16">
        <f>1/(1+F76/(D76*E76))</f>
        <v>0.48457936386928568</v>
      </c>
      <c r="H76" s="16">
        <f>E76*D76+F76</f>
        <v>824.97436112000003</v>
      </c>
      <c r="I76" s="16">
        <f>(D76*E76+F76)*0.42/D76</f>
        <v>215.93495679321947</v>
      </c>
      <c r="J76" s="16">
        <f>(E76*D76+F76)*0.5/D76</f>
        <v>257.06542475383276</v>
      </c>
      <c r="K76" s="16">
        <f>(D76*E76+F76)/2</f>
        <v>412.48718056000001</v>
      </c>
      <c r="L76" s="16">
        <f t="shared" ref="L76" si="461">F76/58*42/E76</f>
        <v>1.2359046659071167</v>
      </c>
      <c r="M76" s="16">
        <f t="shared" ref="M76" si="462">F76/43*57/E76</f>
        <v>2.2624035578565489</v>
      </c>
      <c r="N76" s="16">
        <f>H76/D76</f>
        <v>514.13084950766552</v>
      </c>
      <c r="O76" s="16">
        <v>1.69</v>
      </c>
    </row>
    <row r="77" spans="3:15" s="16" customFormat="1" x14ac:dyDescent="0.15">
      <c r="C77" s="16">
        <v>20171120</v>
      </c>
      <c r="D77" s="16">
        <v>1.5803</v>
      </c>
      <c r="E77" s="16">
        <v>249.13720000000001</v>
      </c>
      <c r="F77" s="16">
        <v>425.20881000000003</v>
      </c>
      <c r="G77" s="16">
        <f>1/(1+F77/(D77*E77))</f>
        <v>0.48076901268940775</v>
      </c>
      <c r="H77" s="16">
        <f>E77*D77+F77</f>
        <v>818.92032716000006</v>
      </c>
      <c r="I77" s="16">
        <f>(D77*E77+F77)*0.42/D77</f>
        <v>217.64635664570019</v>
      </c>
      <c r="J77" s="16">
        <f>(E77*D77+F77)*0.5/D77</f>
        <v>259.10280553059545</v>
      </c>
      <c r="K77" s="16">
        <f>(D77*E77+F77)/2</f>
        <v>409.46016358000003</v>
      </c>
      <c r="L77" s="16">
        <f t="shared" ref="L77" si="463">F77/58*42/E77</f>
        <v>1.2359046659071167</v>
      </c>
      <c r="M77" s="16">
        <f t="shared" ref="M77" si="464">F77/43*57/E77</f>
        <v>2.2624035578565489</v>
      </c>
      <c r="N77" s="16">
        <f>H77/D77</f>
        <v>518.20561106119089</v>
      </c>
      <c r="O77" s="16">
        <v>1.69</v>
      </c>
    </row>
    <row r="78" spans="3:15" s="16" customFormat="1" x14ac:dyDescent="0.15">
      <c r="C78" s="16">
        <v>20171123</v>
      </c>
      <c r="D78" s="16">
        <v>1.6243000000000001</v>
      </c>
      <c r="E78" s="16">
        <v>249.13720000000001</v>
      </c>
      <c r="F78" s="16">
        <v>425.20881000000003</v>
      </c>
      <c r="G78" s="16">
        <f>1/(1+F78/(D78*E78))</f>
        <v>0.48762761029044488</v>
      </c>
      <c r="H78" s="16">
        <f>E78*D78+F78</f>
        <v>829.88236396000002</v>
      </c>
      <c r="I78" s="16">
        <f>(D78*E78+F78)*0.42/D78</f>
        <v>214.58510919362186</v>
      </c>
      <c r="J78" s="16">
        <f>(E78*D78+F78)*0.5/D78</f>
        <v>255.45846332574033</v>
      </c>
      <c r="K78" s="16">
        <f>(D78*E78+F78)/2</f>
        <v>414.94118198000001</v>
      </c>
      <c r="L78" s="16">
        <f t="shared" ref="L78" si="465">F78/58*42/E78</f>
        <v>1.2359046659071167</v>
      </c>
      <c r="M78" s="16">
        <f t="shared" ref="M78" si="466">F78/43*57/E78</f>
        <v>2.2624035578565489</v>
      </c>
      <c r="N78" s="16">
        <f>H78/D78</f>
        <v>510.91692665148065</v>
      </c>
      <c r="O78" s="16">
        <v>1.69</v>
      </c>
    </row>
    <row r="79" spans="3:15" s="16" customFormat="1" x14ac:dyDescent="0.15">
      <c r="C79" s="16">
        <v>20171129</v>
      </c>
      <c r="D79" s="16">
        <v>1.8301000000000001</v>
      </c>
      <c r="E79" s="16">
        <v>249.13720000000001</v>
      </c>
      <c r="F79" s="16">
        <v>425.20881000000003</v>
      </c>
      <c r="G79" s="16">
        <f>1/(1+F79/(D79*E79))</f>
        <v>0.51744141876646832</v>
      </c>
      <c r="H79" s="16">
        <f>E79*D79+F79</f>
        <v>881.15479972000003</v>
      </c>
      <c r="I79" s="16">
        <f>(D79*E79+F79)*0.42/D79</f>
        <v>202.22119877733456</v>
      </c>
      <c r="J79" s="16">
        <f>(E79*D79+F79)*0.5/D79</f>
        <v>240.73952235396973</v>
      </c>
      <c r="K79" s="16">
        <f>(D79*E79+F79)/2</f>
        <v>440.57739986000001</v>
      </c>
      <c r="L79" s="16">
        <f t="shared" ref="L79" si="467">F79/58*42/E79</f>
        <v>1.2359046659071167</v>
      </c>
      <c r="M79" s="16">
        <f t="shared" ref="M79" si="468">F79/43*57/E79</f>
        <v>2.2624035578565489</v>
      </c>
      <c r="N79" s="16">
        <f>H79/D79</f>
        <v>481.47904470793947</v>
      </c>
      <c r="O79" s="16">
        <v>1.69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"/>
  <sheetViews>
    <sheetView workbookViewId="0">
      <selection activeCell="B4" sqref="B4"/>
    </sheetView>
  </sheetViews>
  <sheetFormatPr baseColWidth="10" defaultRowHeight="15" x14ac:dyDescent="0.15"/>
  <sheetData>
    <row r="3" spans="2:3" x14ac:dyDescent="0.15">
      <c r="B3" t="s">
        <v>58</v>
      </c>
      <c r="C3" t="s">
        <v>59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17"/>
  <sheetViews>
    <sheetView topLeftCell="B1" workbookViewId="0">
      <selection activeCell="G24" sqref="G24"/>
    </sheetView>
  </sheetViews>
  <sheetFormatPr baseColWidth="10" defaultRowHeight="15" x14ac:dyDescent="0.15"/>
  <cols>
    <col min="1" max="4" width="10.83203125" style="11"/>
    <col min="5" max="5" width="11.33203125" style="11" customWidth="1"/>
    <col min="6" max="6" width="10.83203125" style="11"/>
    <col min="7" max="7" width="21" style="11" customWidth="1"/>
    <col min="8" max="8" width="20.1640625" style="11" customWidth="1"/>
    <col min="9" max="9" width="25.83203125" style="12" customWidth="1"/>
    <col min="10" max="10" width="27.83203125" style="11" customWidth="1"/>
    <col min="11" max="11" width="30.1640625" style="11" customWidth="1"/>
    <col min="12" max="16384" width="10.83203125" style="11"/>
  </cols>
  <sheetData>
    <row r="6" spans="3:13" x14ac:dyDescent="0.15">
      <c r="C6" s="11" t="s">
        <v>43</v>
      </c>
      <c r="D6" s="11" t="s">
        <v>0</v>
      </c>
      <c r="E6" s="11" t="s">
        <v>48</v>
      </c>
      <c r="F6" s="11" t="s">
        <v>45</v>
      </c>
      <c r="G6" s="11" t="s">
        <v>42</v>
      </c>
      <c r="H6" s="11" t="s">
        <v>47</v>
      </c>
      <c r="I6" s="12" t="s">
        <v>61</v>
      </c>
      <c r="J6" s="11" t="s">
        <v>49</v>
      </c>
      <c r="K6" s="11" t="s">
        <v>50</v>
      </c>
      <c r="L6" s="11" t="s">
        <v>51</v>
      </c>
      <c r="M6" s="11" t="s">
        <v>52</v>
      </c>
    </row>
    <row r="7" spans="3:13" ht="19" x14ac:dyDescent="0.25">
      <c r="C7" s="11">
        <v>20170824</v>
      </c>
      <c r="D7" s="11">
        <v>1520</v>
      </c>
      <c r="E7" s="14">
        <v>2.2618939999999998</v>
      </c>
      <c r="F7" s="11">
        <v>1753</v>
      </c>
      <c r="G7" s="11">
        <f t="shared" ref="G7" si="0">(D7*E7)/(D7*E7+F7)</f>
        <v>0.66230526629947883</v>
      </c>
      <c r="H7" s="11">
        <f>E7*D7+F7+1000</f>
        <v>6191.0788799999991</v>
      </c>
      <c r="I7" s="12">
        <f>H7/D7</f>
        <v>4.0730782105263152</v>
      </c>
      <c r="J7" s="11">
        <f t="shared" ref="J7:J17" si="1">(E7*D7+F7)*0.55/D7</f>
        <v>1.8783509105263156</v>
      </c>
      <c r="K7" s="11">
        <f t="shared" ref="K7:K17" si="2">(D7*E7+F7)*0.45</f>
        <v>2335.9854959999998</v>
      </c>
    </row>
    <row r="8" spans="3:13" ht="19" x14ac:dyDescent="0.25">
      <c r="C8" s="11">
        <v>20170824</v>
      </c>
      <c r="D8" s="11">
        <v>1533</v>
      </c>
      <c r="E8" s="13">
        <v>1.711894</v>
      </c>
      <c r="F8" s="11">
        <v>2578.5300000000002</v>
      </c>
      <c r="G8" s="11">
        <f t="shared" ref="G8" si="3">(D8*E8)/(D8*E8+F8)</f>
        <v>0.50440175895277595</v>
      </c>
      <c r="H8" s="12">
        <f t="shared" ref="H8:H13" si="4">E8*D8+F8+1000</f>
        <v>6202.8635020000002</v>
      </c>
      <c r="I8" s="12">
        <f t="shared" ref="I8:I15" si="5">H8/D8</f>
        <v>4.0462253763861709</v>
      </c>
      <c r="J8" s="11">
        <f t="shared" si="1"/>
        <v>1.866650310567515</v>
      </c>
      <c r="K8" s="11">
        <f t="shared" si="2"/>
        <v>2341.2885759000001</v>
      </c>
      <c r="L8" s="11">
        <v>1522</v>
      </c>
      <c r="M8" s="11">
        <v>0.55000000000000004</v>
      </c>
    </row>
    <row r="9" spans="3:13" ht="19" x14ac:dyDescent="0.25">
      <c r="C9" s="11">
        <v>20170825</v>
      </c>
      <c r="D9" s="11">
        <v>1593</v>
      </c>
      <c r="E9" s="13">
        <v>1.711894</v>
      </c>
      <c r="F9" s="11">
        <v>2578.5300000000002</v>
      </c>
      <c r="G9" s="11">
        <f t="shared" ref="G9" si="6">(D9*E9)/(D9*E9+F9)</f>
        <v>0.51399632292821718</v>
      </c>
      <c r="H9" s="12">
        <f t="shared" si="4"/>
        <v>6305.5771420000001</v>
      </c>
      <c r="I9" s="12">
        <f t="shared" si="5"/>
        <v>3.9583032906465787</v>
      </c>
      <c r="J9" s="11">
        <f t="shared" si="1"/>
        <v>1.8318062951035783</v>
      </c>
      <c r="K9" s="11">
        <f t="shared" si="2"/>
        <v>2387.5097139</v>
      </c>
    </row>
    <row r="10" spans="3:13" ht="19" x14ac:dyDescent="0.25">
      <c r="C10" s="11">
        <v>20170826</v>
      </c>
      <c r="D10" s="11">
        <v>1863</v>
      </c>
      <c r="E10" s="13">
        <v>1.711894</v>
      </c>
      <c r="F10" s="11">
        <v>2578.5300000000002</v>
      </c>
      <c r="G10" s="11">
        <f t="shared" ref="G10" si="7">(D10*E10)/(D10*E10+F10)</f>
        <v>0.55294304044526821</v>
      </c>
      <c r="H10" s="12">
        <f t="shared" si="4"/>
        <v>6767.7885220000007</v>
      </c>
      <c r="I10" s="12">
        <f t="shared" si="5"/>
        <v>3.6327367267847563</v>
      </c>
      <c r="J10" s="11">
        <f t="shared" si="1"/>
        <v>1.7027824407407413</v>
      </c>
      <c r="K10" s="11">
        <f t="shared" si="2"/>
        <v>2595.5048349000003</v>
      </c>
    </row>
    <row r="11" spans="3:13" ht="19" x14ac:dyDescent="0.25">
      <c r="C11" s="11">
        <v>20170827</v>
      </c>
      <c r="D11" s="11">
        <v>1893</v>
      </c>
      <c r="E11" s="13">
        <v>1.711894</v>
      </c>
      <c r="F11" s="11">
        <v>2578.5300000000002</v>
      </c>
      <c r="G11" s="11">
        <f t="shared" ref="G11" si="8">(D11*E11)/(D11*E11+F11)</f>
        <v>0.55688853801445404</v>
      </c>
      <c r="H11" s="12">
        <f t="shared" si="4"/>
        <v>6819.1453419999998</v>
      </c>
      <c r="I11" s="12">
        <f t="shared" si="5"/>
        <v>3.6022954791336503</v>
      </c>
      <c r="J11" s="11">
        <f t="shared" si="1"/>
        <v>1.6907184036450078</v>
      </c>
      <c r="K11" s="11">
        <f t="shared" si="2"/>
        <v>2618.6154038999998</v>
      </c>
    </row>
    <row r="12" spans="3:13" s="12" customFormat="1" ht="19" x14ac:dyDescent="0.25">
      <c r="C12" s="12">
        <v>20170828</v>
      </c>
      <c r="D12" s="12">
        <v>1688</v>
      </c>
      <c r="E12" s="13">
        <v>1.711894</v>
      </c>
      <c r="F12" s="12">
        <v>2578.5300000000002</v>
      </c>
      <c r="G12" s="12">
        <f t="shared" ref="G12" si="9">(D12*E12)/(D12*E12+F12)</f>
        <v>0.5284505568190011</v>
      </c>
      <c r="H12" s="12">
        <f t="shared" si="4"/>
        <v>6468.2070720000002</v>
      </c>
      <c r="I12" s="12">
        <f t="shared" si="5"/>
        <v>3.8318762274881517</v>
      </c>
      <c r="J12" s="12">
        <f t="shared" si="1"/>
        <v>1.7817025412322276</v>
      </c>
      <c r="K12" s="12">
        <f t="shared" si="2"/>
        <v>2460.6931824000003</v>
      </c>
    </row>
    <row r="13" spans="3:13" s="12" customFormat="1" ht="19" x14ac:dyDescent="0.25">
      <c r="C13" s="12">
        <v>20170829</v>
      </c>
      <c r="D13" s="12">
        <v>1777</v>
      </c>
      <c r="E13" s="13">
        <v>1.711894</v>
      </c>
      <c r="F13" s="12">
        <v>2578.5300000000002</v>
      </c>
      <c r="G13" s="12">
        <f t="shared" ref="G13" si="10">(D13*E13)/(D13*E13+F13)</f>
        <v>0.54123300641365091</v>
      </c>
      <c r="H13" s="12">
        <f t="shared" si="4"/>
        <v>6620.565638</v>
      </c>
      <c r="I13" s="12">
        <f t="shared" si="5"/>
        <v>3.7256981643218907</v>
      </c>
      <c r="J13" s="12">
        <f t="shared" si="1"/>
        <v>1.7396235795723132</v>
      </c>
      <c r="K13" s="12">
        <f t="shared" si="2"/>
        <v>2529.2545371000001</v>
      </c>
    </row>
    <row r="14" spans="3:13" s="12" customFormat="1" ht="19" x14ac:dyDescent="0.25">
      <c r="C14" s="12">
        <v>20170803</v>
      </c>
      <c r="D14" s="12">
        <v>1718</v>
      </c>
      <c r="E14" s="13">
        <v>2.71</v>
      </c>
      <c r="F14" s="12">
        <v>1860.53</v>
      </c>
      <c r="G14" s="12">
        <f t="shared" ref="G14" si="11">(D14*E14)/(D14*E14+F14)</f>
        <v>0.7144810483233609</v>
      </c>
      <c r="H14" s="12">
        <f t="shared" ref="H14" si="12">E14*D14+F14</f>
        <v>6516.3099999999995</v>
      </c>
      <c r="I14" s="12">
        <f t="shared" si="5"/>
        <v>3.7929627473806748</v>
      </c>
      <c r="J14" s="12">
        <f t="shared" si="1"/>
        <v>2.0861295110593714</v>
      </c>
      <c r="K14" s="12">
        <f t="shared" si="2"/>
        <v>2932.3395</v>
      </c>
    </row>
    <row r="15" spans="3:13" s="17" customFormat="1" ht="19" x14ac:dyDescent="0.25">
      <c r="C15" s="17">
        <v>20170901</v>
      </c>
      <c r="D15" s="17">
        <v>1803</v>
      </c>
      <c r="E15" s="18">
        <v>2.5099999999999998</v>
      </c>
      <c r="F15" s="17">
        <v>2220.77</v>
      </c>
      <c r="G15" s="17">
        <f t="shared" ref="G15" si="13">(D15*E15)/(D15*E15+F15)</f>
        <v>0.67081659576360375</v>
      </c>
      <c r="H15" s="17">
        <f t="shared" ref="H15" si="14">E15*D15+F15</f>
        <v>6746.2999999999993</v>
      </c>
      <c r="I15" s="17">
        <f t="shared" si="5"/>
        <v>3.7417082640044366</v>
      </c>
      <c r="J15" s="17">
        <f t="shared" si="1"/>
        <v>2.0579395452024403</v>
      </c>
      <c r="K15" s="17">
        <f t="shared" si="2"/>
        <v>3035.8349999999996</v>
      </c>
    </row>
    <row r="16" spans="3:13" s="19" customFormat="1" ht="19" x14ac:dyDescent="0.25">
      <c r="C16" s="19">
        <v>20170902</v>
      </c>
      <c r="D16" s="19">
        <v>1700</v>
      </c>
      <c r="E16" s="13">
        <v>2.010894</v>
      </c>
      <c r="F16" s="20">
        <f>2101.163375+1000</f>
        <v>3101.1633750000001</v>
      </c>
      <c r="G16" s="19">
        <f t="shared" ref="G16" si="15">(D16*E16)/(D16*E16+F16)</f>
        <v>0.52433833182392331</v>
      </c>
      <c r="H16" s="19">
        <f t="shared" ref="H16" si="16">E16*D16+F16</f>
        <v>6519.6831750000001</v>
      </c>
      <c r="I16" s="19">
        <f t="shared" ref="I16" si="17">H16/D16</f>
        <v>3.8351077500000001</v>
      </c>
      <c r="J16" s="19">
        <f t="shared" si="1"/>
        <v>2.1093092625000005</v>
      </c>
      <c r="K16" s="19">
        <f t="shared" si="2"/>
        <v>2933.8574287500001</v>
      </c>
    </row>
    <row r="17" spans="3:11" s="19" customFormat="1" ht="19" x14ac:dyDescent="0.25">
      <c r="C17" s="19">
        <v>20170902</v>
      </c>
      <c r="D17" s="19">
        <v>1654</v>
      </c>
      <c r="E17" s="13">
        <v>0.42930499999999999</v>
      </c>
      <c r="F17" s="20">
        <f>4772.307309+1000</f>
        <v>5772.3073089999998</v>
      </c>
      <c r="G17" s="19">
        <f t="shared" ref="G17" si="18">(D17*E17)/(D17*E17+F17)</f>
        <v>0.10953858201543117</v>
      </c>
      <c r="H17" s="19">
        <f t="shared" ref="H17" si="19">E17*D17+F17</f>
        <v>6482.3777789999995</v>
      </c>
      <c r="I17" s="19">
        <f t="shared" ref="I17" si="20">H17/D17</f>
        <v>3.9192126837968559</v>
      </c>
      <c r="J17" s="19">
        <f t="shared" si="1"/>
        <v>2.155566976088271</v>
      </c>
      <c r="K17" s="19">
        <f t="shared" si="2"/>
        <v>2917.0700005499998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H13"/>
  <sheetViews>
    <sheetView workbookViewId="0">
      <selection activeCell="C20" sqref="C20"/>
    </sheetView>
  </sheetViews>
  <sheetFormatPr baseColWidth="10" defaultRowHeight="15" x14ac:dyDescent="0.15"/>
  <cols>
    <col min="1" max="2" width="10.83203125" style="21"/>
    <col min="3" max="3" width="13.83203125" style="21" bestFit="1" customWidth="1"/>
    <col min="4" max="4" width="10.83203125" style="21"/>
    <col min="5" max="7" width="11.1640625" style="21" bestFit="1" customWidth="1"/>
    <col min="8" max="16384" width="10.83203125" style="21"/>
  </cols>
  <sheetData>
    <row r="6" spans="3:8" ht="23" x14ac:dyDescent="0.3">
      <c r="C6" s="22" t="s">
        <v>62</v>
      </c>
      <c r="D6" s="22" t="s">
        <v>5</v>
      </c>
      <c r="E6" s="22" t="s">
        <v>0</v>
      </c>
      <c r="F6" s="22" t="s">
        <v>1</v>
      </c>
      <c r="G6" s="22" t="s">
        <v>64</v>
      </c>
    </row>
    <row r="7" spans="3:8" ht="23" x14ac:dyDescent="0.3">
      <c r="C7" s="22">
        <v>20170902</v>
      </c>
      <c r="D7" s="22" t="s">
        <v>63</v>
      </c>
      <c r="E7" s="22">
        <v>1762.56</v>
      </c>
      <c r="F7" s="22">
        <v>0.5</v>
      </c>
      <c r="G7" s="22">
        <f>E7*F7</f>
        <v>881.28</v>
      </c>
    </row>
    <row r="8" spans="3:8" ht="23" x14ac:dyDescent="0.3">
      <c r="C8" s="22">
        <v>20170902</v>
      </c>
      <c r="D8" s="22" t="s">
        <v>63</v>
      </c>
      <c r="E8" s="22">
        <v>1700</v>
      </c>
      <c r="F8" s="22">
        <v>1</v>
      </c>
      <c r="G8" s="22">
        <f>E8*F8</f>
        <v>1700</v>
      </c>
    </row>
    <row r="9" spans="3:8" ht="23" x14ac:dyDescent="0.3">
      <c r="C9" s="22">
        <v>20170902</v>
      </c>
      <c r="D9" s="22" t="s">
        <v>63</v>
      </c>
      <c r="E9" s="22">
        <v>1625</v>
      </c>
      <c r="F9" s="22">
        <v>0.31</v>
      </c>
      <c r="G9" s="22">
        <f>E9*F9</f>
        <v>503.75</v>
      </c>
    </row>
    <row r="10" spans="3:8" ht="23" x14ac:dyDescent="0.3">
      <c r="D10" s="21" t="s">
        <v>65</v>
      </c>
      <c r="E10" s="20">
        <v>1680.7099994299999</v>
      </c>
      <c r="F10" s="13">
        <v>1.2840000000000001E-2</v>
      </c>
      <c r="G10" s="22">
        <f>E10*F10</f>
        <v>21.580316392681201</v>
      </c>
    </row>
    <row r="11" spans="3:8" ht="23" x14ac:dyDescent="0.3">
      <c r="D11" s="21" t="s">
        <v>65</v>
      </c>
      <c r="E11" s="20">
        <v>1677</v>
      </c>
      <c r="F11" s="13">
        <v>0.41599999999999998</v>
      </c>
      <c r="G11" s="22">
        <f>E11*F11</f>
        <v>697.63199999999995</v>
      </c>
    </row>
    <row r="12" spans="3:8" x14ac:dyDescent="0.15">
      <c r="D12" s="21" t="s">
        <v>65</v>
      </c>
    </row>
    <row r="13" spans="3:8" x14ac:dyDescent="0.15">
      <c r="F13" s="21">
        <f>SUM(F10:F11)</f>
        <v>0.42884</v>
      </c>
      <c r="G13" s="21">
        <f>SUM(G10:G11)</f>
        <v>719.21231639268115</v>
      </c>
      <c r="H13" s="21">
        <f>G13/F13</f>
        <v>1677.1110819715539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工作表1</vt:lpstr>
      <vt:lpstr>Garibaldi</vt:lpstr>
      <vt:lpstr>balance</vt:lpstr>
      <vt:lpstr>工作表2</vt:lpstr>
      <vt:lpstr>zec</vt:lpstr>
      <vt:lpstr>zec交易记录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2017-05-21T17:37:07Z</dcterms:created>
  <dcterms:modified xsi:type="dcterms:W3CDTF">2017-11-29T09:21:30Z</dcterms:modified>
</cp:coreProperties>
</file>