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firstSheet="2" activeTab="7"/>
  </bookViews>
  <sheets>
    <sheet name="工作表1" sheetId="1" state="hidden" r:id="rId1"/>
    <sheet name="余额宝" sheetId="7" state="hidden" r:id="rId2"/>
    <sheet name="投资者权益表" sheetId="6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策略" sheetId="10" state="hidden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7" l="1"/>
  <c r="G8" i="17"/>
  <c r="H9" i="16"/>
  <c r="G9" i="16"/>
  <c r="F7" i="12"/>
  <c r="E7" i="12"/>
  <c r="K7" i="12"/>
  <c r="I7" i="12"/>
  <c r="J7" i="12"/>
  <c r="H14" i="16"/>
  <c r="H7" i="17"/>
  <c r="E7" i="17"/>
  <c r="D7" i="17"/>
  <c r="K7" i="17"/>
  <c r="G7" i="17"/>
  <c r="E8" i="16"/>
  <c r="D8" i="16"/>
  <c r="H8" i="16"/>
  <c r="G8" i="16"/>
  <c r="K8" i="16"/>
  <c r="K6" i="12"/>
  <c r="E6" i="12"/>
  <c r="I6" i="12"/>
  <c r="J6" i="12"/>
  <c r="F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F72" i="8"/>
  <c r="I46" i="11"/>
  <c r="H46" i="11"/>
  <c r="I45" i="11"/>
  <c r="H15" i="18"/>
  <c r="M5" i="12"/>
  <c r="N5" i="12"/>
  <c r="O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K5" i="12"/>
  <c r="E5" i="12"/>
  <c r="I5" i="12"/>
  <c r="J5" i="12"/>
  <c r="E4" i="12"/>
  <c r="F5" i="12"/>
  <c r="I7" i="18"/>
  <c r="I6" i="18"/>
  <c r="H8" i="18"/>
  <c r="H6" i="18"/>
  <c r="F8" i="18"/>
  <c r="G8" i="18"/>
  <c r="D7" i="18"/>
  <c r="E3" i="12"/>
  <c r="C43" i="11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K6" i="17"/>
  <c r="G5" i="17"/>
  <c r="K5" i="17"/>
  <c r="F4" i="12"/>
  <c r="G4" i="12"/>
  <c r="F6" i="16"/>
  <c r="I4" i="12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C31" i="6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H4" i="12"/>
  <c r="J4" i="12"/>
  <c r="I3" i="12"/>
  <c r="E7" i="14"/>
  <c r="I7" i="14"/>
  <c r="I6" i="14"/>
  <c r="D58" i="8"/>
  <c r="F59" i="8"/>
  <c r="H59" i="8"/>
  <c r="D59" i="8"/>
  <c r="H60" i="8"/>
  <c r="D60" i="8"/>
  <c r="H61" i="8"/>
  <c r="D61" i="8"/>
  <c r="D47" i="8"/>
  <c r="F48" i="8"/>
  <c r="H48" i="8"/>
  <c r="D48" i="8"/>
  <c r="H49" i="8"/>
  <c r="D49" i="8"/>
  <c r="H50" i="8"/>
  <c r="D50" i="8"/>
  <c r="H51" i="8"/>
  <c r="D51" i="8"/>
  <c r="D37" i="8"/>
  <c r="F38" i="8"/>
  <c r="H38" i="8"/>
  <c r="D38" i="8"/>
  <c r="H39" i="8"/>
  <c r="D39" i="8"/>
  <c r="H40" i="8"/>
  <c r="D40" i="8"/>
  <c r="H41" i="8"/>
  <c r="D41" i="8"/>
  <c r="D27" i="8"/>
  <c r="D32" i="8"/>
  <c r="D33" i="8"/>
  <c r="D6" i="8"/>
  <c r="D7" i="8"/>
  <c r="D8" i="8"/>
  <c r="D9" i="8"/>
  <c r="D10" i="8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<sst xmlns="http://schemas.openxmlformats.org/spreadsheetml/2006/main" count="497" uniqueCount="177">
  <si>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</si>
  <si>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</si>
  <si>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</si>
  <si>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</si>
  <si>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</si>
  <si>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</si>
  <si>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</si>
  <si>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</si>
  <si>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</si>
  <si>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</si>
  <si>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</si>
  <si>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</si>
  <si>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</si>
  <si>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</si>
  <si>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</si>
  <si>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</si>
  <si>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</si>
  <si>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</si>
  <si>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</si>
  <si>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</si>
  <si>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</si>
  <si>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</si>
  <si>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</si>
  <si>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</si>
  <si>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</si>
  <si>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</si>
  <si>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</si>
  <si>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</si>
  <si>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</si>
  <si>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</si>
  <si>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</si>
  <si>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</si>
  <si>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</si>
  <si>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</si>
  <si>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</si>
  <si>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</si>
  <si>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</si>
  <si>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</si>
  <si>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</si>
  <si>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</si>
  <si>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</si>
  <si>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</si>
  <si>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</si>
  <si>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</si>
  <si>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</si>
  <si>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</si>
  <si>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</si>
  <si>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</si>
  <si>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</si>
  <si>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</si>
  <si>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</si>
  <si>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</si>
  <si>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</si>
  <si>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</si>
  <si>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</si>
  <si>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</si>
  <si>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</si>
  <si>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</si>
  <si>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</si>
  <si>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</si>
  <si>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</si>
  <si>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</si>
  <si>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</si>
  <si>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</si>
  <si>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</si>
  <si>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</si>
  <si>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</si>
  <si>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</si>
  <si>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</si>
  <si>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</si>
  <si>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</si>
  <si>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</si>
  <si>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</si>
  <si>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</si>
  <si>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</si>
  <si>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</si>
  <si>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</si>
  <si>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</si>
  <si>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</si>
  <si>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</si>
  <si>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</si>
  <si>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</si>
  <si>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</si>
  <si>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</si>
  <si>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</si>
  <si>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</si>
  <si>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</si>
  <si>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</si>
  <si>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</si>
  <si>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</si>
  <si>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</si>
  <si>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</si>
  <si>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</si>
  <si>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</si>
  <si>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</si>
  <si>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</si>
  <si>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</si>
  <si>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</si>
  <si>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</si>
  <si>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</si>
  <si>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</si>
  <si>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</si>
  <si>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</si>
  <si>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</si>
  <si>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</si>
  <si>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</si>
  <si>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</si>
  <si>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</si>
  <si>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</si>
  <si>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</si>
  <si>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</si>
  <si>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</si>
  <si>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</si>
  <si>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</si>
  <si>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</si>
  <si>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</si>
  <si>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</si>
  <si>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</si>
  <si>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</si>
  <si>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</si>
  <si>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</si>
  <si>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</si>
  <si>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</si>
  <si>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</si>
  <si>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</si>
  <si>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</si>
  <si>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</si>
  <si>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</si>
  <si>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</si>
  <si>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</si>
  <si>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</si>
  <si>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</si>
  <si>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</si>
  <si>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</si>
  <si>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</si>
  <si>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</si>
  <si>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</si>
  <si>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</si>
  <si>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</si>
  <si>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</si>
  <si>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</si>
  <si>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</si>
  <si>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</si>
  <si>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</si>
  <si>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</si>
  <si>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</si>
  <si>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</si>
  <si>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</si>
  <si>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</si>
  <si>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</si>
  <si>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</si>
  <si>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</si>
  <si>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</si>
  <si>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·</t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</si>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</sst>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18" t="s">
        <v>0</v>
      </c>
      <c r="C17" s="118" t="s">
        <v>1</v>
      </c>
      <c r="D17" s="118">
        <v>7000</v>
      </c>
      <c r="E17" s="119">
        <v>7013.3</v>
      </c>
      <c r="F17" s="4"/>
      <c r="G17" s="117">
        <v>7058.1</v>
      </c>
      <c r="H17" s="117"/>
      <c r="I17" s="117"/>
    </row>
    <row r="18" spans="2:9" ht="18" x14ac:dyDescent="0.2">
      <c r="B18" s="118"/>
      <c r="C18" s="118"/>
      <c r="D18" s="118"/>
      <c r="E18" s="119"/>
      <c r="F18" s="4"/>
      <c r="G18" s="117"/>
      <c r="H18" s="117"/>
      <c r="I18" s="117"/>
    </row>
    <row r="19" spans="2:9" ht="18" x14ac:dyDescent="0.2">
      <c r="B19" s="118" t="s">
        <v>2</v>
      </c>
      <c r="C19" s="118" t="s">
        <v>3</v>
      </c>
      <c r="D19" s="118">
        <v>10000</v>
      </c>
      <c r="E19" s="119">
        <v>10623.79</v>
      </c>
      <c r="F19" s="4"/>
      <c r="G19" s="117"/>
      <c r="H19" s="117"/>
      <c r="I19" s="117"/>
    </row>
    <row r="20" spans="2:9" ht="18" x14ac:dyDescent="0.2">
      <c r="B20" s="118"/>
      <c r="C20" s="118"/>
      <c r="D20" s="118"/>
      <c r="E20" s="119"/>
      <c r="F20" s="4"/>
      <c r="G20" s="117"/>
      <c r="H20" s="117"/>
      <c r="I20" s="117"/>
    </row>
    <row r="21" spans="2:9" ht="18" x14ac:dyDescent="0.2">
      <c r="B21" s="118" t="s">
        <v>4</v>
      </c>
      <c r="C21" s="118" t="s">
        <v>3</v>
      </c>
      <c r="D21" s="118">
        <v>10000</v>
      </c>
      <c r="E21" s="119">
        <v>10065.91</v>
      </c>
      <c r="F21" s="4"/>
      <c r="G21" s="117"/>
      <c r="H21" s="117"/>
      <c r="I21" s="117"/>
    </row>
    <row r="22" spans="2:9" ht="18" x14ac:dyDescent="0.2">
      <c r="B22" s="118"/>
      <c r="C22" s="118"/>
      <c r="D22" s="118"/>
      <c r="E22" s="119"/>
      <c r="F22" s="4"/>
      <c r="G22" s="117"/>
      <c r="H22" s="117"/>
      <c r="I22" s="117"/>
    </row>
    <row r="23" spans="2:9" ht="18" x14ac:dyDescent="0.2">
      <c r="B23" s="118" t="s">
        <v>5</v>
      </c>
      <c r="C23" s="118" t="s">
        <v>1</v>
      </c>
      <c r="D23" s="118">
        <v>10000</v>
      </c>
      <c r="E23" s="119">
        <v>10809.31</v>
      </c>
      <c r="F23" s="4"/>
      <c r="G23" s="117"/>
      <c r="H23" s="117"/>
      <c r="I23" s="117"/>
    </row>
    <row r="24" spans="2:9" ht="18" x14ac:dyDescent="0.2">
      <c r="B24" s="118"/>
      <c r="C24" s="118"/>
      <c r="D24" s="118"/>
      <c r="E24" s="119"/>
      <c r="F24" s="4"/>
      <c r="G24" s="117"/>
      <c r="H24" s="117"/>
      <c r="I24" s="117"/>
    </row>
    <row r="25" spans="2:9" ht="18" x14ac:dyDescent="0.2">
      <c r="B25" s="118" t="s">
        <v>6</v>
      </c>
      <c r="C25" s="118" t="s">
        <v>1</v>
      </c>
      <c r="D25" s="118">
        <v>1000</v>
      </c>
      <c r="E25" s="119">
        <v>1053.7</v>
      </c>
      <c r="F25" s="4"/>
      <c r="G25" s="117"/>
      <c r="H25" s="117"/>
      <c r="I25" s="117"/>
    </row>
    <row r="26" spans="2:9" ht="18" x14ac:dyDescent="0.2">
      <c r="B26" s="118"/>
      <c r="C26" s="118"/>
      <c r="D26" s="118"/>
      <c r="E26" s="119"/>
      <c r="F26" s="4"/>
      <c r="G26" s="117"/>
      <c r="H26" s="117"/>
      <c r="I26" s="117"/>
    </row>
    <row r="27" spans="2:9" ht="18" x14ac:dyDescent="0.2">
      <c r="B27" s="118" t="s">
        <v>7</v>
      </c>
      <c r="C27" s="118" t="s">
        <v>8</v>
      </c>
      <c r="D27" s="118">
        <v>22000</v>
      </c>
      <c r="E27" s="119">
        <v>21825.21</v>
      </c>
      <c r="F27" s="4"/>
      <c r="G27" s="117"/>
      <c r="H27" s="117"/>
      <c r="I27" s="117"/>
    </row>
    <row r="28" spans="2:9" ht="18" x14ac:dyDescent="0.2">
      <c r="B28" s="118"/>
      <c r="C28" s="118"/>
      <c r="D28" s="118"/>
      <c r="E28" s="119"/>
      <c r="F28" s="4"/>
      <c r="G28" s="117"/>
      <c r="H28" s="117"/>
      <c r="I28" s="117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33" t="s">
        <v>46</v>
      </c>
      <c r="D1" s="133"/>
      <c r="E1" s="133"/>
      <c r="F1" s="133"/>
    </row>
    <row r="3" spans="3:12" ht="24" thickBot="1" x14ac:dyDescent="0.35"/>
    <row r="4" spans="3:12" x14ac:dyDescent="0.3">
      <c r="C4" s="138" t="s">
        <v>25</v>
      </c>
      <c r="D4" s="122"/>
      <c r="E4" s="122"/>
      <c r="F4" s="123"/>
      <c r="G4" s="134"/>
      <c r="H4" s="134"/>
      <c r="I4" s="134"/>
      <c r="J4" s="134"/>
      <c r="K4" s="134"/>
      <c r="L4" s="134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35" t="s">
        <v>47</v>
      </c>
      <c r="D8" s="136"/>
      <c r="E8" s="136"/>
      <c r="F8" s="137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35" t="s">
        <v>68</v>
      </c>
      <c r="D12" s="136"/>
      <c r="E12" s="136"/>
      <c r="F12" s="137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35" t="s">
        <v>77</v>
      </c>
      <c r="D16" s="136"/>
      <c r="E16" s="136"/>
      <c r="F16" s="137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30" t="s">
        <v>69</v>
      </c>
      <c r="D20" s="131"/>
      <c r="E20" s="131"/>
      <c r="F20" s="131"/>
      <c r="G20" s="132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24" t="s">
        <v>27</v>
      </c>
      <c r="E4" s="125"/>
      <c r="F4" s="125"/>
      <c r="G4" s="125"/>
      <c r="H4" s="124" t="s">
        <v>48</v>
      </c>
      <c r="I4" s="125"/>
      <c r="J4" s="125"/>
      <c r="K4" s="125"/>
      <c r="L4" s="125"/>
      <c r="M4" s="126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43">
        <f>SUM(D6:D9)</f>
        <v>28756.7</v>
      </c>
      <c r="F6" s="28">
        <f>D6-C6</f>
        <v>13.300000000000182</v>
      </c>
      <c r="G6" s="141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43">
        <f>J6+J7+J8+J9</f>
        <v>-382.68999999999915</v>
      </c>
      <c r="L6" s="143">
        <f>SUM(H6:H9)</f>
        <v>28374.010000000002</v>
      </c>
      <c r="M6" s="139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43"/>
      <c r="F7" s="28">
        <f>D7-C7</f>
        <v>53.700000000000045</v>
      </c>
      <c r="G7" s="141"/>
      <c r="H7" s="25">
        <v>1078.76</v>
      </c>
      <c r="I7" s="24">
        <f>H7-C7</f>
        <v>78.759999999999991</v>
      </c>
      <c r="J7" s="28">
        <f>H7-D7</f>
        <v>25.059999999999945</v>
      </c>
      <c r="K7" s="143"/>
      <c r="L7" s="143"/>
      <c r="M7" s="139"/>
    </row>
    <row r="8" spans="2:13" x14ac:dyDescent="0.3">
      <c r="B8" s="10" t="s">
        <v>30</v>
      </c>
      <c r="C8" s="10">
        <v>10000</v>
      </c>
      <c r="D8" s="25">
        <v>10065.91</v>
      </c>
      <c r="E8" s="143"/>
      <c r="F8" s="28">
        <f>D8-C8</f>
        <v>65.909999999999854</v>
      </c>
      <c r="G8" s="141"/>
      <c r="H8" s="25">
        <v>9985.2000000000007</v>
      </c>
      <c r="I8" s="24">
        <f>H8-C8</f>
        <v>-14.799999999999272</v>
      </c>
      <c r="J8" s="28">
        <f>H8-D8</f>
        <v>-80.709999999999127</v>
      </c>
      <c r="K8" s="143"/>
      <c r="L8" s="143"/>
      <c r="M8" s="139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44"/>
      <c r="F9" s="31">
        <f>D9-C9</f>
        <v>623.79000000000087</v>
      </c>
      <c r="G9" s="142"/>
      <c r="H9" s="26">
        <v>10251.950000000001</v>
      </c>
      <c r="I9" s="32">
        <f>H9-C9</f>
        <v>251.95000000000073</v>
      </c>
      <c r="J9" s="31">
        <f>H9-D9</f>
        <v>-371.84000000000015</v>
      </c>
      <c r="K9" s="144"/>
      <c r="L9" s="144"/>
      <c r="M9" s="140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24" t="s">
        <v>63</v>
      </c>
      <c r="E13" s="125"/>
      <c r="F13" s="125"/>
      <c r="G13" s="125"/>
      <c r="H13" s="125"/>
      <c r="I13" s="126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45">
        <f>F15+F16+F17+F18</f>
        <v>-873.43000000000166</v>
      </c>
      <c r="H15" s="145">
        <f>SUM(D15:D18)</f>
        <v>27883.269999999997</v>
      </c>
      <c r="I15" s="148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46"/>
      <c r="H16" s="146"/>
      <c r="I16" s="149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46"/>
      <c r="H17" s="146"/>
      <c r="I17" s="149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47"/>
      <c r="H18" s="147"/>
      <c r="I18" s="150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3"/>
  <sheetViews>
    <sheetView topLeftCell="A61" workbookViewId="0">
      <selection activeCell="C77" sqref="C77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51">
        <v>20160622</v>
      </c>
      <c r="E4" s="152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51">
        <v>20160713</v>
      </c>
      <c r="E15" s="152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51">
        <v>20160808</v>
      </c>
      <c r="E25" s="152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51">
        <v>20160825</v>
      </c>
      <c r="E35" s="152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51">
        <v>20160906</v>
      </c>
      <c r="E45" s="152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51">
        <v>20160921</v>
      </c>
      <c r="E56" s="152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51">
        <v>20161017</v>
      </c>
      <c r="E66" s="152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165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</sheetData>
  <mergeCells count="7">
    <mergeCell ref="D66:E66"/>
    <mergeCell ref="D56:E56"/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E12" sqref="E12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3" x14ac:dyDescent="0.3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opLeftCell="A29" workbookViewId="0">
      <selection activeCell="C53" sqref="C53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161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162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163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164</v>
      </c>
    </row>
    <row r="46" spans="2:10" x14ac:dyDescent="0.15">
      <c r="B46" s="89">
        <v>20160930</v>
      </c>
      <c r="C46" s="89" t="s">
        <v>38</v>
      </c>
      <c r="D46" s="94" t="s">
        <v>176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20">
        <v>20160708</v>
      </c>
      <c r="G4" s="120"/>
      <c r="H4" s="120">
        <v>20160712</v>
      </c>
      <c r="I4" s="120"/>
      <c r="J4" s="120">
        <v>20160808</v>
      </c>
      <c r="K4" s="120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20">
        <v>20160810</v>
      </c>
      <c r="F8" s="120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D60" sqref="D60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20">
        <v>201605</v>
      </c>
      <c r="D4" s="120"/>
      <c r="E4" s="120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24">
        <v>20160608</v>
      </c>
      <c r="D11" s="125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21">
        <v>20160708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3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21">
        <v>20160808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3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21">
        <v>20160825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3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21">
        <v>20160906</v>
      </c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3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21">
        <v>20160921</v>
      </c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3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2"/>
  <sheetViews>
    <sheetView workbookViewId="0">
      <selection activeCell="C20" sqref="C20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166</v>
      </c>
      <c r="G5" s="116" t="s">
        <v>167</v>
      </c>
      <c r="H5" s="116" t="s">
        <v>168</v>
      </c>
      <c r="I5" s="116" t="s">
        <v>169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净值!E5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166</v>
      </c>
      <c r="G12" s="116" t="s">
        <v>167</v>
      </c>
      <c r="H12" s="116" t="s">
        <v>168</v>
      </c>
      <c r="I12" s="116" t="s">
        <v>169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净值!E12</f>
        <v>0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166</v>
      </c>
      <c r="G19" s="116" t="s">
        <v>167</v>
      </c>
      <c r="H19" s="116" t="s">
        <v>168</v>
      </c>
      <c r="I19" s="116" t="s">
        <v>169</v>
      </c>
    </row>
    <row r="20" spans="1:9" ht="23" x14ac:dyDescent="0.3">
      <c r="B20" s="40">
        <v>216</v>
      </c>
      <c r="C20" s="114">
        <v>42243.189713341802</v>
      </c>
      <c r="D20" s="66">
        <f>C18*C20</f>
        <v>0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-1</v>
      </c>
    </row>
    <row r="21" spans="1:9" ht="23" x14ac:dyDescent="0.3">
      <c r="B21" s="40" t="s">
        <v>32</v>
      </c>
      <c r="C21" s="64">
        <v>23408.289291309895</v>
      </c>
      <c r="D21" s="66">
        <f>C21*C18</f>
        <v>0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-1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0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"/>
  <sheetViews>
    <sheetView workbookViewId="0">
      <selection activeCell="E7" sqref="E7"/>
    </sheetView>
  </sheetViews>
  <sheetFormatPr baseColWidth="10" defaultRowHeight="15" x14ac:dyDescent="0.15"/>
  <cols>
    <col min="3" max="3" width="14.83203125" customWidth="1"/>
    <col min="4" max="5" width="12.5" bestFit="1" customWidth="1"/>
    <col min="6" max="6" width="13.5" bestFit="1" customWidth="1"/>
    <col min="7" max="8" width="17.33203125" customWidth="1"/>
    <col min="9" max="10" width="21.5" customWidth="1"/>
    <col min="11" max="15" width="13.5" customWidth="1"/>
  </cols>
  <sheetData>
    <row r="2" spans="2:16" x14ac:dyDescent="0.15">
      <c r="C2" t="s">
        <v>141</v>
      </c>
      <c r="D2" t="s">
        <v>124</v>
      </c>
      <c r="E2" t="s">
        <v>22</v>
      </c>
      <c r="F2" t="s">
        <v>127</v>
      </c>
      <c r="G2" t="s">
        <v>136</v>
      </c>
      <c r="H2" t="s">
        <v>142</v>
      </c>
      <c r="I2" t="s">
        <v>129</v>
      </c>
      <c r="J2" t="s">
        <v>140</v>
      </c>
      <c r="K2" t="s">
        <v>173</v>
      </c>
      <c r="L2" t="s">
        <v>166</v>
      </c>
      <c r="M2" t="s">
        <v>174</v>
      </c>
      <c r="N2" t="s">
        <v>171</v>
      </c>
      <c r="O2" t="s">
        <v>172</v>
      </c>
    </row>
    <row r="3" spans="2:16" x14ac:dyDescent="0.15">
      <c r="B3">
        <v>20160908</v>
      </c>
      <c r="C3">
        <v>63640.00915127372</v>
      </c>
      <c r="D3">
        <v>63650.693169999999</v>
      </c>
      <c r="E3">
        <f>ROUND(C3/D3,12)</f>
        <v>0.99983214607399995</v>
      </c>
      <c r="F3">
        <v>0</v>
      </c>
      <c r="H3">
        <v>0</v>
      </c>
      <c r="I3">
        <f>E3</f>
        <v>0.99983214607399995</v>
      </c>
      <c r="J3">
        <v>63640.009151273698</v>
      </c>
    </row>
    <row r="4" spans="2:16" x14ac:dyDescent="0.15">
      <c r="B4">
        <v>20160921</v>
      </c>
      <c r="C4">
        <v>63650.693169999999</v>
      </c>
      <c r="D4">
        <v>63650.693169999999</v>
      </c>
      <c r="E4">
        <f>ROUND(C4/D4,12)</f>
        <v>1</v>
      </c>
      <c r="F4">
        <f>E4-E3</f>
        <v>1.6785392600005E-4</v>
      </c>
      <c r="G4">
        <f>F4*0.2</f>
        <v>3.3570785200010005E-5</v>
      </c>
      <c r="H4">
        <f>G4*D4</f>
        <v>2.1368037482418138</v>
      </c>
      <c r="I4">
        <f>E4-G4</f>
        <v>0.99996642921479995</v>
      </c>
      <c r="J4">
        <f>I4*D4</f>
        <v>63648.556366251752</v>
      </c>
      <c r="L4">
        <v>580.38</v>
      </c>
    </row>
    <row r="5" spans="2:16" x14ac:dyDescent="0.15">
      <c r="B5">
        <v>20160926</v>
      </c>
      <c r="C5">
        <v>64511.548098794519</v>
      </c>
      <c r="D5">
        <v>65651.479004651701</v>
      </c>
      <c r="E5">
        <f>C5/D5</f>
        <v>0.98263663023073078</v>
      </c>
      <c r="F5">
        <f>E5-E4</f>
        <v>-1.7363369769269221E-2</v>
      </c>
      <c r="G5">
        <v>0</v>
      </c>
      <c r="H5">
        <v>0</v>
      </c>
      <c r="I5">
        <f>E5-G5</f>
        <v>0.98263663023073078</v>
      </c>
      <c r="J5">
        <f>I5*D5</f>
        <v>64511.548098794519</v>
      </c>
      <c r="K5">
        <f>J5-J4-2000</f>
        <v>-1137.0082674572332</v>
      </c>
      <c r="L5">
        <v>560.38</v>
      </c>
      <c r="M5">
        <f>L5/62000</f>
        <v>9.038387096774193E-3</v>
      </c>
      <c r="N5">
        <f>C5-62000+L5</f>
        <v>3071.9280987945194</v>
      </c>
      <c r="O5">
        <f>N5/62000</f>
        <v>4.9547227399911603E-2</v>
      </c>
      <c r="P5" t="s">
        <v>170</v>
      </c>
    </row>
    <row r="6" spans="2:16" x14ac:dyDescent="0.15">
      <c r="B6">
        <v>20161010</v>
      </c>
      <c r="C6">
        <v>65378.841719794524</v>
      </c>
      <c r="D6">
        <v>65651.479004651701</v>
      </c>
      <c r="E6">
        <f>C6/D6</f>
        <v>0.99584720269839067</v>
      </c>
      <c r="F6">
        <f>E6-E5</f>
        <v>1.3210572467659887E-2</v>
      </c>
      <c r="G6">
        <v>0</v>
      </c>
      <c r="H6">
        <v>0</v>
      </c>
      <c r="I6">
        <f>E6-G6</f>
        <v>0.99584720269839067</v>
      </c>
      <c r="J6">
        <f>I6*D6</f>
        <v>65378.841719794524</v>
      </c>
      <c r="K6">
        <f>(E6-E5)*D6</f>
        <v>867.29362100000287</v>
      </c>
    </row>
    <row r="7" spans="2:16" x14ac:dyDescent="0.15">
      <c r="B7">
        <v>20161017</v>
      </c>
      <c r="C7">
        <v>65645.274396595487</v>
      </c>
      <c r="D7">
        <v>65651.479004651701</v>
      </c>
      <c r="E7">
        <f>C7/D7</f>
        <v>0.99990549172463006</v>
      </c>
      <c r="F7">
        <f>E7-I4</f>
        <v>-6.0937490169887809E-5</v>
      </c>
      <c r="G7">
        <v>0</v>
      </c>
      <c r="H7">
        <v>0</v>
      </c>
      <c r="I7">
        <f>E7-G7</f>
        <v>0.99990549172463006</v>
      </c>
      <c r="J7">
        <f>I7*D7</f>
        <v>65645.274396595487</v>
      </c>
      <c r="K7">
        <f>(E7-E6)*D7</f>
        <v>266.43267680096386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净值!I4</f>
        <v>0.99996642921479995</v>
      </c>
    </row>
    <row r="4" spans="1:11" x14ac:dyDescent="0.15">
      <c r="B4" t="s">
        <v>136</v>
      </c>
      <c r="C4">
        <f>净值!G4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"/>
  <sheetViews>
    <sheetView workbookViewId="0">
      <selection activeCell="F19" sqref="F19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29" t="s">
        <v>158</v>
      </c>
      <c r="K3" s="129"/>
    </row>
    <row r="4" spans="2:11" s="111" customFormat="1" ht="23" x14ac:dyDescent="0.3">
      <c r="B4" s="113" t="s">
        <v>154</v>
      </c>
      <c r="C4" s="113" t="s">
        <v>155</v>
      </c>
      <c r="D4" s="113" t="s">
        <v>23</v>
      </c>
      <c r="E4" s="113" t="s">
        <v>82</v>
      </c>
      <c r="F4" s="113" t="s">
        <v>151</v>
      </c>
      <c r="G4" s="113" t="s">
        <v>157</v>
      </c>
      <c r="H4" s="113" t="s">
        <v>152</v>
      </c>
      <c r="J4" s="112" t="s">
        <v>23</v>
      </c>
      <c r="K4" s="113" t="s">
        <v>159</v>
      </c>
    </row>
    <row r="5" spans="2:11" ht="23" x14ac:dyDescent="0.3">
      <c r="B5" s="127">
        <v>20160921</v>
      </c>
      <c r="C5" s="64" t="s">
        <v>150</v>
      </c>
      <c r="D5" s="64">
        <v>21407.503456658196</v>
      </c>
      <c r="E5" s="41">
        <f>净值!I4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28"/>
      <c r="C6" s="64" t="s">
        <v>147</v>
      </c>
      <c r="D6" s="64">
        <f>F6/E6</f>
        <v>0.71869082722733013</v>
      </c>
      <c r="E6" s="41">
        <f>净值!I4</f>
        <v>0.99996642921479995</v>
      </c>
      <c r="F6" s="64">
        <f>D5*净值!G4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156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净值!E6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4" spans="2:11" x14ac:dyDescent="0.15">
      <c r="H14" s="110">
        <f>H8-22000</f>
        <v>1311.0794107056536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9"/>
  <sheetViews>
    <sheetView tabSelected="1" workbookViewId="0">
      <selection activeCell="K17" sqref="K17"/>
    </sheetView>
  </sheetViews>
  <sheetFormatPr baseColWidth="10" defaultRowHeight="15" x14ac:dyDescent="0.15"/>
  <cols>
    <col min="2" max="2" width="18.33203125" customWidth="1"/>
    <col min="3" max="3" width="16.33203125" customWidth="1"/>
    <col min="4" max="4" width="19.5" customWidth="1"/>
    <col min="5" max="5" width="12.5" bestFit="1" customWidth="1"/>
    <col min="7" max="7" width="16.33203125" customWidth="1"/>
    <col min="8" max="8" width="27.83203125" customWidth="1"/>
  </cols>
  <sheetData>
    <row r="4" spans="2:11" s="111" customFormat="1" ht="23" x14ac:dyDescent="0.3">
      <c r="B4" s="113" t="s">
        <v>154</v>
      </c>
      <c r="C4" s="113" t="s">
        <v>155</v>
      </c>
      <c r="D4" s="113" t="s">
        <v>23</v>
      </c>
      <c r="E4" s="113" t="s">
        <v>82</v>
      </c>
      <c r="F4" s="113" t="s">
        <v>151</v>
      </c>
      <c r="G4" s="113" t="s">
        <v>157</v>
      </c>
      <c r="H4" s="113" t="s">
        <v>152</v>
      </c>
      <c r="J4" s="112" t="s">
        <v>23</v>
      </c>
      <c r="K4" s="113" t="s">
        <v>159</v>
      </c>
    </row>
    <row r="5" spans="2:11" s="39" customFormat="1" ht="23" x14ac:dyDescent="0.3">
      <c r="B5" s="127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>D5</f>
        <v>42243.189713341802</v>
      </c>
      <c r="H5" s="64">
        <f>ROUND(42243.1897133418,2)</f>
        <v>42243.19</v>
      </c>
      <c r="K5" s="39">
        <f>G5*E5</f>
        <v>42243.189713341802</v>
      </c>
    </row>
    <row r="6" spans="2:11" s="9" customFormat="1" ht="23" x14ac:dyDescent="0.3">
      <c r="B6" s="128"/>
      <c r="C6" s="16" t="s">
        <v>160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>D6</f>
        <v>42243.189713341802</v>
      </c>
      <c r="H6" s="16">
        <f>ROUND(G6*E6,2)</f>
        <v>42241.77</v>
      </c>
      <c r="K6" s="9">
        <f>H5-F6</f>
        <v>42244.61</v>
      </c>
    </row>
    <row r="7" spans="2:11" s="110" customFormat="1" ht="23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净值!E6</f>
        <v>0.99584720269839067</v>
      </c>
      <c r="F7" s="64">
        <v>0</v>
      </c>
      <c r="G7" s="64">
        <f>D7</f>
        <v>42243.189713341802</v>
      </c>
      <c r="H7" s="64">
        <f>E7*D7</f>
        <v>42067.762309088866</v>
      </c>
      <c r="K7" s="110">
        <f>ROUND(E7*D7,2)</f>
        <v>42067.76</v>
      </c>
    </row>
    <row r="8" spans="2:11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v>0</v>
      </c>
      <c r="G8" s="64">
        <f>D8</f>
        <v>42243.189713341802</v>
      </c>
      <c r="H8" s="64">
        <f>E8*D8</f>
        <v>42239.197382335871</v>
      </c>
    </row>
    <row r="9" spans="2:11" x14ac:dyDescent="0.15">
      <c r="F9" t="s">
        <v>153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2016-10-17T05:55:46Z</dcterms:modified>
</cp:coreProperties>
</file>