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320" tabRatio="500" firstSheet="2" activeTab="4"/>
  </bookViews>
  <sheets>
    <sheet name="工作表1" sheetId="1" state="hidden" r:id="rId1"/>
    <sheet name="余额宝" sheetId="7" state="hidden" r:id="rId2"/>
    <sheet name="投资者权益表" sheetId="6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2" l="1"/>
  <c r="E5" i="12"/>
  <c r="I5" i="12"/>
  <c r="J5" i="12"/>
  <c r="E4" i="12"/>
  <c r="F5" i="12"/>
  <c r="I8" i="18"/>
  <c r="I7" i="18"/>
  <c r="I6" i="18"/>
  <c r="H8" i="18"/>
  <c r="H6" i="18"/>
  <c r="F8" i="18"/>
  <c r="G8" i="18"/>
  <c r="D8" i="18"/>
  <c r="D7" i="18"/>
  <c r="D6" i="18"/>
  <c r="C8" i="18"/>
  <c r="E3" i="12"/>
  <c r="F72" i="8"/>
  <c r="H72" i="8"/>
  <c r="D72" i="8"/>
  <c r="C43" i="11"/>
  <c r="I45" i="11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K6" i="17"/>
  <c r="G5" i="17"/>
  <c r="K5" i="17"/>
  <c r="F4" i="12"/>
  <c r="G4" i="12"/>
  <c r="F6" i="16"/>
  <c r="I4" i="12"/>
  <c r="E6" i="16"/>
  <c r="D6" i="16"/>
  <c r="G6" i="16"/>
  <c r="E7" i="16"/>
  <c r="D7" i="16"/>
  <c r="J7" i="16"/>
  <c r="E5" i="16"/>
  <c r="K5" i="16"/>
  <c r="G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H4" i="12"/>
  <c r="J4" i="12"/>
  <c r="I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<sst xmlns="http://schemas.openxmlformats.org/spreadsheetml/2006/main" count="462" uniqueCount="171">
  <si>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</si>
  <si>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</si>
  <si>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</si>
  <si>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</si>
  <si>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</si>
  <si>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</si>
  <si>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</si>
  <si>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</si>
  <si>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</si>
  <si>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</si>
  <si>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</si>
  <si>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</si>
  <si>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</si>
  <si>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</si>
  <si>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</si>
  <si>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</si>
  <si>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</si>
  <si>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</si>
  <si>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</si>
  <si>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</si>
  <si>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</si>
  <si>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</si>
  <si>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</si>
  <si>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</si>
  <si>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</si>
  <si>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</si>
  <si>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</si>
  <si>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</si>
  <si>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</si>
  <si>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</si>
  <si>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</si>
  <si>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</si>
  <si>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</si>
  <si>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</si>
  <si>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</si>
  <si>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</si>
  <si>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</si>
  <si>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</si>
  <si>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</si>
  <si>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</si>
  <si>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</si>
  <si>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</si>
  <si>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</si>
  <si>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</si>
  <si>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</si>
  <si>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</si>
  <si>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</si>
  <si>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</si>
  <si>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</si>
  <si>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</si>
  <si>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</si>
  <si>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</si>
  <si>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</si>
  <si>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</si>
  <si>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</si>
  <si>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</si>
  <si>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</si>
  <si>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</si>
  <si>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</si>
  <si>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</si>
  <si>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</si>
  <si>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</si>
  <si>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</si>
  <si>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</si>
  <si>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</si>
  <si>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</si>
  <si>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</si>
  <si>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</si>
  <si>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</si>
  <si>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</si>
  <si>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</si>
  <si>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</si>
  <si>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</si>
  <si>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</si>
  <si>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</si>
  <si>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</si>
  <si>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</si>
  <si>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</si>
  <si>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</si>
  <si>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</si>
  <si>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</si>
  <si>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</si>
  <si>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</si>
  <si>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</si>
  <si>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</si>
  <si>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</si>
  <si>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</si>
  <si>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</si>
  <si>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</si>
  <si>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</si>
  <si>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</si>
  <si>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</si>
  <si>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</si>
  <si>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</si>
  <si>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</si>
  <si>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</si>
  <si>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</si>
  <si>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</si>
  <si>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</si>
  <si>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</si>
  <si>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</si>
  <si>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</si>
  <si>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</si>
  <si>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</si>
  <si>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</si>
  <si>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</si>
  <si>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</si>
  <si>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</si>
  <si>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</si>
  <si>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</si>
  <si>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</si>
  <si>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</si>
  <si>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</si>
  <si>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</si>
  <si>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</si>
  <si>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</si>
  <si>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</si>
  <si>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</si>
  <si>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</si>
  <si>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</si>
  <si>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</si>
  <si>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</si>
  <si>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</si>
  <si>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</si>
  <si>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</si>
  <si>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</si>
  <si>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</si>
  <si>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</si>
  <si>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</si>
  <si>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</si>
  <si>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</si>
  <si>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</si>
  <si>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</si>
  <si>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</si>
  <si>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</si>
  <si>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</si>
  <si>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</si>
  <si>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</si>
  <si>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</si>
  <si>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</si>
  <si>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</si>
  <si>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</si>
  <si>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</si>
  <si>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</si>
  <si>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</si>
  <si>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</si>
  <si>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</si>
  <si>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</si>
  <si>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</si>
  <si>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</si>
  <si>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</si>
  <si>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</si>
  <si>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</si>
  <si>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·</t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</si>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</sst>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15" t="s">
        <v>0</v>
      </c>
      <c r="C17" s="115" t="s">
        <v>1</v>
      </c>
      <c r="D17" s="115">
        <v>7000</v>
      </c>
      <c r="E17" s="116">
        <v>7013.3</v>
      </c>
      <c r="F17" s="4"/>
      <c r="G17" s="114">
        <v>7058.1</v>
      </c>
      <c r="H17" s="114"/>
      <c r="I17" s="114"/>
    </row>
    <row r="18" spans="2:9" ht="18" x14ac:dyDescent="0.2">
      <c r="B18" s="115"/>
      <c r="C18" s="115"/>
      <c r="D18" s="115"/>
      <c r="E18" s="116"/>
      <c r="F18" s="4"/>
      <c r="G18" s="114"/>
      <c r="H18" s="114"/>
      <c r="I18" s="114"/>
    </row>
    <row r="19" spans="2:9" ht="18" x14ac:dyDescent="0.2">
      <c r="B19" s="115" t="s">
        <v>2</v>
      </c>
      <c r="C19" s="115" t="s">
        <v>3</v>
      </c>
      <c r="D19" s="115">
        <v>10000</v>
      </c>
      <c r="E19" s="116">
        <v>10623.79</v>
      </c>
      <c r="F19" s="4"/>
      <c r="G19" s="114"/>
      <c r="H19" s="114"/>
      <c r="I19" s="114"/>
    </row>
    <row r="20" spans="2:9" ht="18" x14ac:dyDescent="0.2">
      <c r="B20" s="115"/>
      <c r="C20" s="115"/>
      <c r="D20" s="115"/>
      <c r="E20" s="116"/>
      <c r="F20" s="4"/>
      <c r="G20" s="114"/>
      <c r="H20" s="114"/>
      <c r="I20" s="114"/>
    </row>
    <row r="21" spans="2:9" ht="18" x14ac:dyDescent="0.2">
      <c r="B21" s="115" t="s">
        <v>4</v>
      </c>
      <c r="C21" s="115" t="s">
        <v>3</v>
      </c>
      <c r="D21" s="115">
        <v>10000</v>
      </c>
      <c r="E21" s="116">
        <v>10065.91</v>
      </c>
      <c r="F21" s="4"/>
      <c r="G21" s="114"/>
      <c r="H21" s="114"/>
      <c r="I21" s="114"/>
    </row>
    <row r="22" spans="2:9" ht="18" x14ac:dyDescent="0.2">
      <c r="B22" s="115"/>
      <c r="C22" s="115"/>
      <c r="D22" s="115"/>
      <c r="E22" s="116"/>
      <c r="F22" s="4"/>
      <c r="G22" s="114"/>
      <c r="H22" s="114"/>
      <c r="I22" s="114"/>
    </row>
    <row r="23" spans="2:9" ht="18" x14ac:dyDescent="0.2">
      <c r="B23" s="115" t="s">
        <v>5</v>
      </c>
      <c r="C23" s="115" t="s">
        <v>1</v>
      </c>
      <c r="D23" s="115">
        <v>10000</v>
      </c>
      <c r="E23" s="116">
        <v>10809.31</v>
      </c>
      <c r="F23" s="4"/>
      <c r="G23" s="114"/>
      <c r="H23" s="114"/>
      <c r="I23" s="114"/>
    </row>
    <row r="24" spans="2:9" ht="18" x14ac:dyDescent="0.2">
      <c r="B24" s="115"/>
      <c r="C24" s="115"/>
      <c r="D24" s="115"/>
      <c r="E24" s="116"/>
      <c r="F24" s="4"/>
      <c r="G24" s="114"/>
      <c r="H24" s="114"/>
      <c r="I24" s="114"/>
    </row>
    <row r="25" spans="2:9" ht="18" x14ac:dyDescent="0.2">
      <c r="B25" s="115" t="s">
        <v>6</v>
      </c>
      <c r="C25" s="115" t="s">
        <v>1</v>
      </c>
      <c r="D25" s="115">
        <v>1000</v>
      </c>
      <c r="E25" s="116">
        <v>1053.7</v>
      </c>
      <c r="F25" s="4"/>
      <c r="G25" s="114"/>
      <c r="H25" s="114"/>
      <c r="I25" s="114"/>
    </row>
    <row r="26" spans="2:9" ht="18" x14ac:dyDescent="0.2">
      <c r="B26" s="115"/>
      <c r="C26" s="115"/>
      <c r="D26" s="115"/>
      <c r="E26" s="116"/>
      <c r="F26" s="4"/>
      <c r="G26" s="114"/>
      <c r="H26" s="114"/>
      <c r="I26" s="114"/>
    </row>
    <row r="27" spans="2:9" ht="18" x14ac:dyDescent="0.2">
      <c r="B27" s="115" t="s">
        <v>7</v>
      </c>
      <c r="C27" s="115" t="s">
        <v>8</v>
      </c>
      <c r="D27" s="115">
        <v>22000</v>
      </c>
      <c r="E27" s="116">
        <v>21825.21</v>
      </c>
      <c r="F27" s="4"/>
      <c r="G27" s="114"/>
      <c r="H27" s="114"/>
      <c r="I27" s="114"/>
    </row>
    <row r="28" spans="2:9" ht="18" x14ac:dyDescent="0.2">
      <c r="B28" s="115"/>
      <c r="C28" s="115"/>
      <c r="D28" s="115"/>
      <c r="E28" s="116"/>
      <c r="F28" s="4"/>
      <c r="G28" s="114"/>
      <c r="H28" s="114"/>
      <c r="I28" s="114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0" t="s">
        <v>46</v>
      </c>
      <c r="D1" s="130"/>
      <c r="E1" s="130"/>
      <c r="F1" s="130"/>
    </row>
    <row r="3" spans="3:12" ht="24" thickBot="1" x14ac:dyDescent="0.35"/>
    <row r="4" spans="3:12" x14ac:dyDescent="0.3">
      <c r="C4" s="135" t="s">
        <v>25</v>
      </c>
      <c r="D4" s="119"/>
      <c r="E4" s="119"/>
      <c r="F4" s="120"/>
      <c r="G4" s="131"/>
      <c r="H4" s="131"/>
      <c r="I4" s="131"/>
      <c r="J4" s="131"/>
      <c r="K4" s="131"/>
      <c r="L4" s="131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32" t="s">
        <v>47</v>
      </c>
      <c r="D8" s="133"/>
      <c r="E8" s="133"/>
      <c r="F8" s="134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32" t="s">
        <v>68</v>
      </c>
      <c r="D12" s="133"/>
      <c r="E12" s="133"/>
      <c r="F12" s="134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32" t="s">
        <v>77</v>
      </c>
      <c r="D16" s="133"/>
      <c r="E16" s="133"/>
      <c r="F16" s="134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27" t="s">
        <v>69</v>
      </c>
      <c r="D20" s="128"/>
      <c r="E20" s="128"/>
      <c r="F20" s="128"/>
      <c r="G20" s="129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1" t="s">
        <v>27</v>
      </c>
      <c r="E4" s="122"/>
      <c r="F4" s="122"/>
      <c r="G4" s="122"/>
      <c r="H4" s="121" t="s">
        <v>48</v>
      </c>
      <c r="I4" s="122"/>
      <c r="J4" s="122"/>
      <c r="K4" s="122"/>
      <c r="L4" s="122"/>
      <c r="M4" s="123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42">
        <f>SUM(D6:D9)</f>
        <v>28756.7</v>
      </c>
      <c r="F6" s="28">
        <f>D6-C6</f>
        <v>13.300000000000182</v>
      </c>
      <c r="G6" s="146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42">
        <f>J6+J7+J8+J9</f>
        <v>-382.68999999999915</v>
      </c>
      <c r="L6" s="142">
        <f>SUM(H6:H9)</f>
        <v>28374.010000000002</v>
      </c>
      <c r="M6" s="144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42"/>
      <c r="F7" s="28">
        <f>D7-C7</f>
        <v>53.700000000000045</v>
      </c>
      <c r="G7" s="146"/>
      <c r="H7" s="25">
        <v>1078.76</v>
      </c>
      <c r="I7" s="24">
        <f>H7-C7</f>
        <v>78.759999999999991</v>
      </c>
      <c r="J7" s="28">
        <f>H7-D7</f>
        <v>25.059999999999945</v>
      </c>
      <c r="K7" s="142"/>
      <c r="L7" s="142"/>
      <c r="M7" s="144"/>
    </row>
    <row r="8" spans="2:13" x14ac:dyDescent="0.3">
      <c r="B8" s="10" t="s">
        <v>30</v>
      </c>
      <c r="C8" s="10">
        <v>10000</v>
      </c>
      <c r="D8" s="25">
        <v>10065.91</v>
      </c>
      <c r="E8" s="142"/>
      <c r="F8" s="28">
        <f>D8-C8</f>
        <v>65.909999999999854</v>
      </c>
      <c r="G8" s="146"/>
      <c r="H8" s="25">
        <v>9985.2000000000007</v>
      </c>
      <c r="I8" s="24">
        <f>H8-C8</f>
        <v>-14.799999999999272</v>
      </c>
      <c r="J8" s="28">
        <f>H8-D8</f>
        <v>-80.709999999999127</v>
      </c>
      <c r="K8" s="142"/>
      <c r="L8" s="142"/>
      <c r="M8" s="144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43"/>
      <c r="F9" s="31">
        <f>D9-C9</f>
        <v>623.79000000000087</v>
      </c>
      <c r="G9" s="147"/>
      <c r="H9" s="26">
        <v>10251.950000000001</v>
      </c>
      <c r="I9" s="32">
        <f>H9-C9</f>
        <v>251.95000000000073</v>
      </c>
      <c r="J9" s="31">
        <f>H9-D9</f>
        <v>-371.84000000000015</v>
      </c>
      <c r="K9" s="143"/>
      <c r="L9" s="143"/>
      <c r="M9" s="145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1" t="s">
        <v>63</v>
      </c>
      <c r="E13" s="122"/>
      <c r="F13" s="122"/>
      <c r="G13" s="122"/>
      <c r="H13" s="122"/>
      <c r="I13" s="123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36">
        <f>F15+F16+F17+F18</f>
        <v>-873.43000000000166</v>
      </c>
      <c r="H15" s="136">
        <f>SUM(D15:D18)</f>
        <v>27883.269999999997</v>
      </c>
      <c r="I15" s="139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37"/>
      <c r="H16" s="137"/>
      <c r="I16" s="140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37"/>
      <c r="H17" s="137"/>
      <c r="I17" s="140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38"/>
      <c r="H18" s="138"/>
      <c r="I18" s="141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3"/>
  <sheetViews>
    <sheetView topLeftCell="A57" workbookViewId="0">
      <selection activeCell="D73" sqref="D73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48">
        <v>20160622</v>
      </c>
      <c r="E4" s="149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48">
        <v>20160713</v>
      </c>
      <c r="E15" s="149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48">
        <v>20160808</v>
      </c>
      <c r="E25" s="149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48">
        <v>20160825</v>
      </c>
      <c r="E35" s="149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48">
        <v>20160906</v>
      </c>
      <c r="E45" s="149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48">
        <v>20160921</v>
      </c>
      <c r="E56" s="149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48">
        <v>20161010</v>
      </c>
      <c r="E66" s="149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165</v>
      </c>
      <c r="J67" s="9" t="s">
        <v>88</v>
      </c>
    </row>
    <row r="68" spans="3:10" x14ac:dyDescent="0.3">
      <c r="C68" s="58" t="s">
        <v>41</v>
      </c>
      <c r="D68" s="106">
        <f>F68*G68</f>
        <v>9026.5679999999993</v>
      </c>
      <c r="E68" s="107">
        <f>D68/D73</f>
        <v>0.13992173906874003</v>
      </c>
      <c r="F68" s="11">
        <v>8860</v>
      </c>
      <c r="G68" s="9">
        <v>1.0187999999999999</v>
      </c>
      <c r="H68" s="11">
        <f>F68*G68</f>
        <v>9026.5679999999993</v>
      </c>
    </row>
    <row r="69" spans="3:10" x14ac:dyDescent="0.3">
      <c r="C69" s="59" t="s">
        <v>28</v>
      </c>
      <c r="D69" s="78">
        <f>H69</f>
        <v>9999.8603419999999</v>
      </c>
      <c r="E69" s="53">
        <f>D69/D73</f>
        <v>0.1550088416214408</v>
      </c>
      <c r="F69" s="96">
        <f>9921.98-162.21</f>
        <v>9759.77</v>
      </c>
      <c r="G69" s="9">
        <v>1.0246</v>
      </c>
      <c r="H69" s="11">
        <f t="shared" ref="H69:H72" si="3">F69*G69</f>
        <v>9999.8603419999999</v>
      </c>
      <c r="J69" s="88"/>
    </row>
    <row r="70" spans="3:10" x14ac:dyDescent="0.3">
      <c r="C70" s="60" t="s">
        <v>30</v>
      </c>
      <c r="D70" s="56">
        <f>H70</f>
        <v>9960.3157499999998</v>
      </c>
      <c r="E70" s="53">
        <f>D70/D73</f>
        <v>0.15439585692078781</v>
      </c>
      <c r="F70" s="11">
        <v>11030.25</v>
      </c>
      <c r="G70" s="9">
        <v>0.90300000000000002</v>
      </c>
      <c r="H70" s="11">
        <f t="shared" si="3"/>
        <v>9960.3157499999998</v>
      </c>
    </row>
    <row r="71" spans="3:10" x14ac:dyDescent="0.3">
      <c r="C71" s="60" t="s">
        <v>31</v>
      </c>
      <c r="D71" s="56">
        <f>H71</f>
        <v>10999.153872000001</v>
      </c>
      <c r="E71" s="53">
        <f>D71/D73</f>
        <v>0.17049899120628192</v>
      </c>
      <c r="F71" s="11">
        <v>19351.080000000002</v>
      </c>
      <c r="G71" s="9">
        <v>0.56840000000000002</v>
      </c>
      <c r="H71" s="11">
        <f t="shared" si="3"/>
        <v>10999.153872000001</v>
      </c>
    </row>
    <row r="72" spans="3:10" x14ac:dyDescent="0.3">
      <c r="C72" s="60" t="s">
        <v>59</v>
      </c>
      <c r="D72" s="108">
        <f>H72</f>
        <v>24525.65013479452</v>
      </c>
      <c r="E72" s="53">
        <f>D72/D73</f>
        <v>0.38017457118274939</v>
      </c>
      <c r="F72" s="11">
        <f>余额宝损益表!I45</f>
        <v>24525.65013479452</v>
      </c>
      <c r="G72" s="9">
        <v>1</v>
      </c>
      <c r="H72" s="11">
        <f t="shared" si="3"/>
        <v>24525.65013479452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64511.548098794519</v>
      </c>
      <c r="E73" s="54">
        <f>D73/D73</f>
        <v>1</v>
      </c>
    </row>
  </sheetData>
  <mergeCells count="7">
    <mergeCell ref="D66:E66"/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C31" sqref="C31"/>
    </sheetView>
  </sheetViews>
  <sheetFormatPr baseColWidth="10" defaultRowHeight="15" x14ac:dyDescent="0.15"/>
  <cols>
    <col min="2" max="2" width="35.83203125" customWidth="1"/>
    <col min="8" max="8" width="37.1640625" customWidth="1"/>
  </cols>
  <sheetData>
    <row r="2" spans="1:8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66</v>
      </c>
    </row>
    <row r="3" spans="1:8" ht="23" x14ac:dyDescent="0.3">
      <c r="A3">
        <v>20160722</v>
      </c>
      <c r="B3" s="58" t="s">
        <v>41</v>
      </c>
      <c r="C3" t="s">
        <v>70</v>
      </c>
      <c r="D3">
        <v>1000</v>
      </c>
      <c r="H3" t="s">
        <v>72</v>
      </c>
    </row>
    <row r="4" spans="1:8" ht="23" x14ac:dyDescent="0.3">
      <c r="A4">
        <v>20160816</v>
      </c>
      <c r="B4" s="60" t="s">
        <v>31</v>
      </c>
      <c r="C4" t="s">
        <v>91</v>
      </c>
      <c r="D4">
        <v>1000</v>
      </c>
    </row>
    <row r="5" spans="1:8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8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H6" t="s">
        <v>116</v>
      </c>
    </row>
    <row r="7" spans="1:8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H7" t="s">
        <v>119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opLeftCell="A23" workbookViewId="0">
      <selection activeCell="I45" sqref="I45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161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162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163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164</v>
      </c>
    </row>
    <row r="46" spans="2:10" ht="23" x14ac:dyDescent="0.15">
      <c r="B46" s="89"/>
      <c r="C46" s="91"/>
      <c r="D46" s="94"/>
      <c r="E46" s="89"/>
      <c r="F46" s="89"/>
      <c r="G46" s="93"/>
      <c r="H46" s="89"/>
      <c r="I46" s="89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17">
        <v>20160708</v>
      </c>
      <c r="G4" s="117"/>
      <c r="H4" s="117">
        <v>20160712</v>
      </c>
      <c r="I4" s="117"/>
      <c r="J4" s="117">
        <v>20160808</v>
      </c>
      <c r="K4" s="117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17">
        <v>20160810</v>
      </c>
      <c r="F8" s="117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L52" sqref="L52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17">
        <v>201605</v>
      </c>
      <c r="D4" s="117"/>
      <c r="E4" s="117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1">
        <v>20160608</v>
      </c>
      <c r="D11" s="122"/>
      <c r="E11" s="122"/>
      <c r="F11" s="122"/>
      <c r="G11" s="122"/>
      <c r="H11" s="122"/>
      <c r="I11" s="122"/>
      <c r="J11" s="122"/>
      <c r="K11" s="122"/>
      <c r="L11" s="122"/>
      <c r="M11" s="123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18">
        <v>20160708</v>
      </c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20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18">
        <v>20160808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20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18">
        <v>20160825</v>
      </c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20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18">
        <v>20160906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20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18">
        <v>20160921</v>
      </c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20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"/>
  <sheetViews>
    <sheetView workbookViewId="0">
      <selection activeCell="C8" sqref="C8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50" t="s">
        <v>23</v>
      </c>
      <c r="D5" s="41" t="s">
        <v>57</v>
      </c>
      <c r="E5" s="41" t="s">
        <v>42</v>
      </c>
      <c r="F5" s="152" t="s">
        <v>166</v>
      </c>
      <c r="G5" s="152" t="s">
        <v>167</v>
      </c>
      <c r="H5" s="152" t="s">
        <v>168</v>
      </c>
      <c r="I5" s="152" t="s">
        <v>169</v>
      </c>
    </row>
    <row r="6" spans="1:9" ht="23" x14ac:dyDescent="0.3">
      <c r="B6" s="40">
        <v>216</v>
      </c>
      <c r="C6" s="150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50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51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tabSelected="1" workbookViewId="0">
      <selection activeCell="J13" sqref="J13"/>
    </sheetView>
  </sheetViews>
  <sheetFormatPr baseColWidth="10" defaultRowHeight="15" x14ac:dyDescent="0.15"/>
  <cols>
    <col min="3" max="3" width="14.83203125" customWidth="1"/>
    <col min="4" max="4" width="22.6640625" customWidth="1"/>
    <col min="5" max="6" width="19.83203125" customWidth="1"/>
    <col min="7" max="8" width="17.33203125" customWidth="1"/>
    <col min="9" max="10" width="21.5" customWidth="1"/>
    <col min="11" max="11" width="13.5" customWidth="1"/>
  </cols>
  <sheetData>
    <row r="2" spans="2:12" x14ac:dyDescent="0.15">
      <c r="C2" t="s">
        <v>141</v>
      </c>
      <c r="D2" t="s">
        <v>124</v>
      </c>
      <c r="E2" t="s">
        <v>22</v>
      </c>
      <c r="F2" t="s">
        <v>127</v>
      </c>
      <c r="G2" t="s">
        <v>136</v>
      </c>
      <c r="H2" t="s">
        <v>142</v>
      </c>
      <c r="I2" t="s">
        <v>129</v>
      </c>
      <c r="J2" t="s">
        <v>140</v>
      </c>
      <c r="K2" t="s">
        <v>26</v>
      </c>
    </row>
    <row r="3" spans="2:12" x14ac:dyDescent="0.15">
      <c r="B3">
        <v>20160908</v>
      </c>
      <c r="C3">
        <v>63640.00915127372</v>
      </c>
      <c r="D3">
        <v>63650.693169999999</v>
      </c>
      <c r="E3">
        <f>ROUND(C3/D3,12)</f>
        <v>0.99983214607399995</v>
      </c>
      <c r="F3">
        <v>0</v>
      </c>
      <c r="H3">
        <v>0</v>
      </c>
      <c r="I3">
        <f>E3</f>
        <v>0.99983214607399995</v>
      </c>
      <c r="J3">
        <v>63640.009151273698</v>
      </c>
    </row>
    <row r="4" spans="2:12" x14ac:dyDescent="0.15">
      <c r="B4">
        <v>20160921</v>
      </c>
      <c r="C4">
        <v>63650.693169999999</v>
      </c>
      <c r="D4">
        <v>63650.693169999999</v>
      </c>
      <c r="E4">
        <f>ROUND(C4/D4,12)</f>
        <v>1</v>
      </c>
      <c r="F4">
        <f>E4-E3</f>
        <v>1.6785392600005E-4</v>
      </c>
      <c r="G4">
        <f>F4*0.2</f>
        <v>3.3570785200010005E-5</v>
      </c>
      <c r="H4">
        <f>G4*D4</f>
        <v>2.1368037482418138</v>
      </c>
      <c r="I4">
        <f>E4-G4</f>
        <v>0.99996642921479995</v>
      </c>
      <c r="J4">
        <f>I4*D4</f>
        <v>63648.556366251752</v>
      </c>
    </row>
    <row r="5" spans="2:12" x14ac:dyDescent="0.15">
      <c r="B5">
        <v>20160926</v>
      </c>
      <c r="C5">
        <v>64511.548098794519</v>
      </c>
      <c r="D5">
        <v>65651.479004651701</v>
      </c>
      <c r="E5">
        <f>C5/D5</f>
        <v>0.98263663023073078</v>
      </c>
      <c r="F5">
        <f>E5-E4</f>
        <v>-1.7363369769269221E-2</v>
      </c>
      <c r="G5">
        <v>0</v>
      </c>
      <c r="H5">
        <v>0</v>
      </c>
      <c r="I5">
        <f>E5-G5</f>
        <v>0.98263663023073078</v>
      </c>
      <c r="J5">
        <f>I5*D5</f>
        <v>64511.548098794519</v>
      </c>
      <c r="K5">
        <f>J5-J4-2000</f>
        <v>-1137.0082674572332</v>
      </c>
      <c r="L5" t="s">
        <v>170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净值!I4</f>
        <v>0.99996642921479995</v>
      </c>
    </row>
    <row r="4" spans="1:11" x14ac:dyDescent="0.15">
      <c r="B4" t="s">
        <v>136</v>
      </c>
      <c r="C4">
        <f>净值!G4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workbookViewId="0">
      <selection activeCell="G7" sqref="G7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26" t="s">
        <v>158</v>
      </c>
      <c r="K3" s="126"/>
    </row>
    <row r="4" spans="2:11" s="111" customFormat="1" ht="23" x14ac:dyDescent="0.3">
      <c r="B4" s="113" t="s">
        <v>154</v>
      </c>
      <c r="C4" s="113" t="s">
        <v>155</v>
      </c>
      <c r="D4" s="113" t="s">
        <v>23</v>
      </c>
      <c r="E4" s="113" t="s">
        <v>82</v>
      </c>
      <c r="F4" s="113" t="s">
        <v>151</v>
      </c>
      <c r="G4" s="113" t="s">
        <v>157</v>
      </c>
      <c r="H4" s="113" t="s">
        <v>152</v>
      </c>
      <c r="J4" s="112" t="s">
        <v>23</v>
      </c>
      <c r="K4" s="113" t="s">
        <v>159</v>
      </c>
    </row>
    <row r="5" spans="2:11" ht="23" x14ac:dyDescent="0.3">
      <c r="B5" s="124">
        <v>20160921</v>
      </c>
      <c r="C5" s="64" t="s">
        <v>150</v>
      </c>
      <c r="D5" s="64">
        <v>21407.503456658196</v>
      </c>
      <c r="E5" s="41">
        <f>净值!I4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25"/>
      <c r="C6" s="64" t="s">
        <v>147</v>
      </c>
      <c r="D6" s="64">
        <f>F6/E6</f>
        <v>0.71869082722733013</v>
      </c>
      <c r="E6" s="41">
        <f>净值!I4</f>
        <v>0.99996642921479995</v>
      </c>
      <c r="F6" s="64">
        <f>D5*净值!G4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156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9"/>
  <sheetViews>
    <sheetView workbookViewId="0">
      <selection activeCell="G6" sqref="G6"/>
    </sheetView>
  </sheetViews>
  <sheetFormatPr baseColWidth="10" defaultRowHeight="15" x14ac:dyDescent="0.15"/>
  <cols>
    <col min="2" max="2" width="18.33203125" customWidth="1"/>
    <col min="3" max="3" width="16.33203125" customWidth="1"/>
    <col min="4" max="4" width="19.5" customWidth="1"/>
    <col min="5" max="5" width="12.5" bestFit="1" customWidth="1"/>
    <col min="7" max="7" width="16.33203125" customWidth="1"/>
    <col min="8" max="8" width="27.83203125" customWidth="1"/>
  </cols>
  <sheetData>
    <row r="4" spans="2:11" s="111" customFormat="1" ht="23" x14ac:dyDescent="0.3">
      <c r="B4" s="113" t="s">
        <v>154</v>
      </c>
      <c r="C4" s="113" t="s">
        <v>155</v>
      </c>
      <c r="D4" s="113" t="s">
        <v>23</v>
      </c>
      <c r="E4" s="113" t="s">
        <v>82</v>
      </c>
      <c r="F4" s="113" t="s">
        <v>151</v>
      </c>
      <c r="G4" s="113" t="s">
        <v>157</v>
      </c>
      <c r="H4" s="113" t="s">
        <v>152</v>
      </c>
      <c r="J4" s="112" t="s">
        <v>23</v>
      </c>
      <c r="K4" s="113" t="s">
        <v>159</v>
      </c>
    </row>
    <row r="5" spans="2:11" s="39" customFormat="1" ht="23" x14ac:dyDescent="0.3">
      <c r="B5" s="124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>D5</f>
        <v>42243.189713341802</v>
      </c>
      <c r="H5" s="64">
        <f>ROUND(42243.1897133418,2)</f>
        <v>42243.19</v>
      </c>
      <c r="K5" s="39">
        <f>G5*E5</f>
        <v>42243.189713341802</v>
      </c>
    </row>
    <row r="6" spans="2:11" s="9" customFormat="1" ht="23" x14ac:dyDescent="0.3">
      <c r="B6" s="125"/>
      <c r="C6" s="16" t="s">
        <v>160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>D6</f>
        <v>42243.189713341802</v>
      </c>
      <c r="H6" s="16">
        <f>ROUND(G6*E6,2)</f>
        <v>42241.77</v>
      </c>
      <c r="K6" s="9">
        <f>H5-F6</f>
        <v>42244.61</v>
      </c>
    </row>
    <row r="9" spans="2:11" x14ac:dyDescent="0.15">
      <c r="F9" t="s">
        <v>153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2016-09-26T08:50:48Z</dcterms:modified>
</cp:coreProperties>
</file>