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activeTab="2"/>
  </bookViews>
  <sheets>
    <sheet name="工作表1" sheetId="1" r:id="rId1"/>
    <sheet name="余额宝" sheetId="7" r:id="rId2"/>
    <sheet name="投资者权益表" sheetId="6" r:id="rId3"/>
    <sheet name="易H股ETF联接（110031）" sheetId="2" r:id="rId4"/>
    <sheet name="打包资产统计" sheetId="3" state="hidden" r:id="rId5"/>
    <sheet name="资产结构" sheetId="8" r:id="rId6"/>
    <sheet name="Operation" sheetId="9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6" l="1"/>
  <c r="K30" i="6"/>
  <c r="K29" i="6"/>
  <c r="J30" i="6"/>
  <c r="J31" i="6"/>
  <c r="J29" i="6"/>
  <c r="H31" i="6"/>
  <c r="F28" i="8"/>
  <c r="D18" i="2"/>
  <c r="D27" i="8"/>
  <c r="D33" i="8"/>
  <c r="C31" i="6"/>
  <c r="D32" i="8"/>
  <c r="E33" i="8"/>
  <c r="E32" i="8"/>
  <c r="E31" i="8"/>
  <c r="E30" i="8"/>
  <c r="E29" i="8"/>
  <c r="E28" i="8"/>
  <c r="E27" i="8"/>
  <c r="J6" i="7"/>
  <c r="K6" i="7"/>
  <c r="D17" i="8"/>
  <c r="D23" i="8"/>
  <c r="E22" i="8"/>
  <c r="L29" i="6"/>
  <c r="L30" i="6"/>
  <c r="L31" i="6"/>
  <c r="G6" i="7"/>
  <c r="F6" i="7"/>
  <c r="H6" i="7"/>
  <c r="D22" i="8"/>
  <c r="N31" i="6"/>
  <c r="D9" i="8"/>
  <c r="D10" i="8"/>
  <c r="C22" i="6"/>
  <c r="C20" i="6"/>
  <c r="J20" i="6"/>
  <c r="J22" i="6"/>
  <c r="K20" i="6"/>
  <c r="D29" i="6"/>
  <c r="C29" i="6"/>
  <c r="M29" i="6"/>
  <c r="N29" i="6"/>
  <c r="C21" i="6"/>
  <c r="J21" i="6"/>
  <c r="K21" i="6"/>
  <c r="D30" i="6"/>
  <c r="C30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M21" i="6"/>
  <c r="M22" i="6"/>
  <c r="M20" i="6"/>
  <c r="L21" i="6"/>
  <c r="L22" i="6"/>
  <c r="L20" i="6"/>
  <c r="K22" i="6"/>
  <c r="H22" i="6"/>
  <c r="D6" i="8"/>
  <c r="D7" i="8"/>
  <c r="D8" i="8"/>
  <c r="E20" i="6"/>
  <c r="G20" i="6"/>
  <c r="E21" i="6"/>
  <c r="G21" i="6"/>
  <c r="G22" i="6"/>
  <c r="F14" i="6"/>
  <c r="F15" i="6"/>
  <c r="F13" i="6"/>
  <c r="F21" i="6"/>
  <c r="E22" i="6"/>
  <c r="F22" i="6"/>
  <c r="F20" i="6"/>
  <c r="N22" i="6"/>
  <c r="N21" i="6"/>
  <c r="N20" i="6"/>
  <c r="D20" i="6"/>
  <c r="D21" i="6"/>
  <c r="J13" i="6"/>
  <c r="M25" i="6"/>
  <c r="L14" i="6"/>
  <c r="M14" i="6"/>
  <c r="M24" i="6"/>
  <c r="H15" i="6"/>
  <c r="L15" i="6"/>
  <c r="J14" i="6"/>
  <c r="D12" i="8"/>
  <c r="E12" i="8"/>
  <c r="E11" i="8"/>
  <c r="E10" i="8"/>
  <c r="E9" i="8"/>
  <c r="E8" i="8"/>
  <c r="E7" i="8"/>
  <c r="E6" i="8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</calcChain>
</file>

<file path=xl/sharedStrings.xml><?xml version="1.0" encoding="utf-8"?>
<sst xmlns="http://schemas.openxmlformats.org/spreadsheetml/2006/main" count="173" uniqueCount="79">
  <si>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</si>
  <si>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</si>
  <si>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</si>
  <si>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</si>
  <si>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</si>
  <si>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</si>
  <si>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</si>
  <si>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</si>
  <si>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</si>
  <si>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</si>
  <si>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</si>
  <si>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</si>
  <si>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</si>
  <si>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</si>
  <si>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</si>
  <si>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</si>
  <si>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</si>
  <si>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</si>
  <si>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</si>
  <si>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</si>
  <si>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</si>
  <si>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</si>
  <si>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</si>
  <si>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</si>
  <si>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</si>
  <si>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</si>
  <si>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</si>
  <si>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</si>
  <si>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</si>
  <si>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</si>
  <si>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</si>
  <si>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</si>
  <si>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</si>
  <si>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</si>
  <si>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</si>
  <si>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</si>
  <si>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</si>
  <si>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</si>
  <si>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</si>
  <si>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</si>
  <si>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</si>
  <si>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</si>
  <si>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</si>
  <si>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</si>
  <si>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</si>
  <si>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</si>
  <si>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</si>
  <si>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</si>
  <si>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</si>
  <si>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</si>
  <si>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</si>
  <si>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</si>
  <si>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</si>
  <si>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</si>
  <si>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</si>
  <si>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</si>
  <si>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</si>
  <si>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</si>
  <si>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</si>
  <si>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</si>
  <si>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</si>
  <si>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</si>
  <si>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</si>
  <si>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</si>
  <si>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</si>
  <si>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</si>
  <si>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</si>
  <si>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</si>
  <si>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</si>
  <si>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</si>
  <si>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</si>
  <si>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数量</t>
    <rPh sb="0" eb="1">
      <t>shu'liang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</si>
  <si>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</si>
  <si>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</si>
  <si>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</si>
  <si>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</si>
  <si>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</si>
  <si>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</si>
  <si>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1.赎回944份</t>
    <rPh sb="2" eb="3">
      <t>shu'hui</t>
    </rPh>
    <rPh sb="7" eb="8">
      <t>fen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</si>
</sst>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;[Red]0.00"/>
    <numFmt numFmtId="177" formatCode="0.00_ "/>
    <numFmt numFmtId="178" formatCode="0.000_ "/>
    <numFmt numFmtId="179" formatCode="#,##0.000_ ;[Red]\-#,##0.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61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82" t="s">
        <v>0</v>
      </c>
      <c r="C17" s="82" t="s">
        <v>1</v>
      </c>
      <c r="D17" s="82">
        <v>7000</v>
      </c>
      <c r="E17" s="83">
        <v>7013.3</v>
      </c>
      <c r="F17" s="4"/>
      <c r="G17" s="81">
        <v>7058.1</v>
      </c>
      <c r="H17" s="81"/>
      <c r="I17" s="81"/>
    </row>
    <row r="18" spans="2:9" ht="18" x14ac:dyDescent="0.2">
      <c r="B18" s="82"/>
      <c r="C18" s="82"/>
      <c r="D18" s="82"/>
      <c r="E18" s="83"/>
      <c r="F18" s="4"/>
      <c r="G18" s="81"/>
      <c r="H18" s="81"/>
      <c r="I18" s="81"/>
    </row>
    <row r="19" spans="2:9" ht="18" x14ac:dyDescent="0.2">
      <c r="B19" s="82" t="s">
        <v>2</v>
      </c>
      <c r="C19" s="82" t="s">
        <v>3</v>
      </c>
      <c r="D19" s="82">
        <v>10000</v>
      </c>
      <c r="E19" s="83">
        <v>10623.79</v>
      </c>
      <c r="F19" s="4"/>
      <c r="G19" s="81"/>
      <c r="H19" s="81"/>
      <c r="I19" s="81"/>
    </row>
    <row r="20" spans="2:9" ht="18" x14ac:dyDescent="0.2">
      <c r="B20" s="82"/>
      <c r="C20" s="82"/>
      <c r="D20" s="82"/>
      <c r="E20" s="83"/>
      <c r="F20" s="4"/>
      <c r="G20" s="81"/>
      <c r="H20" s="81"/>
      <c r="I20" s="81"/>
    </row>
    <row r="21" spans="2:9" ht="18" x14ac:dyDescent="0.2">
      <c r="B21" s="82" t="s">
        <v>4</v>
      </c>
      <c r="C21" s="82" t="s">
        <v>3</v>
      </c>
      <c r="D21" s="82">
        <v>10000</v>
      </c>
      <c r="E21" s="83">
        <v>10065.91</v>
      </c>
      <c r="F21" s="4"/>
      <c r="G21" s="81"/>
      <c r="H21" s="81"/>
      <c r="I21" s="81"/>
    </row>
    <row r="22" spans="2:9" ht="18" x14ac:dyDescent="0.2">
      <c r="B22" s="82"/>
      <c r="C22" s="82"/>
      <c r="D22" s="82"/>
      <c r="E22" s="83"/>
      <c r="F22" s="4"/>
      <c r="G22" s="81"/>
      <c r="H22" s="81"/>
      <c r="I22" s="81"/>
    </row>
    <row r="23" spans="2:9" ht="18" x14ac:dyDescent="0.2">
      <c r="B23" s="82" t="s">
        <v>5</v>
      </c>
      <c r="C23" s="82" t="s">
        <v>1</v>
      </c>
      <c r="D23" s="82">
        <v>10000</v>
      </c>
      <c r="E23" s="83">
        <v>10809.31</v>
      </c>
      <c r="F23" s="4"/>
      <c r="G23" s="81"/>
      <c r="H23" s="81"/>
      <c r="I23" s="81"/>
    </row>
    <row r="24" spans="2:9" ht="18" x14ac:dyDescent="0.2">
      <c r="B24" s="82"/>
      <c r="C24" s="82"/>
      <c r="D24" s="82"/>
      <c r="E24" s="83"/>
      <c r="F24" s="4"/>
      <c r="G24" s="81"/>
      <c r="H24" s="81"/>
      <c r="I24" s="81"/>
    </row>
    <row r="25" spans="2:9" ht="18" x14ac:dyDescent="0.2">
      <c r="B25" s="82" t="s">
        <v>6</v>
      </c>
      <c r="C25" s="82" t="s">
        <v>1</v>
      </c>
      <c r="D25" s="82">
        <v>1000</v>
      </c>
      <c r="E25" s="83">
        <v>1053.7</v>
      </c>
      <c r="F25" s="4"/>
      <c r="G25" s="81"/>
      <c r="H25" s="81"/>
      <c r="I25" s="81"/>
    </row>
    <row r="26" spans="2:9" ht="18" x14ac:dyDescent="0.2">
      <c r="B26" s="82"/>
      <c r="C26" s="82"/>
      <c r="D26" s="82"/>
      <c r="E26" s="83"/>
      <c r="F26" s="4"/>
      <c r="G26" s="81"/>
      <c r="H26" s="81"/>
      <c r="I26" s="81"/>
    </row>
    <row r="27" spans="2:9" ht="18" x14ac:dyDescent="0.2">
      <c r="B27" s="82" t="s">
        <v>7</v>
      </c>
      <c r="C27" s="82" t="s">
        <v>8</v>
      </c>
      <c r="D27" s="82">
        <v>22000</v>
      </c>
      <c r="E27" s="83">
        <v>21825.21</v>
      </c>
      <c r="F27" s="4"/>
      <c r="G27" s="81"/>
      <c r="H27" s="81"/>
      <c r="I27" s="81"/>
    </row>
    <row r="28" spans="2:9" ht="18" x14ac:dyDescent="0.2">
      <c r="B28" s="82"/>
      <c r="C28" s="82"/>
      <c r="D28" s="82"/>
      <c r="E28" s="83"/>
      <c r="F28" s="4"/>
      <c r="G28" s="81"/>
      <c r="H28" s="81"/>
      <c r="I28" s="81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workbookViewId="0">
      <selection activeCell="J12" sqref="J12"/>
    </sheetView>
  </sheetViews>
  <sheetFormatPr baseColWidth="10" defaultRowHeight="23" x14ac:dyDescent="0.3"/>
  <cols>
    <col min="1" max="4" width="10.83203125" style="9"/>
    <col min="5" max="5" width="20.8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84">
        <v>20160708</v>
      </c>
      <c r="G4" s="84"/>
      <c r="H4" s="84">
        <v>20160712</v>
      </c>
      <c r="I4" s="84"/>
      <c r="J4" s="84">
        <v>20160810</v>
      </c>
      <c r="K4" s="84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13" spans="3:11" x14ac:dyDescent="0.3">
      <c r="G13" s="9">
        <v>21864.674763287669</v>
      </c>
    </row>
  </sheetData>
  <mergeCells count="3">
    <mergeCell ref="F4:G4"/>
    <mergeCell ref="H4:I4"/>
    <mergeCell ref="J4:K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2"/>
  <sheetViews>
    <sheetView tabSelected="1" topLeftCell="A23" zoomScale="75" zoomScaleNormal="75" zoomScalePageLayoutView="75" workbookViewId="0">
      <selection activeCell="I32" sqref="I32"/>
    </sheetView>
  </sheetViews>
  <sheetFormatPr baseColWidth="10" defaultRowHeight="23" x14ac:dyDescent="0.3"/>
  <cols>
    <col min="1" max="1" width="10.83203125" style="9"/>
    <col min="2" max="2" width="10.83203125" style="10"/>
    <col min="3" max="3" width="16.6640625" style="9" bestFit="1" customWidth="1"/>
    <col min="4" max="4" width="16" style="9" bestFit="1" customWidth="1"/>
    <col min="5" max="5" width="24.1640625" style="9" customWidth="1"/>
    <col min="6" max="6" width="16" style="9" customWidth="1"/>
    <col min="7" max="9" width="15.6640625" style="9" customWidth="1"/>
    <col min="10" max="10" width="23" style="9" customWidth="1"/>
    <col min="11" max="11" width="15.66406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84">
        <v>201605</v>
      </c>
      <c r="D4" s="84"/>
      <c r="E4" s="84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88">
        <v>20160608</v>
      </c>
      <c r="D11" s="89"/>
      <c r="E11" s="89"/>
      <c r="F11" s="89"/>
      <c r="G11" s="89"/>
      <c r="H11" s="89"/>
      <c r="I11" s="89"/>
      <c r="J11" s="89"/>
      <c r="K11" s="89"/>
      <c r="L11" s="89"/>
      <c r="M11" s="90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85">
        <v>20160708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7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85">
        <v>20160808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7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67">
        <f>J29/J31</f>
        <v>0.66509358314575606</v>
      </c>
      <c r="L29" s="66">
        <f>L22+H29</f>
        <v>289.99299999999999</v>
      </c>
      <c r="M29" s="66">
        <f>C29+L29-40000</f>
        <v>1517.1153275836696</v>
      </c>
      <c r="N29" s="65">
        <f>M29/40000</f>
        <v>3.7927883189591741E-2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67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2243.1393000000135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</sheetData>
  <mergeCells count="4">
    <mergeCell ref="C18:N18"/>
    <mergeCell ref="C4:E4"/>
    <mergeCell ref="C11:M11"/>
    <mergeCell ref="C27:N2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8"/>
  <sheetViews>
    <sheetView workbookViewId="0">
      <selection activeCell="G18" sqref="G18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91" t="s">
        <v>46</v>
      </c>
      <c r="D1" s="91"/>
      <c r="E1" s="91"/>
      <c r="F1" s="91"/>
    </row>
    <row r="3" spans="3:12" ht="24" thickBot="1" x14ac:dyDescent="0.35"/>
    <row r="4" spans="3:12" x14ac:dyDescent="0.3">
      <c r="C4" s="96" t="s">
        <v>25</v>
      </c>
      <c r="D4" s="86"/>
      <c r="E4" s="86"/>
      <c r="F4" s="87"/>
      <c r="G4" s="92"/>
      <c r="H4" s="92"/>
      <c r="I4" s="92"/>
      <c r="J4" s="92"/>
      <c r="K4" s="92"/>
      <c r="L4" s="92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93" t="s">
        <v>47</v>
      </c>
      <c r="D8" s="94"/>
      <c r="E8" s="94"/>
      <c r="F8" s="95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93" t="s">
        <v>68</v>
      </c>
      <c r="D12" s="94"/>
      <c r="E12" s="94"/>
      <c r="F12" s="95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93" t="s">
        <v>69</v>
      </c>
      <c r="D16" s="94"/>
      <c r="E16" s="94"/>
      <c r="F16" s="95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10344.15</v>
      </c>
      <c r="E18" s="51">
        <f>D18-D14</f>
        <v>-365.47455000000082</v>
      </c>
      <c r="F18" s="52">
        <f>D18-E6</f>
        <v>344.14932599999884</v>
      </c>
      <c r="G18" s="39">
        <v>10860</v>
      </c>
    </row>
  </sheetData>
  <mergeCells count="7"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88" t="s">
        <v>27</v>
      </c>
      <c r="E4" s="89"/>
      <c r="F4" s="89"/>
      <c r="G4" s="89"/>
      <c r="H4" s="88" t="s">
        <v>48</v>
      </c>
      <c r="I4" s="89"/>
      <c r="J4" s="89"/>
      <c r="K4" s="89"/>
      <c r="L4" s="89"/>
      <c r="M4" s="90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03">
        <f>SUM(D6:D9)</f>
        <v>28756.7</v>
      </c>
      <c r="F6" s="28">
        <f>D6-C6</f>
        <v>13.300000000000182</v>
      </c>
      <c r="G6" s="107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03">
        <f>J6+J7+J8+J9</f>
        <v>-382.68999999999915</v>
      </c>
      <c r="L6" s="103">
        <f>SUM(H6:H9)</f>
        <v>28374.010000000002</v>
      </c>
      <c r="M6" s="105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03"/>
      <c r="F7" s="28">
        <f>D7-C7</f>
        <v>53.700000000000045</v>
      </c>
      <c r="G7" s="107"/>
      <c r="H7" s="25">
        <v>1078.76</v>
      </c>
      <c r="I7" s="24">
        <f>H7-C7</f>
        <v>78.759999999999991</v>
      </c>
      <c r="J7" s="28">
        <f>H7-D7</f>
        <v>25.059999999999945</v>
      </c>
      <c r="K7" s="103"/>
      <c r="L7" s="103"/>
      <c r="M7" s="105"/>
    </row>
    <row r="8" spans="2:13" x14ac:dyDescent="0.3">
      <c r="B8" s="10" t="s">
        <v>30</v>
      </c>
      <c r="C8" s="10">
        <v>10000</v>
      </c>
      <c r="D8" s="25">
        <v>10065.91</v>
      </c>
      <c r="E8" s="103"/>
      <c r="F8" s="28">
        <f>D8-C8</f>
        <v>65.909999999999854</v>
      </c>
      <c r="G8" s="107"/>
      <c r="H8" s="25">
        <v>9985.2000000000007</v>
      </c>
      <c r="I8" s="24">
        <f>H8-C8</f>
        <v>-14.799999999999272</v>
      </c>
      <c r="J8" s="28">
        <f>H8-D8</f>
        <v>-80.709999999999127</v>
      </c>
      <c r="K8" s="103"/>
      <c r="L8" s="103"/>
      <c r="M8" s="105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04"/>
      <c r="F9" s="31">
        <f>D9-C9</f>
        <v>623.79000000000087</v>
      </c>
      <c r="G9" s="108"/>
      <c r="H9" s="26">
        <v>10251.950000000001</v>
      </c>
      <c r="I9" s="32">
        <f>H9-C9</f>
        <v>251.95000000000073</v>
      </c>
      <c r="J9" s="31">
        <f>H9-D9</f>
        <v>-371.84000000000015</v>
      </c>
      <c r="K9" s="104"/>
      <c r="L9" s="104"/>
      <c r="M9" s="106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88" t="s">
        <v>63</v>
      </c>
      <c r="E13" s="89"/>
      <c r="F13" s="89"/>
      <c r="G13" s="89"/>
      <c r="H13" s="89"/>
      <c r="I13" s="90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97">
        <f>F15+F16+F17+F18</f>
        <v>-873.43000000000166</v>
      </c>
      <c r="H15" s="97">
        <f>SUM(D15:D18)</f>
        <v>27883.269999999997</v>
      </c>
      <c r="I15" s="100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98"/>
      <c r="H16" s="98"/>
      <c r="I16" s="101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98"/>
      <c r="H17" s="98"/>
      <c r="I17" s="101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99"/>
      <c r="H18" s="99"/>
      <c r="I18" s="102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3"/>
  <sheetViews>
    <sheetView topLeftCell="A19" workbookViewId="0">
      <selection activeCell="D37" sqref="D37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7" width="10.83203125" style="9"/>
    <col min="8" max="8" width="20.33203125" style="9" customWidth="1"/>
    <col min="9" max="16384" width="10.83203125" style="9"/>
  </cols>
  <sheetData>
    <row r="3" spans="3:5" ht="24" thickBot="1" x14ac:dyDescent="0.35"/>
    <row r="4" spans="3:5" x14ac:dyDescent="0.3">
      <c r="D4" s="109">
        <v>20160622</v>
      </c>
      <c r="E4" s="110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09">
        <v>20160713</v>
      </c>
      <c r="E15" s="110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'易H股ETF联接（110031）'!D18</f>
        <v>10344.15</v>
      </c>
      <c r="E17" s="53">
        <f>D17/D23</f>
        <v>0.16798890542880221</v>
      </c>
    </row>
    <row r="18" spans="3:8" x14ac:dyDescent="0.3">
      <c r="C18" s="59" t="s">
        <v>28</v>
      </c>
      <c r="D18" s="78">
        <v>7157.5</v>
      </c>
      <c r="E18" s="53">
        <f>D18/D23</f>
        <v>0.11623773733043817</v>
      </c>
    </row>
    <row r="19" spans="3:8" x14ac:dyDescent="0.3">
      <c r="C19" s="60" t="s">
        <v>29</v>
      </c>
      <c r="D19" s="56">
        <v>181.33</v>
      </c>
      <c r="E19" s="53">
        <f>D19/D23</f>
        <v>2.9447976123127286E-3</v>
      </c>
    </row>
    <row r="20" spans="3:8" x14ac:dyDescent="0.3">
      <c r="C20" s="60" t="s">
        <v>30</v>
      </c>
      <c r="D20" s="56">
        <v>10619.36</v>
      </c>
      <c r="E20" s="53">
        <f>D20/D23</f>
        <v>0.17245831341912146</v>
      </c>
    </row>
    <row r="21" spans="3:8" x14ac:dyDescent="0.3">
      <c r="C21" s="60" t="s">
        <v>31</v>
      </c>
      <c r="D21" s="56">
        <v>10375.9</v>
      </c>
      <c r="E21" s="53">
        <f>D21/D23</f>
        <v>0.16850452515080591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0.37186572105851945</v>
      </c>
    </row>
    <row r="23" spans="3:8" ht="24" thickBot="1" x14ac:dyDescent="0.35">
      <c r="C23" s="61" t="s">
        <v>60</v>
      </c>
      <c r="D23" s="57">
        <f>SUM(D17:D22)</f>
        <v>61576.387878687034</v>
      </c>
      <c r="E23" s="54">
        <f>D23/D23</f>
        <v>1</v>
      </c>
    </row>
    <row r="24" spans="3:8" ht="24" thickBot="1" x14ac:dyDescent="0.35"/>
    <row r="25" spans="3:8" x14ac:dyDescent="0.3">
      <c r="D25" s="109">
        <v>20160810</v>
      </c>
      <c r="E25" s="110"/>
    </row>
    <row r="26" spans="3:8" ht="24" thickBot="1" x14ac:dyDescent="0.35">
      <c r="D26" s="29" t="s">
        <v>24</v>
      </c>
      <c r="E26" s="80" t="s">
        <v>42</v>
      </c>
      <c r="F26" s="9" t="s">
        <v>23</v>
      </c>
      <c r="G26" s="9" t="s">
        <v>76</v>
      </c>
      <c r="H26" s="9" t="s">
        <v>77</v>
      </c>
    </row>
    <row r="27" spans="3:8" x14ac:dyDescent="0.3">
      <c r="C27" s="58" t="s">
        <v>41</v>
      </c>
      <c r="D27" s="55">
        <f>'易H股ETF联接（110031）'!D18</f>
        <v>10344.15</v>
      </c>
      <c r="E27" s="53">
        <f>D27/D33</f>
        <v>0.16696730703409002</v>
      </c>
      <c r="F27" s="39">
        <v>10860</v>
      </c>
      <c r="G27" s="9">
        <v>0.95250000000000001</v>
      </c>
      <c r="H27" s="9" t="s">
        <v>78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9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9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5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</sheetData>
  <mergeCells count="3">
    <mergeCell ref="D4:E4"/>
    <mergeCell ref="D15:E15"/>
    <mergeCell ref="D25:E2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workbookViewId="0">
      <selection activeCell="E13" sqref="E13"/>
    </sheetView>
  </sheetViews>
  <sheetFormatPr baseColWidth="10" defaultRowHeight="15" x14ac:dyDescent="0.15"/>
  <cols>
    <col min="2" max="2" width="27.33203125" bestFit="1" customWidth="1"/>
    <col min="7" max="7" width="35.5" bestFit="1" customWidth="1"/>
  </cols>
  <sheetData>
    <row r="2" spans="1:7" ht="16" thickBot="1" x14ac:dyDescent="0.2">
      <c r="A2" t="s">
        <v>74</v>
      </c>
      <c r="B2" t="s">
        <v>64</v>
      </c>
      <c r="C2" t="s">
        <v>65</v>
      </c>
      <c r="D2" t="s">
        <v>71</v>
      </c>
      <c r="E2" t="s">
        <v>75</v>
      </c>
      <c r="F2" t="s">
        <v>72</v>
      </c>
      <c r="G2" t="s">
        <v>66</v>
      </c>
    </row>
    <row r="3" spans="1:7" ht="23" x14ac:dyDescent="0.3">
      <c r="A3">
        <v>20160722</v>
      </c>
      <c r="B3" s="58" t="s">
        <v>41</v>
      </c>
      <c r="C3" t="s">
        <v>70</v>
      </c>
      <c r="D3">
        <v>1000</v>
      </c>
      <c r="G3" t="s">
        <v>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  <vt:lpstr>Operation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2016-08-08T04:42:58Z</dcterms:modified>
</cp:coreProperties>
</file>