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240" tabRatio="500" firstSheet="1" activeTab="10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权益" sheetId="17" r:id="rId12"/>
    <sheet name="201609交易复盘" sheetId="15" state="hidden" r:id="rId13"/>
    <sheet name="纪律" sheetId="9" r:id="rId14"/>
    <sheet name="601169 北京银行" sheetId="11" state="hidden" r:id="rId15"/>
    <sheet name="600363 联创光电" sheetId="12" state="hidden" r:id="rId16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4" l="1"/>
  <c r="C28" i="14"/>
  <c r="L28" i="14"/>
  <c r="N28" i="14"/>
  <c r="J28" i="14"/>
  <c r="H28" i="14"/>
  <c r="G28" i="14"/>
  <c r="N27" i="14"/>
  <c r="G33" i="8"/>
  <c r="F33" i="8"/>
  <c r="C27" i="14"/>
  <c r="L27" i="14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F16" i="17"/>
  <c r="H15" i="17"/>
  <c r="G15" i="17"/>
  <c r="F15" i="17"/>
  <c r="G14" i="17"/>
  <c r="F14" i="17"/>
  <c r="H11" i="17"/>
  <c r="F12" i="17"/>
  <c r="F11" i="17"/>
  <c r="F10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D10" i="17"/>
  <c r="D11" i="17"/>
  <c r="D12" i="17"/>
  <c r="G11" i="17"/>
  <c r="G10" i="17"/>
  <c r="H8" i="17"/>
  <c r="H4" i="17"/>
  <c r="H17" i="17"/>
  <c r="F8" i="17"/>
  <c r="F7" i="17"/>
  <c r="F3" i="17"/>
  <c r="F4" i="17"/>
  <c r="F2" i="17"/>
  <c r="G8" i="17"/>
  <c r="G7" i="17"/>
  <c r="G6" i="17"/>
  <c r="G3" i="17"/>
  <c r="G4" i="17"/>
  <c r="G2" i="17"/>
  <c r="D2" i="17"/>
  <c r="D3" i="17"/>
  <c r="D4" i="17"/>
  <c r="C4" i="17"/>
  <c r="D6" i="17"/>
  <c r="D7" i="17"/>
  <c r="D8" i="17"/>
  <c r="C8" i="17"/>
  <c r="E22" i="14"/>
  <c r="C22" i="14"/>
  <c r="L22" i="14"/>
  <c r="J22" i="14"/>
  <c r="H22" i="14"/>
  <c r="G22" i="14"/>
  <c r="K21" i="14"/>
  <c r="N21" i="14"/>
  <c r="E21" i="14"/>
  <c r="C21" i="14"/>
  <c r="L21" i="14"/>
  <c r="J21" i="14"/>
  <c r="H21" i="14"/>
  <c r="G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E19" i="14"/>
  <c r="C19" i="14"/>
  <c r="L19" i="14"/>
  <c r="L20" i="14"/>
  <c r="L2" i="14"/>
  <c r="C20" i="14"/>
  <c r="J20" i="14"/>
  <c r="H20" i="14"/>
  <c r="G20" i="14"/>
  <c r="F25" i="8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H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<sst xmlns="http://schemas.openxmlformats.org/spreadsheetml/2006/main" count="614" uniqueCount="272">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</sst>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65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6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63" t="s">
        <v>115</v>
      </c>
      <c r="L48" s="64"/>
      <c r="M48" s="64"/>
      <c r="N48" s="64"/>
      <c r="O48" s="64"/>
      <c r="P48" s="64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63"/>
      <c r="L50" s="64"/>
      <c r="M50" s="64"/>
      <c r="N50" s="64"/>
      <c r="O50" s="64"/>
      <c r="P50" s="64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63"/>
      <c r="L52" s="64"/>
      <c r="M52" s="64"/>
      <c r="N52" s="64"/>
      <c r="O52" s="64"/>
      <c r="P52" s="64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64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64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63"/>
      <c r="L73" s="64"/>
      <c r="M73" s="64"/>
      <c r="N73" s="64"/>
      <c r="O73" s="64"/>
      <c r="P73" s="64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J33" sqref="J3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67" t="s">
        <v>110</v>
      </c>
      <c r="B2" s="67"/>
      <c r="C2" s="67"/>
      <c r="D2" s="67"/>
      <c r="E2" s="67"/>
      <c r="F2" s="67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70" customFormat="1" x14ac:dyDescent="0.15">
      <c r="A32" s="68">
        <v>20161130</v>
      </c>
      <c r="B32" s="68" t="s">
        <v>268</v>
      </c>
      <c r="C32" s="69"/>
      <c r="D32" s="69"/>
      <c r="E32" s="69"/>
      <c r="F32" s="68">
        <v>60340</v>
      </c>
      <c r="G32" s="68">
        <v>3</v>
      </c>
      <c r="H32" s="68">
        <v>0</v>
      </c>
    </row>
    <row r="33" spans="1:9" s="70" customFormat="1" x14ac:dyDescent="0.15">
      <c r="A33" s="68">
        <v>20161130</v>
      </c>
      <c r="B33" s="68" t="s">
        <v>270</v>
      </c>
      <c r="C33" s="69"/>
      <c r="D33" s="69"/>
      <c r="E33" s="69"/>
      <c r="F33" s="68">
        <f>F32-8333</f>
        <v>52007</v>
      </c>
      <c r="G33" s="68">
        <f>0.5*5</f>
        <v>2.5</v>
      </c>
      <c r="H33" s="68">
        <v>0</v>
      </c>
      <c r="I33" s="70" t="s">
        <v>271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N27" sqref="N27"/>
    </sheetView>
  </sheetViews>
  <sheetFormatPr baseColWidth="10" defaultRowHeight="15" x14ac:dyDescent="0.15"/>
  <cols>
    <col min="3" max="3" width="17.5" customWidth="1"/>
    <col min="4" max="4" width="14" customWidth="1"/>
    <col min="10" max="13" width="13.5" customWidth="1"/>
  </cols>
  <sheetData>
    <row r="1" spans="1:14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</row>
    <row r="2" spans="1:14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4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4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4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4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4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4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4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4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4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4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4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4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4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4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4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4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4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4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4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4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4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4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4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4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4" s="68" customFormat="1" x14ac:dyDescent="0.15">
      <c r="A27" s="68">
        <v>20161130</v>
      </c>
      <c r="B27" s="68" t="s">
        <v>261</v>
      </c>
      <c r="C27" s="68">
        <f t="shared" ref="C27" si="53">D27+E27</f>
        <v>196733.81</v>
      </c>
      <c r="D27" s="68">
        <v>136393.81</v>
      </c>
      <c r="E27" s="68">
        <v>60340</v>
      </c>
      <c r="F27" s="68">
        <v>136362.4</v>
      </c>
      <c r="G27" s="68">
        <f t="shared" ref="G27" si="54">C27*(10-H27)/10</f>
        <v>60371.410000000011</v>
      </c>
      <c r="H27" s="68">
        <f t="shared" ref="H27" si="55">F27/C27*10</f>
        <v>6.9313149580135711</v>
      </c>
      <c r="I27" s="68">
        <v>48</v>
      </c>
      <c r="J27" s="68">
        <f t="shared" ref="J27" si="56">C27/I27</f>
        <v>4098.6210416666663</v>
      </c>
      <c r="K27" s="70">
        <v>189967.7460687061</v>
      </c>
      <c r="L27" s="68">
        <f t="shared" ref="L27" si="57">C27/K27</f>
        <v>1.035616909034899</v>
      </c>
      <c r="M27" s="68" t="s">
        <v>269</v>
      </c>
      <c r="N27" s="68">
        <f>8333/L27</f>
        <v>8046.4116868906667</v>
      </c>
    </row>
    <row r="28" spans="1:14" s="68" customFormat="1" x14ac:dyDescent="0.15">
      <c r="A28" s="68">
        <v>20161130</v>
      </c>
      <c r="B28" s="68" t="s">
        <v>261</v>
      </c>
      <c r="C28" s="68">
        <f t="shared" ref="C28" si="58">D28+E28</f>
        <v>188400.81</v>
      </c>
      <c r="D28" s="68">
        <v>136393.81</v>
      </c>
      <c r="E28" s="68">
        <v>52007</v>
      </c>
      <c r="F28" s="68">
        <v>136362.4</v>
      </c>
      <c r="G28" s="68">
        <f t="shared" ref="G28" si="59">C28*(10-H28)/10</f>
        <v>52038.41</v>
      </c>
      <c r="H28" s="68">
        <f t="shared" ref="H28" si="60">F28/C28*10</f>
        <v>7.2378882022853297</v>
      </c>
      <c r="I28" s="68">
        <v>48</v>
      </c>
      <c r="J28" s="68">
        <f t="shared" ref="J28" si="61">C28/I28</f>
        <v>3925.0168749999998</v>
      </c>
      <c r="K28" s="70">
        <f>K27-N27</f>
        <v>181921.33438181542</v>
      </c>
      <c r="L28" s="68">
        <f t="shared" ref="L28" si="62">C28/K28</f>
        <v>1.035616909034899</v>
      </c>
      <c r="M28" s="68" t="s">
        <v>269</v>
      </c>
      <c r="N28" s="68">
        <f>8333/L28</f>
        <v>8046.4116868906667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  <row r="17" spans="8:8" x14ac:dyDescent="0.15">
      <c r="H17">
        <f t="shared" ref="H17" si="6">F17-G17</f>
        <v>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2016-11-30T07:24:47Z</dcterms:modified>
</cp:coreProperties>
</file>