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560" tabRatio="500" activeTab="1"/>
  </bookViews>
  <sheets>
    <sheet name="工作表1" sheetId="1" r:id="rId1"/>
    <sheet name="余额宝" sheetId="7" r:id="rId2"/>
    <sheet name="投资者权益表" sheetId="6" r:id="rId3"/>
    <sheet name="易H股ETF联接（110031）" sheetId="2" r:id="rId4"/>
    <sheet name="打包资产统计" sheetId="3" r:id="rId5"/>
    <sheet name="资产结构" sheetId="8" r:id="rId6"/>
  </sheets>
  <calcPr calcId="15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6" l="1"/>
  <c r="F15" i="6"/>
  <c r="F13" i="6"/>
  <c r="F21" i="6"/>
  <c r="F22" i="6"/>
  <c r="F20" i="6"/>
  <c r="N22" i="6"/>
  <c r="L21" i="6"/>
  <c r="M21" i="6"/>
  <c r="N21" i="6"/>
  <c r="N20" i="6"/>
  <c r="D20" i="6"/>
  <c r="D21" i="6"/>
  <c r="J13" i="6"/>
  <c r="C20" i="6"/>
  <c r="M20" i="6"/>
  <c r="M25" i="6"/>
  <c r="C21" i="6"/>
  <c r="L14" i="6"/>
  <c r="M14" i="6"/>
  <c r="M24" i="6"/>
  <c r="H15" i="6"/>
  <c r="L15" i="6"/>
  <c r="L22" i="6"/>
  <c r="M22" i="6"/>
  <c r="L20" i="6"/>
  <c r="J14" i="6"/>
  <c r="E21" i="6"/>
  <c r="E20" i="6"/>
  <c r="E22" i="6"/>
  <c r="D12" i="8"/>
  <c r="E12" i="8"/>
  <c r="E11" i="8"/>
  <c r="E10" i="8"/>
  <c r="E9" i="8"/>
  <c r="E8" i="8"/>
  <c r="E7" i="8"/>
  <c r="E6" i="8"/>
  <c r="D14" i="2"/>
  <c r="E15" i="6"/>
  <c r="C14" i="6"/>
  <c r="D14" i="6"/>
  <c r="E14" i="6"/>
  <c r="C13" i="6"/>
  <c r="D13" i="6"/>
  <c r="E13" i="6"/>
  <c r="D8" i="6"/>
  <c r="J15" i="6"/>
  <c r="M15" i="6"/>
  <c r="L13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K14" i="6"/>
  <c r="G14" i="6"/>
  <c r="K13" i="6"/>
  <c r="G13" i="6"/>
  <c r="G6" i="7"/>
  <c r="F6" i="7"/>
</calcChain>
</file>

<file path=xl/sharedStrings.xml><?xml version="1.0" encoding="utf-8"?>
<sst xmlns="http://schemas.openxmlformats.org/spreadsheetml/2006/main" count="115" uniqueCount="65">
  <si>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</si>
  <si>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</si>
  <si>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</si>
  <si>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</si>
  <si>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</si>
  <si>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</si>
  <si>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</si>
  <si>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</si>
  <si>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</si>
  <si>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</si>
  <si>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</si>
  <si>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</si>
  <si>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</si>
  <si>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</si>
  <si>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</si>
  <si>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</si>
  <si>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</si>
  <si>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</si>
  <si>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</si>
  <si>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</si>
  <si>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</si>
  <si>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</si>
  <si>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</si>
  <si>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</si>
  <si>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</si>
  <si>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</si>
  <si>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</si>
  <si>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</si>
  <si>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</si>
  <si>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</si>
  <si>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</si>
  <si>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</si>
  <si>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</si>
  <si>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</si>
  <si>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</si>
  <si>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</si>
  <si>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</si>
  <si>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</si>
  <si>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</si>
  <si>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</si>
  <si>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</si>
  <si>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</si>
  <si>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</si>
  <si>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</si>
  <si>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</si>
  <si>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</si>
  <si>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</si>
  <si>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</si>
  <si>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</si>
  <si>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</si>
  <si>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</si>
  <si>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</si>
  <si>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</si>
  <si>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</si>
  <si>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</si>
  <si>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</si>
  <si>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</si>
  <si>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</si>
  <si>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</si>
  <si>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</si>
  <si>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</si>
  <si>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易H股ETF联接（110031）估值 20160622</t>
    <phoneticPr fontId="2" type="noConversion"/>
  </si>
  <si>
    <t>20160622估值</t>
    <rPh sb="8" eb="9">
      <t>gu'zhi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</si>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</sst>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;[Red]0.00"/>
    <numFmt numFmtId="177" formatCode="0.00_ "/>
    <numFmt numFmtId="178" formatCode="0.000_ "/>
    <numFmt numFmtId="179" formatCode="#,##0.000_ ;[Red]\-#,##0.000\ "/>
  </numFmts>
  <fonts count="9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 applyBorder="1" applyAlignment="1">
      <alignment horizontal="center"/>
    </xf>
    <xf numFmtId="0" fontId="4" fillId="2" borderId="0" xfId="0" applyFont="1" applyFill="1"/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2" xfId="0" applyFont="1" applyFill="1" applyBorder="1" applyAlignment="1">
      <alignment horizont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29" t="s">
        <v>0</v>
      </c>
      <c r="C17" s="29" t="s">
        <v>1</v>
      </c>
      <c r="D17" s="29">
        <v>7000</v>
      </c>
      <c r="E17" s="30">
        <v>7013.3</v>
      </c>
      <c r="F17" s="4"/>
      <c r="G17" s="28">
        <v>7058.1</v>
      </c>
      <c r="H17" s="28"/>
      <c r="I17" s="28"/>
    </row>
    <row r="18" spans="2:9" ht="18" x14ac:dyDescent="0.2">
      <c r="B18" s="29"/>
      <c r="C18" s="29"/>
      <c r="D18" s="29"/>
      <c r="E18" s="30"/>
      <c r="F18" s="4"/>
      <c r="G18" s="28"/>
      <c r="H18" s="28"/>
      <c r="I18" s="28"/>
    </row>
    <row r="19" spans="2:9" ht="18" x14ac:dyDescent="0.2">
      <c r="B19" s="29" t="s">
        <v>2</v>
      </c>
      <c r="C19" s="29" t="s">
        <v>3</v>
      </c>
      <c r="D19" s="29">
        <v>10000</v>
      </c>
      <c r="E19" s="30">
        <v>10623.79</v>
      </c>
      <c r="F19" s="4"/>
      <c r="G19" s="28"/>
      <c r="H19" s="28"/>
      <c r="I19" s="28"/>
    </row>
    <row r="20" spans="2:9" ht="18" x14ac:dyDescent="0.2">
      <c r="B20" s="29"/>
      <c r="C20" s="29"/>
      <c r="D20" s="29"/>
      <c r="E20" s="30"/>
      <c r="F20" s="4"/>
      <c r="G20" s="28"/>
      <c r="H20" s="28"/>
      <c r="I20" s="28"/>
    </row>
    <row r="21" spans="2:9" ht="18" x14ac:dyDescent="0.2">
      <c r="B21" s="29" t="s">
        <v>4</v>
      </c>
      <c r="C21" s="29" t="s">
        <v>3</v>
      </c>
      <c r="D21" s="29">
        <v>10000</v>
      </c>
      <c r="E21" s="30">
        <v>10065.91</v>
      </c>
      <c r="F21" s="4"/>
      <c r="G21" s="28"/>
      <c r="H21" s="28"/>
      <c r="I21" s="28"/>
    </row>
    <row r="22" spans="2:9" ht="18" x14ac:dyDescent="0.2">
      <c r="B22" s="29"/>
      <c r="C22" s="29"/>
      <c r="D22" s="29"/>
      <c r="E22" s="30"/>
      <c r="F22" s="4"/>
      <c r="G22" s="28"/>
      <c r="H22" s="28"/>
      <c r="I22" s="28"/>
    </row>
    <row r="23" spans="2:9" ht="18" x14ac:dyDescent="0.2">
      <c r="B23" s="29" t="s">
        <v>5</v>
      </c>
      <c r="C23" s="29" t="s">
        <v>1</v>
      </c>
      <c r="D23" s="29">
        <v>10000</v>
      </c>
      <c r="E23" s="30">
        <v>10809.31</v>
      </c>
      <c r="F23" s="4"/>
      <c r="G23" s="28"/>
      <c r="H23" s="28"/>
      <c r="I23" s="28"/>
    </row>
    <row r="24" spans="2:9" ht="18" x14ac:dyDescent="0.2">
      <c r="B24" s="29"/>
      <c r="C24" s="29"/>
      <c r="D24" s="29"/>
      <c r="E24" s="30"/>
      <c r="F24" s="4"/>
      <c r="G24" s="28"/>
      <c r="H24" s="28"/>
      <c r="I24" s="28"/>
    </row>
    <row r="25" spans="2:9" ht="18" x14ac:dyDescent="0.2">
      <c r="B25" s="29" t="s">
        <v>6</v>
      </c>
      <c r="C25" s="29" t="s">
        <v>1</v>
      </c>
      <c r="D25" s="29">
        <v>1000</v>
      </c>
      <c r="E25" s="30">
        <v>1053.7</v>
      </c>
      <c r="F25" s="4"/>
      <c r="G25" s="28"/>
      <c r="H25" s="28"/>
      <c r="I25" s="28"/>
    </row>
    <row r="26" spans="2:9" ht="18" x14ac:dyDescent="0.2">
      <c r="B26" s="29"/>
      <c r="C26" s="29"/>
      <c r="D26" s="29"/>
      <c r="E26" s="30"/>
      <c r="F26" s="4"/>
      <c r="G26" s="28"/>
      <c r="H26" s="28"/>
      <c r="I26" s="28"/>
    </row>
    <row r="27" spans="2:9" ht="18" x14ac:dyDescent="0.2">
      <c r="B27" s="29" t="s">
        <v>7</v>
      </c>
      <c r="C27" s="29" t="s">
        <v>8</v>
      </c>
      <c r="D27" s="29">
        <v>22000</v>
      </c>
      <c r="E27" s="30">
        <v>21825.21</v>
      </c>
      <c r="F27" s="4"/>
      <c r="G27" s="28"/>
      <c r="H27" s="28"/>
      <c r="I27" s="28"/>
    </row>
    <row r="28" spans="2:9" ht="18" x14ac:dyDescent="0.2">
      <c r="B28" s="29"/>
      <c r="C28" s="29"/>
      <c r="D28" s="29"/>
      <c r="E28" s="30"/>
      <c r="F28" s="4"/>
      <c r="G28" s="28"/>
      <c r="H28" s="28"/>
      <c r="I28" s="28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H17:H18"/>
    <mergeCell ref="I17:I18"/>
    <mergeCell ref="B17:B18"/>
    <mergeCell ref="C17:C18"/>
    <mergeCell ref="D17:D18"/>
    <mergeCell ref="E17:E18"/>
    <mergeCell ref="G17:G18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27:I28"/>
    <mergeCell ref="B27:B28"/>
    <mergeCell ref="C27:C28"/>
    <mergeCell ref="D27:D28"/>
    <mergeCell ref="E27:E28"/>
    <mergeCell ref="G27:G28"/>
    <mergeCell ref="H27:H2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3"/>
  <sheetViews>
    <sheetView tabSelected="1" workbookViewId="0">
      <selection activeCell="G12" sqref="G12"/>
    </sheetView>
  </sheetViews>
  <sheetFormatPr baseColWidth="10" defaultRowHeight="23" x14ac:dyDescent="0.3"/>
  <cols>
    <col min="1" max="4" width="10.83203125" style="9"/>
    <col min="5" max="5" width="20.83203125" style="9" customWidth="1"/>
    <col min="6" max="6" width="18.33203125" style="9" bestFit="1" customWidth="1"/>
    <col min="7" max="16384" width="10.83203125" style="9"/>
  </cols>
  <sheetData>
    <row r="4" spans="3:7" x14ac:dyDescent="0.3">
      <c r="E4" s="9" t="s">
        <v>39</v>
      </c>
      <c r="F4" s="31">
        <v>20160712</v>
      </c>
      <c r="G4" s="31"/>
    </row>
    <row r="5" spans="3:7" x14ac:dyDescent="0.3">
      <c r="E5" s="9" t="s">
        <v>24</v>
      </c>
      <c r="F5" s="9" t="s">
        <v>40</v>
      </c>
      <c r="G5" s="9" t="s">
        <v>44</v>
      </c>
    </row>
    <row r="6" spans="3:7" x14ac:dyDescent="0.3">
      <c r="C6" s="9" t="s">
        <v>38</v>
      </c>
      <c r="E6" s="9">
        <v>21825.21</v>
      </c>
      <c r="F6" s="9">
        <f>E6+G6</f>
        <v>21864.674763287669</v>
      </c>
      <c r="G6" s="9">
        <f>E6*0.022/365*30</f>
        <v>39.464763287671232</v>
      </c>
    </row>
    <row r="13" spans="3:7" x14ac:dyDescent="0.3">
      <c r="G13" s="9">
        <v>21864.674763287669</v>
      </c>
    </row>
  </sheetData>
  <mergeCells count="1">
    <mergeCell ref="F4:G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5"/>
  <sheetViews>
    <sheetView topLeftCell="B10" workbookViewId="0">
      <selection activeCell="G27" sqref="G27"/>
    </sheetView>
  </sheetViews>
  <sheetFormatPr baseColWidth="10" defaultRowHeight="23" x14ac:dyDescent="0.3"/>
  <cols>
    <col min="1" max="1" width="10.83203125" style="9"/>
    <col min="2" max="2" width="10.83203125" style="10"/>
    <col min="3" max="5" width="16" style="9" bestFit="1" customWidth="1"/>
    <col min="6" max="6" width="16" style="9" customWidth="1"/>
    <col min="7" max="10" width="15.6640625" style="9" customWidth="1"/>
    <col min="11" max="11" width="15.66406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31">
        <v>201605</v>
      </c>
      <c r="D4" s="31"/>
      <c r="E4" s="31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56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56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56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44"/>
      <c r="C11" s="42">
        <v>20160608</v>
      </c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2:14" x14ac:dyDescent="0.3">
      <c r="B12" s="53"/>
      <c r="C12" s="25" t="s">
        <v>57</v>
      </c>
      <c r="D12" s="24" t="s">
        <v>42</v>
      </c>
      <c r="E12" s="24" t="s">
        <v>26</v>
      </c>
      <c r="F12" s="24" t="s">
        <v>64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53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95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100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53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95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100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54" t="s">
        <v>43</v>
      </c>
      <c r="C15" s="20">
        <v>61605.25</v>
      </c>
      <c r="D15" s="23">
        <v>1</v>
      </c>
      <c r="E15" s="21">
        <f>C15-E8</f>
        <v>1605.25</v>
      </c>
      <c r="F15" s="98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55">
        <v>1</v>
      </c>
      <c r="L15" s="21">
        <f t="shared" si="2"/>
        <v>214.03299999999999</v>
      </c>
      <c r="M15" s="22">
        <f>J15+L15-D8</f>
        <v>1605.2499999999927</v>
      </c>
    </row>
    <row r="17" spans="2:14" s="58" customFormat="1" ht="24" thickBot="1" x14ac:dyDescent="0.35">
      <c r="B17" s="66"/>
      <c r="K17" s="66"/>
    </row>
    <row r="18" spans="2:14" s="58" customFormat="1" x14ac:dyDescent="0.3">
      <c r="B18" s="101"/>
      <c r="C18" s="104">
        <v>20160622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1"/>
    </row>
    <row r="19" spans="2:14" s="58" customFormat="1" x14ac:dyDescent="0.3">
      <c r="B19" s="63"/>
      <c r="C19" s="64" t="s">
        <v>57</v>
      </c>
      <c r="D19" s="64" t="s">
        <v>42</v>
      </c>
      <c r="E19" s="64" t="s">
        <v>44</v>
      </c>
      <c r="F19" s="64" t="s">
        <v>64</v>
      </c>
      <c r="G19" s="64" t="s">
        <v>36</v>
      </c>
      <c r="H19" s="64" t="s">
        <v>55</v>
      </c>
      <c r="I19" s="64" t="s">
        <v>34</v>
      </c>
      <c r="J19" s="64" t="s">
        <v>58</v>
      </c>
      <c r="K19" s="64" t="s">
        <v>42</v>
      </c>
      <c r="L19" s="93" t="s">
        <v>54</v>
      </c>
      <c r="M19" s="64" t="s">
        <v>56</v>
      </c>
      <c r="N19" s="94" t="s">
        <v>63</v>
      </c>
    </row>
    <row r="20" spans="2:14" s="58" customFormat="1" x14ac:dyDescent="0.3">
      <c r="B20" s="63">
        <v>216</v>
      </c>
      <c r="C20" s="95">
        <f>C22*D20</f>
        <v>40743.21588077637</v>
      </c>
      <c r="D20" s="95">
        <f>K13</f>
        <v>0.66550454060336783</v>
      </c>
      <c r="E20" s="95">
        <f>C20-J13</f>
        <v>-112.91778589029127</v>
      </c>
      <c r="F20" s="95">
        <f>E20/C20</f>
        <v>-2.7714500058295252E-3</v>
      </c>
      <c r="G20" s="95">
        <v>0</v>
      </c>
      <c r="H20" s="95"/>
      <c r="I20" s="95"/>
      <c r="J20" s="95"/>
      <c r="K20" s="96"/>
      <c r="L20" s="95">
        <f>L13</f>
        <v>214.03299999999999</v>
      </c>
      <c r="M20" s="95">
        <f>C20-D6+L20</f>
        <v>957.2488807763699</v>
      </c>
      <c r="N20" s="94">
        <f>M20/D6</f>
        <v>2.3931222019409247E-2</v>
      </c>
    </row>
    <row r="21" spans="2:14" s="58" customFormat="1" x14ac:dyDescent="0.3">
      <c r="B21" s="63" t="s">
        <v>32</v>
      </c>
      <c r="C21" s="95">
        <f>C22*D21</f>
        <v>20478.328669223632</v>
      </c>
      <c r="D21" s="95">
        <f>K14</f>
        <v>0.33449545939663217</v>
      </c>
      <c r="E21" s="95">
        <f>C21-J14</f>
        <v>-56.754664109699661</v>
      </c>
      <c r="F21" s="95">
        <f t="shared" ref="F21:F22" si="3">E21/C21</f>
        <v>-2.7714500058295686E-3</v>
      </c>
      <c r="G21" s="95">
        <v>0</v>
      </c>
      <c r="H21" s="95"/>
      <c r="I21" s="95"/>
      <c r="J21" s="95"/>
      <c r="K21" s="96"/>
      <c r="L21" s="95">
        <f t="shared" ref="L21" si="4">H21</f>
        <v>0</v>
      </c>
      <c r="M21" s="95">
        <f>C21-D7+L21</f>
        <v>478.32866922363246</v>
      </c>
      <c r="N21" s="94">
        <f>M21/D7</f>
        <v>2.3916433461181622E-2</v>
      </c>
    </row>
    <row r="22" spans="2:14" s="58" customFormat="1" ht="24" thickBot="1" x14ac:dyDescent="0.35">
      <c r="B22" s="102" t="s">
        <v>43</v>
      </c>
      <c r="C22" s="97">
        <v>61221.544549999999</v>
      </c>
      <c r="D22" s="97">
        <v>1</v>
      </c>
      <c r="E22" s="98">
        <f>SUM(E20:E21)</f>
        <v>-169.67244999999093</v>
      </c>
      <c r="F22" s="98">
        <f t="shared" si="3"/>
        <v>-2.7714500058295399E-3</v>
      </c>
      <c r="G22" s="98">
        <v>0</v>
      </c>
      <c r="H22" s="98"/>
      <c r="I22" s="98"/>
      <c r="J22" s="98"/>
      <c r="K22" s="99"/>
      <c r="L22" s="98">
        <f>L15</f>
        <v>214.03299999999999</v>
      </c>
      <c r="M22" s="98">
        <f>C22-D8+L22</f>
        <v>1435.5775499999986</v>
      </c>
      <c r="N22" s="103">
        <f>M22/D8</f>
        <v>2.3926292499999977E-2</v>
      </c>
    </row>
    <row r="23" spans="2:14" s="58" customFormat="1" x14ac:dyDescent="0.3">
      <c r="B23" s="66"/>
      <c r="K23" s="66"/>
    </row>
    <row r="24" spans="2:14" x14ac:dyDescent="0.3">
      <c r="D24" s="14"/>
      <c r="M24" s="9">
        <f>M21/M20</f>
        <v>0.49969101957652579</v>
      </c>
    </row>
    <row r="25" spans="2:14" x14ac:dyDescent="0.3">
      <c r="M25" s="14">
        <f>M20+L20</f>
        <v>1171.2818807763699</v>
      </c>
    </row>
  </sheetData>
  <mergeCells count="3">
    <mergeCell ref="C18:N18"/>
    <mergeCell ref="C4:E4"/>
    <mergeCell ref="C11:M1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4"/>
  <sheetViews>
    <sheetView topLeftCell="A2" workbookViewId="0">
      <selection activeCell="D18" sqref="D18"/>
    </sheetView>
  </sheetViews>
  <sheetFormatPr baseColWidth="10" defaultRowHeight="23" x14ac:dyDescent="0.3"/>
  <cols>
    <col min="1" max="1" width="10.83203125" style="58"/>
    <col min="2" max="2" width="31.33203125" style="58" bestFit="1" customWidth="1"/>
    <col min="3" max="3" width="18.6640625" style="58" customWidth="1"/>
    <col min="4" max="4" width="24.83203125" style="58" customWidth="1"/>
    <col min="5" max="5" width="19.5" style="58" customWidth="1"/>
    <col min="6" max="6" width="17.6640625" style="58" customWidth="1"/>
    <col min="7" max="7" width="11" style="58" bestFit="1" customWidth="1"/>
    <col min="8" max="8" width="16.33203125" style="58" customWidth="1"/>
    <col min="9" max="11" width="11" style="58" bestFit="1" customWidth="1"/>
    <col min="12" max="12" width="19.5" style="58" customWidth="1"/>
    <col min="13" max="16384" width="10.83203125" style="58"/>
  </cols>
  <sheetData>
    <row r="1" spans="3:12" x14ac:dyDescent="0.3">
      <c r="C1" s="57" t="s">
        <v>46</v>
      </c>
      <c r="D1" s="57"/>
      <c r="E1" s="57"/>
      <c r="F1" s="57"/>
    </row>
    <row r="3" spans="3:12" ht="24" thickBot="1" x14ac:dyDescent="0.35"/>
    <row r="4" spans="3:12" x14ac:dyDescent="0.3">
      <c r="C4" s="59" t="s">
        <v>25</v>
      </c>
      <c r="D4" s="60"/>
      <c r="E4" s="60"/>
      <c r="F4" s="61"/>
      <c r="G4" s="62"/>
      <c r="H4" s="62"/>
      <c r="I4" s="62"/>
      <c r="J4" s="62"/>
      <c r="K4" s="62"/>
      <c r="L4" s="62"/>
    </row>
    <row r="5" spans="3:12" s="66" customFormat="1" x14ac:dyDescent="0.3">
      <c r="C5" s="63" t="s">
        <v>23</v>
      </c>
      <c r="D5" s="64" t="s">
        <v>22</v>
      </c>
      <c r="E5" s="64" t="s">
        <v>24</v>
      </c>
      <c r="F5" s="65" t="s">
        <v>26</v>
      </c>
    </row>
    <row r="6" spans="3:12" ht="24" thickBot="1" x14ac:dyDescent="0.35">
      <c r="C6" s="67">
        <v>11866.62</v>
      </c>
      <c r="D6" s="68">
        <v>0.8427</v>
      </c>
      <c r="E6" s="68">
        <f>C6*D6</f>
        <v>10000.000674000001</v>
      </c>
      <c r="F6" s="69">
        <v>0</v>
      </c>
    </row>
    <row r="7" spans="3:12" ht="24" thickBot="1" x14ac:dyDescent="0.35"/>
    <row r="8" spans="3:12" x14ac:dyDescent="0.3">
      <c r="C8" s="70" t="s">
        <v>47</v>
      </c>
      <c r="D8" s="71"/>
      <c r="E8" s="71"/>
      <c r="F8" s="72"/>
    </row>
    <row r="9" spans="3:12" x14ac:dyDescent="0.3">
      <c r="C9" s="73" t="s">
        <v>22</v>
      </c>
      <c r="D9" s="74" t="s">
        <v>24</v>
      </c>
      <c r="E9" s="74" t="s">
        <v>44</v>
      </c>
      <c r="F9" s="75" t="s">
        <v>45</v>
      </c>
    </row>
    <row r="10" spans="3:12" ht="24" thickBot="1" x14ac:dyDescent="0.35">
      <c r="C10" s="76">
        <v>0.8972</v>
      </c>
      <c r="D10" s="77">
        <f>C10*C6</f>
        <v>10646.731464</v>
      </c>
      <c r="E10" s="77">
        <f>D10-E6</f>
        <v>646.73078999999962</v>
      </c>
      <c r="F10" s="78">
        <f>D10-E6</f>
        <v>646.73078999999962</v>
      </c>
    </row>
    <row r="11" spans="3:12" ht="24" thickBot="1" x14ac:dyDescent="0.35"/>
    <row r="12" spans="3:12" x14ac:dyDescent="0.3">
      <c r="C12" s="70" t="s">
        <v>61</v>
      </c>
      <c r="D12" s="71"/>
      <c r="E12" s="71"/>
      <c r="F12" s="72"/>
    </row>
    <row r="13" spans="3:12" x14ac:dyDescent="0.3">
      <c r="C13" s="73" t="s">
        <v>22</v>
      </c>
      <c r="D13" s="74" t="s">
        <v>24</v>
      </c>
      <c r="E13" s="74" t="s">
        <v>44</v>
      </c>
      <c r="F13" s="75" t="s">
        <v>45</v>
      </c>
    </row>
    <row r="14" spans="3:12" ht="24" thickBot="1" x14ac:dyDescent="0.35">
      <c r="C14" s="76">
        <v>0.90249999999999997</v>
      </c>
      <c r="D14" s="77">
        <f>C14*C6</f>
        <v>10709.62455</v>
      </c>
      <c r="E14" s="77">
        <f>D14-D10</f>
        <v>62.893086000000039</v>
      </c>
      <c r="F14" s="78">
        <f>D14-E6</f>
        <v>709.62387599999965</v>
      </c>
    </row>
  </sheetData>
  <mergeCells count="6">
    <mergeCell ref="C12:F12"/>
    <mergeCell ref="C4:F4"/>
    <mergeCell ref="C1:F1"/>
    <mergeCell ref="G4:I4"/>
    <mergeCell ref="J4:L4"/>
    <mergeCell ref="C8:F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3" workbookViewId="0">
      <selection activeCell="B21" sqref="B21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42" t="s">
        <v>27</v>
      </c>
      <c r="E4" s="40"/>
      <c r="F4" s="40"/>
      <c r="G4" s="40"/>
      <c r="H4" s="42" t="s">
        <v>48</v>
      </c>
      <c r="I4" s="40"/>
      <c r="J4" s="40"/>
      <c r="K4" s="40"/>
      <c r="L4" s="40"/>
      <c r="M4" s="41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4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36">
        <v>7013.3</v>
      </c>
      <c r="E6" s="32">
        <f>SUM(D6:D9)</f>
        <v>28756.7</v>
      </c>
      <c r="F6" s="33">
        <f>D6-C6</f>
        <v>13.300000000000182</v>
      </c>
      <c r="G6" s="51">
        <f>F6+F7+F8+F9</f>
        <v>756.70000000000095</v>
      </c>
      <c r="H6" s="36">
        <v>7058.1</v>
      </c>
      <c r="I6" s="33">
        <f>H6-C6</f>
        <v>58.100000000000364</v>
      </c>
      <c r="J6" s="33">
        <f>H6-D6</f>
        <v>44.800000000000182</v>
      </c>
      <c r="K6" s="32">
        <f>J6+J7+J8+J9</f>
        <v>-382.68999999999915</v>
      </c>
      <c r="L6" s="32">
        <f>SUM(H6:H9)</f>
        <v>28374.010000000002</v>
      </c>
      <c r="M6" s="48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32"/>
      <c r="F7" s="33">
        <f>D7-C7</f>
        <v>53.700000000000045</v>
      </c>
      <c r="G7" s="51"/>
      <c r="H7" s="25">
        <v>1078.76</v>
      </c>
      <c r="I7" s="24">
        <f>H7-C7</f>
        <v>78.759999999999991</v>
      </c>
      <c r="J7" s="33">
        <f>H7-D7</f>
        <v>25.059999999999945</v>
      </c>
      <c r="K7" s="32"/>
      <c r="L7" s="32"/>
      <c r="M7" s="48"/>
    </row>
    <row r="8" spans="2:13" x14ac:dyDescent="0.3">
      <c r="B8" s="10" t="s">
        <v>30</v>
      </c>
      <c r="C8" s="10">
        <v>10000</v>
      </c>
      <c r="D8" s="25">
        <v>10065.91</v>
      </c>
      <c r="E8" s="32"/>
      <c r="F8" s="33">
        <f>D8-C8</f>
        <v>65.909999999999854</v>
      </c>
      <c r="G8" s="51"/>
      <c r="H8" s="25">
        <v>9985.2000000000007</v>
      </c>
      <c r="I8" s="24">
        <f>H8-C8</f>
        <v>-14.799999999999272</v>
      </c>
      <c r="J8" s="33">
        <f>H8-D8</f>
        <v>-80.709999999999127</v>
      </c>
      <c r="K8" s="32"/>
      <c r="L8" s="32"/>
      <c r="M8" s="48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49"/>
      <c r="F9" s="38">
        <f>D9-C9</f>
        <v>623.79000000000087</v>
      </c>
      <c r="G9" s="52"/>
      <c r="H9" s="26">
        <v>10251.950000000001</v>
      </c>
      <c r="I9" s="39">
        <f>H9-C9</f>
        <v>251.95000000000073</v>
      </c>
      <c r="J9" s="38">
        <f>H9-D9</f>
        <v>-371.84000000000015</v>
      </c>
      <c r="K9" s="49"/>
      <c r="L9" s="49"/>
      <c r="M9" s="50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42" t="s">
        <v>62</v>
      </c>
      <c r="E13" s="40"/>
      <c r="F13" s="40"/>
      <c r="G13" s="40"/>
      <c r="H13" s="40"/>
      <c r="I13" s="41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91" t="s">
        <v>28</v>
      </c>
      <c r="D15" s="36">
        <v>7035.7</v>
      </c>
      <c r="E15" s="33">
        <f>D15-C6</f>
        <v>35.699999999999818</v>
      </c>
      <c r="F15" s="33">
        <f>D15-D6</f>
        <v>22.399999999999636</v>
      </c>
      <c r="G15" s="45">
        <f>F15+F16+F17+F18</f>
        <v>-69.990000000000919</v>
      </c>
      <c r="H15" s="45">
        <f>SUM(D15:D18)</f>
        <v>28686.71</v>
      </c>
      <c r="I15" s="88">
        <f>SUM(E15:E18)</f>
        <v>686.71</v>
      </c>
    </row>
    <row r="16" spans="2:13" x14ac:dyDescent="0.3">
      <c r="B16" s="92" t="s">
        <v>29</v>
      </c>
      <c r="D16" s="25">
        <v>1093.08</v>
      </c>
      <c r="E16" s="33">
        <f>D16-C7</f>
        <v>93.079999999999927</v>
      </c>
      <c r="F16" s="33">
        <f>D16-D7</f>
        <v>39.379999999999882</v>
      </c>
      <c r="G16" s="46"/>
      <c r="H16" s="46"/>
      <c r="I16" s="89"/>
    </row>
    <row r="17" spans="2:9" x14ac:dyDescent="0.3">
      <c r="B17" s="92" t="s">
        <v>30</v>
      </c>
      <c r="D17" s="25">
        <v>10146.620000000001</v>
      </c>
      <c r="E17" s="33">
        <f>D17-C8</f>
        <v>146.6200000000008</v>
      </c>
      <c r="F17" s="33">
        <f>D17-D8</f>
        <v>80.710000000000946</v>
      </c>
      <c r="G17" s="46"/>
      <c r="H17" s="46"/>
      <c r="I17" s="89"/>
    </row>
    <row r="18" spans="2:9" ht="24" thickBot="1" x14ac:dyDescent="0.35">
      <c r="B18" s="92" t="s">
        <v>31</v>
      </c>
      <c r="D18" s="26">
        <v>10411.31</v>
      </c>
      <c r="E18" s="38">
        <f>D18-C9</f>
        <v>411.30999999999949</v>
      </c>
      <c r="F18" s="38">
        <f>D18-D9</f>
        <v>-212.48000000000138</v>
      </c>
      <c r="G18" s="47"/>
      <c r="H18" s="47"/>
      <c r="I18" s="90"/>
    </row>
  </sheetData>
  <mergeCells count="11">
    <mergeCell ref="D13:I13"/>
    <mergeCell ref="G15:G18"/>
    <mergeCell ref="H15:H18"/>
    <mergeCell ref="I15:I18"/>
    <mergeCell ref="L6:L9"/>
    <mergeCell ref="D4:G4"/>
    <mergeCell ref="M6:M9"/>
    <mergeCell ref="H4:M4"/>
    <mergeCell ref="G6:G9"/>
    <mergeCell ref="K6:K9"/>
    <mergeCell ref="E6:E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E16" sqref="E16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16384" width="10.83203125" style="9"/>
  </cols>
  <sheetData>
    <row r="3" spans="3:5" ht="24" thickBot="1" x14ac:dyDescent="0.35"/>
    <row r="4" spans="3:5" x14ac:dyDescent="0.3">
      <c r="D4" s="34">
        <v>20160622</v>
      </c>
      <c r="E4" s="35"/>
    </row>
    <row r="5" spans="3:5" ht="24" thickBot="1" x14ac:dyDescent="0.35">
      <c r="D5" s="36" t="s">
        <v>24</v>
      </c>
      <c r="E5" s="37" t="s">
        <v>42</v>
      </c>
    </row>
    <row r="6" spans="3:5" x14ac:dyDescent="0.3">
      <c r="C6" s="84" t="s">
        <v>41</v>
      </c>
      <c r="D6" s="81">
        <v>10709.62455</v>
      </c>
      <c r="E6" s="79">
        <f>D6/D12</f>
        <v>0.17493228288700535</v>
      </c>
    </row>
    <row r="7" spans="3:5" x14ac:dyDescent="0.3">
      <c r="C7" s="85" t="s">
        <v>28</v>
      </c>
      <c r="D7" s="82">
        <v>7035.7</v>
      </c>
      <c r="E7" s="79">
        <f>D7/D12</f>
        <v>0.11492196173283249</v>
      </c>
    </row>
    <row r="8" spans="3:5" x14ac:dyDescent="0.3">
      <c r="C8" s="86" t="s">
        <v>29</v>
      </c>
      <c r="D8" s="82">
        <v>1093.08</v>
      </c>
      <c r="E8" s="79">
        <f>D8/D12</f>
        <v>1.7854498902870296E-2</v>
      </c>
    </row>
    <row r="9" spans="3:5" x14ac:dyDescent="0.3">
      <c r="C9" s="86" t="s">
        <v>30</v>
      </c>
      <c r="D9" s="82">
        <v>10146.620000000001</v>
      </c>
      <c r="E9" s="79">
        <f>D9/D12</f>
        <v>0.16573609951498686</v>
      </c>
    </row>
    <row r="10" spans="3:5" x14ac:dyDescent="0.3">
      <c r="C10" s="86" t="s">
        <v>31</v>
      </c>
      <c r="D10" s="82">
        <v>10411.31</v>
      </c>
      <c r="E10" s="79">
        <f>D10/D12</f>
        <v>0.17005957749884962</v>
      </c>
    </row>
    <row r="11" spans="3:5" x14ac:dyDescent="0.3">
      <c r="C11" s="86" t="s">
        <v>59</v>
      </c>
      <c r="D11" s="82">
        <v>21825.21</v>
      </c>
      <c r="E11" s="79">
        <f>D11/D12</f>
        <v>0.35649557946345539</v>
      </c>
    </row>
    <row r="12" spans="3:5" ht="24" thickBot="1" x14ac:dyDescent="0.35">
      <c r="C12" s="87" t="s">
        <v>60</v>
      </c>
      <c r="D12" s="83">
        <f>SUM(D6:D11)</f>
        <v>61221.544549999999</v>
      </c>
      <c r="E12" s="80">
        <f>D12/D12</f>
        <v>1</v>
      </c>
    </row>
  </sheetData>
  <mergeCells count="1">
    <mergeCell ref="D4:E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余额宝</vt:lpstr>
      <vt:lpstr>投资者权益表</vt:lpstr>
      <vt:lpstr>易H股ETF联接（110031）</vt:lpstr>
      <vt:lpstr>打包资产统计</vt:lpstr>
      <vt:lpstr>资产结构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2016-06-22T14:43:28Z</dcterms:modified>
</cp:coreProperties>
</file>