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firstSheet="2" activeTab="2"/>
  </bookViews>
  <sheets>
    <sheet name="工作表1" sheetId="1" state="hidden" r:id="rId1"/>
    <sheet name="余额宝" sheetId="7" state="hidden" r:id="rId2"/>
    <sheet name="投资者权益表" sheetId="6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策略" sheetId="10" state="hidden" r:id="rId1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6" l="1"/>
  <c r="G10" i="16"/>
  <c r="E14" i="16"/>
  <c r="D14" i="16"/>
  <c r="H14" i="16"/>
  <c r="L12" i="17"/>
  <c r="E12" i="17"/>
  <c r="H12" i="17"/>
  <c r="I12" i="17"/>
  <c r="J12" i="17"/>
  <c r="G12" i="17"/>
  <c r="F12" i="17"/>
  <c r="D5" i="12"/>
  <c r="D6" i="12"/>
  <c r="D7" i="12"/>
  <c r="D8" i="12"/>
  <c r="D9" i="12"/>
  <c r="D10" i="12"/>
  <c r="D11" i="12"/>
  <c r="D4" i="12"/>
  <c r="F11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E11" i="17"/>
  <c r="H11" i="17"/>
  <c r="I11" i="17"/>
  <c r="J11" i="17"/>
  <c r="G11" i="17"/>
  <c r="E10" i="17"/>
  <c r="H10" i="17"/>
  <c r="F11" i="17"/>
  <c r="E13" i="16"/>
  <c r="E12" i="16"/>
  <c r="D13" i="16"/>
  <c r="H13" i="16"/>
  <c r="F10" i="12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F10" i="17"/>
  <c r="D12" i="16"/>
  <c r="H12" i="16"/>
  <c r="F9" i="12"/>
  <c r="L9" i="12"/>
  <c r="J9" i="12"/>
  <c r="K9" i="12"/>
  <c r="G9" i="12"/>
  <c r="H8" i="17"/>
  <c r="F9" i="17"/>
  <c r="E7" i="17"/>
  <c r="D7" i="17"/>
  <c r="H7" i="17"/>
  <c r="F8" i="17"/>
  <c r="L9" i="17"/>
  <c r="H9" i="17"/>
  <c r="I9" i="17"/>
  <c r="J9" i="17"/>
  <c r="G9" i="17"/>
  <c r="L8" i="12"/>
  <c r="K8" i="12"/>
  <c r="G8" i="12"/>
  <c r="F8" i="12"/>
  <c r="D11" i="16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J8" i="12"/>
  <c r="H52" i="11"/>
  <c r="H10" i="16"/>
  <c r="D10" i="16"/>
  <c r="E50" i="11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G9" i="16"/>
  <c r="G7" i="12"/>
  <c r="F7" i="12"/>
  <c r="L7" i="12"/>
  <c r="J7" i="12"/>
  <c r="K7" i="12"/>
  <c r="E8" i="16"/>
  <c r="H8" i="16"/>
  <c r="O7" i="17"/>
  <c r="G7" i="17"/>
  <c r="D8" i="16"/>
  <c r="G8" i="16"/>
  <c r="K8" i="16"/>
  <c r="L6" i="12"/>
  <c r="F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F72" i="8"/>
  <c r="I46" i="11"/>
  <c r="H46" i="11"/>
  <c r="I45" i="11"/>
  <c r="H15" i="18"/>
  <c r="N5" i="12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L5" i="12"/>
  <c r="F5" i="12"/>
  <c r="J5" i="12"/>
  <c r="K5" i="12"/>
  <c r="F4" i="12"/>
  <c r="G5" i="12"/>
  <c r="I7" i="18"/>
  <c r="I6" i="18"/>
  <c r="H8" i="18"/>
  <c r="H6" i="18"/>
  <c r="F8" i="18"/>
  <c r="G8" i="18"/>
  <c r="D7" i="18"/>
  <c r="F3" i="12"/>
  <c r="C43" i="11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G4" i="12"/>
  <c r="H4" i="12"/>
  <c r="F6" i="16"/>
  <c r="J4" i="12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43" i="8"/>
  <c r="C39" i="6"/>
  <c r="C37" i="6"/>
  <c r="C31" i="6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K4" i="12"/>
  <c r="J3" i="12"/>
  <c r="E7" i="14"/>
  <c r="I7" i="14"/>
  <c r="I6" i="14"/>
  <c r="D58" i="8"/>
  <c r="F59" i="8"/>
  <c r="H59" i="8"/>
  <c r="D59" i="8"/>
  <c r="H60" i="8"/>
  <c r="D60" i="8"/>
  <c r="H61" i="8"/>
  <c r="D61" i="8"/>
  <c r="D47" i="8"/>
  <c r="F48" i="8"/>
  <c r="H48" i="8"/>
  <c r="D48" i="8"/>
  <c r="H49" i="8"/>
  <c r="D49" i="8"/>
  <c r="H50" i="8"/>
  <c r="D50" i="8"/>
  <c r="H51" i="8"/>
  <c r="D51" i="8"/>
  <c r="D37" i="8"/>
  <c r="F38" i="8"/>
  <c r="H38" i="8"/>
  <c r="D38" i="8"/>
  <c r="H39" i="8"/>
  <c r="D39" i="8"/>
  <c r="H40" i="8"/>
  <c r="D40" i="8"/>
  <c r="H41" i="8"/>
  <c r="D41" i="8"/>
  <c r="D27" i="8"/>
  <c r="D32" i="8"/>
  <c r="D33" i="8"/>
  <c r="D6" i="8"/>
  <c r="D7" i="8"/>
  <c r="D8" i="8"/>
  <c r="D9" i="8"/>
  <c r="D10" i="8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<sst xmlns="http://schemas.openxmlformats.org/spreadsheetml/2006/main" count="586" uniqueCount="182">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</sst>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22" t="s">
        <v>0</v>
      </c>
      <c r="C17" s="122" t="s">
        <v>1</v>
      </c>
      <c r="D17" s="122">
        <v>7000</v>
      </c>
      <c r="E17" s="123">
        <v>7013.3</v>
      </c>
      <c r="F17" s="4"/>
      <c r="G17" s="121">
        <v>7058.1</v>
      </c>
      <c r="H17" s="121"/>
      <c r="I17" s="121"/>
    </row>
    <row r="18" spans="2:9" ht="18" x14ac:dyDescent="0.2">
      <c r="B18" s="122"/>
      <c r="C18" s="122"/>
      <c r="D18" s="122"/>
      <c r="E18" s="123"/>
      <c r="F18" s="4"/>
      <c r="G18" s="121"/>
      <c r="H18" s="121"/>
      <c r="I18" s="121"/>
    </row>
    <row r="19" spans="2:9" ht="18" x14ac:dyDescent="0.2">
      <c r="B19" s="122" t="s">
        <v>2</v>
      </c>
      <c r="C19" s="122" t="s">
        <v>3</v>
      </c>
      <c r="D19" s="122">
        <v>10000</v>
      </c>
      <c r="E19" s="123">
        <v>10623.79</v>
      </c>
      <c r="F19" s="4"/>
      <c r="G19" s="121"/>
      <c r="H19" s="121"/>
      <c r="I19" s="121"/>
    </row>
    <row r="20" spans="2:9" ht="18" x14ac:dyDescent="0.2">
      <c r="B20" s="122"/>
      <c r="C20" s="122"/>
      <c r="D20" s="122"/>
      <c r="E20" s="123"/>
      <c r="F20" s="4"/>
      <c r="G20" s="121"/>
      <c r="H20" s="121"/>
      <c r="I20" s="121"/>
    </row>
    <row r="21" spans="2:9" ht="18" x14ac:dyDescent="0.2">
      <c r="B21" s="122" t="s">
        <v>4</v>
      </c>
      <c r="C21" s="122" t="s">
        <v>3</v>
      </c>
      <c r="D21" s="122">
        <v>10000</v>
      </c>
      <c r="E21" s="123">
        <v>10065.91</v>
      </c>
      <c r="F21" s="4"/>
      <c r="G21" s="121"/>
      <c r="H21" s="121"/>
      <c r="I21" s="121"/>
    </row>
    <row r="22" spans="2:9" ht="18" x14ac:dyDescent="0.2">
      <c r="B22" s="122"/>
      <c r="C22" s="122"/>
      <c r="D22" s="122"/>
      <c r="E22" s="123"/>
      <c r="F22" s="4"/>
      <c r="G22" s="121"/>
      <c r="H22" s="121"/>
      <c r="I22" s="121"/>
    </row>
    <row r="23" spans="2:9" ht="18" x14ac:dyDescent="0.2">
      <c r="B23" s="122" t="s">
        <v>5</v>
      </c>
      <c r="C23" s="122" t="s">
        <v>1</v>
      </c>
      <c r="D23" s="122">
        <v>10000</v>
      </c>
      <c r="E23" s="123">
        <v>10809.31</v>
      </c>
      <c r="F23" s="4"/>
      <c r="G23" s="121"/>
      <c r="H23" s="121"/>
      <c r="I23" s="121"/>
    </row>
    <row r="24" spans="2:9" ht="18" x14ac:dyDescent="0.2">
      <c r="B24" s="122"/>
      <c r="C24" s="122"/>
      <c r="D24" s="122"/>
      <c r="E24" s="123"/>
      <c r="F24" s="4"/>
      <c r="G24" s="121"/>
      <c r="H24" s="121"/>
      <c r="I24" s="121"/>
    </row>
    <row r="25" spans="2:9" ht="18" x14ac:dyDescent="0.2">
      <c r="B25" s="122" t="s">
        <v>6</v>
      </c>
      <c r="C25" s="122" t="s">
        <v>1</v>
      </c>
      <c r="D25" s="122">
        <v>1000</v>
      </c>
      <c r="E25" s="123">
        <v>1053.7</v>
      </c>
      <c r="F25" s="4"/>
      <c r="G25" s="121"/>
      <c r="H25" s="121"/>
      <c r="I25" s="121"/>
    </row>
    <row r="26" spans="2:9" ht="18" x14ac:dyDescent="0.2">
      <c r="B26" s="122"/>
      <c r="C26" s="122"/>
      <c r="D26" s="122"/>
      <c r="E26" s="123"/>
      <c r="F26" s="4"/>
      <c r="G26" s="121"/>
      <c r="H26" s="121"/>
      <c r="I26" s="121"/>
    </row>
    <row r="27" spans="2:9" ht="18" x14ac:dyDescent="0.2">
      <c r="B27" s="122" t="s">
        <v>7</v>
      </c>
      <c r="C27" s="122" t="s">
        <v>8</v>
      </c>
      <c r="D27" s="122">
        <v>22000</v>
      </c>
      <c r="E27" s="123">
        <v>21825.21</v>
      </c>
      <c r="F27" s="4"/>
      <c r="G27" s="121"/>
      <c r="H27" s="121"/>
      <c r="I27" s="121"/>
    </row>
    <row r="28" spans="2:9" ht="18" x14ac:dyDescent="0.2">
      <c r="B28" s="122"/>
      <c r="C28" s="122"/>
      <c r="D28" s="122"/>
      <c r="E28" s="123"/>
      <c r="F28" s="4"/>
      <c r="G28" s="121"/>
      <c r="H28" s="121"/>
      <c r="I28" s="121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I27:I28"/>
    <mergeCell ref="B27:B28"/>
    <mergeCell ref="C27:C28"/>
    <mergeCell ref="D27:D28"/>
    <mergeCell ref="E27:E28"/>
    <mergeCell ref="G27:G28"/>
    <mergeCell ref="H27:H28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H17:H18"/>
    <mergeCell ref="I17:I18"/>
    <mergeCell ref="B17:B18"/>
    <mergeCell ref="C17:C18"/>
    <mergeCell ref="D17:D18"/>
    <mergeCell ref="E17:E18"/>
    <mergeCell ref="G17:G1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37" t="s">
        <v>46</v>
      </c>
      <c r="D1" s="137"/>
      <c r="E1" s="137"/>
      <c r="F1" s="137"/>
    </row>
    <row r="3" spans="3:12" ht="24" thickBot="1" x14ac:dyDescent="0.35"/>
    <row r="4" spans="3:12" x14ac:dyDescent="0.3">
      <c r="C4" s="142" t="s">
        <v>25</v>
      </c>
      <c r="D4" s="126"/>
      <c r="E4" s="126"/>
      <c r="F4" s="127"/>
      <c r="G4" s="138"/>
      <c r="H4" s="138"/>
      <c r="I4" s="138"/>
      <c r="J4" s="138"/>
      <c r="K4" s="138"/>
      <c r="L4" s="138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39" t="s">
        <v>47</v>
      </c>
      <c r="D8" s="140"/>
      <c r="E8" s="140"/>
      <c r="F8" s="141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39" t="s">
        <v>68</v>
      </c>
      <c r="D12" s="140"/>
      <c r="E12" s="140"/>
      <c r="F12" s="141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39" t="s">
        <v>77</v>
      </c>
      <c r="D16" s="140"/>
      <c r="E16" s="140"/>
      <c r="F16" s="141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34" t="s">
        <v>69</v>
      </c>
      <c r="D20" s="135"/>
      <c r="E20" s="135"/>
      <c r="F20" s="135"/>
      <c r="G20" s="136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28" t="s">
        <v>27</v>
      </c>
      <c r="E4" s="129"/>
      <c r="F4" s="129"/>
      <c r="G4" s="129"/>
      <c r="H4" s="128" t="s">
        <v>48</v>
      </c>
      <c r="I4" s="129"/>
      <c r="J4" s="129"/>
      <c r="K4" s="129"/>
      <c r="L4" s="129"/>
      <c r="M4" s="130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49">
        <f>SUM(D6:D9)</f>
        <v>28756.7</v>
      </c>
      <c r="F6" s="28">
        <f>D6-C6</f>
        <v>13.300000000000182</v>
      </c>
      <c r="G6" s="153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49">
        <f>J6+J7+J8+J9</f>
        <v>-382.68999999999915</v>
      </c>
      <c r="L6" s="149">
        <f>SUM(H6:H9)</f>
        <v>28374.010000000002</v>
      </c>
      <c r="M6" s="151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49"/>
      <c r="F7" s="28">
        <f>D7-C7</f>
        <v>53.700000000000045</v>
      </c>
      <c r="G7" s="153"/>
      <c r="H7" s="25">
        <v>1078.76</v>
      </c>
      <c r="I7" s="24">
        <f>H7-C7</f>
        <v>78.759999999999991</v>
      </c>
      <c r="J7" s="28">
        <f>H7-D7</f>
        <v>25.059999999999945</v>
      </c>
      <c r="K7" s="149"/>
      <c r="L7" s="149"/>
      <c r="M7" s="151"/>
    </row>
    <row r="8" spans="2:13" x14ac:dyDescent="0.3">
      <c r="B8" s="10" t="s">
        <v>30</v>
      </c>
      <c r="C8" s="10">
        <v>10000</v>
      </c>
      <c r="D8" s="25">
        <v>10065.91</v>
      </c>
      <c r="E8" s="149"/>
      <c r="F8" s="28">
        <f>D8-C8</f>
        <v>65.909999999999854</v>
      </c>
      <c r="G8" s="153"/>
      <c r="H8" s="25">
        <v>9985.2000000000007</v>
      </c>
      <c r="I8" s="24">
        <f>H8-C8</f>
        <v>-14.799999999999272</v>
      </c>
      <c r="J8" s="28">
        <f>H8-D8</f>
        <v>-80.709999999999127</v>
      </c>
      <c r="K8" s="149"/>
      <c r="L8" s="149"/>
      <c r="M8" s="151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50"/>
      <c r="F9" s="31">
        <f>D9-C9</f>
        <v>623.79000000000087</v>
      </c>
      <c r="G9" s="154"/>
      <c r="H9" s="26">
        <v>10251.950000000001</v>
      </c>
      <c r="I9" s="32">
        <f>H9-C9</f>
        <v>251.95000000000073</v>
      </c>
      <c r="J9" s="31">
        <f>H9-D9</f>
        <v>-371.84000000000015</v>
      </c>
      <c r="K9" s="150"/>
      <c r="L9" s="150"/>
      <c r="M9" s="152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28" t="s">
        <v>63</v>
      </c>
      <c r="E13" s="129"/>
      <c r="F13" s="129"/>
      <c r="G13" s="129"/>
      <c r="H13" s="129"/>
      <c r="I13" s="130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43">
        <f>F15+F16+F17+F18</f>
        <v>-873.43000000000166</v>
      </c>
      <c r="H15" s="143">
        <f>SUM(D15:D18)</f>
        <v>27883.269999999997</v>
      </c>
      <c r="I15" s="146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44"/>
      <c r="H16" s="144"/>
      <c r="I16" s="147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44"/>
      <c r="H17" s="144"/>
      <c r="I17" s="147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45"/>
      <c r="H18" s="145"/>
      <c r="I18" s="148"/>
    </row>
  </sheetData>
  <mergeCells count="11">
    <mergeCell ref="D4:G4"/>
    <mergeCell ref="M6:M9"/>
    <mergeCell ref="H4:M4"/>
    <mergeCell ref="G6:G9"/>
    <mergeCell ref="K6:K9"/>
    <mergeCell ref="E6:E9"/>
    <mergeCell ref="D13:I13"/>
    <mergeCell ref="G15:G18"/>
    <mergeCell ref="H15:H18"/>
    <mergeCell ref="I15:I18"/>
    <mergeCell ref="L6:L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00"/>
  <sheetViews>
    <sheetView topLeftCell="A83" workbookViewId="0">
      <selection activeCell="D100" sqref="D100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55">
        <v>20160622</v>
      </c>
      <c r="E4" s="156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55">
        <v>20160713</v>
      </c>
      <c r="E15" s="156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55">
        <v>20160808</v>
      </c>
      <c r="E25" s="156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55">
        <v>20160825</v>
      </c>
      <c r="E35" s="156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55">
        <v>20160906</v>
      </c>
      <c r="E45" s="156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55">
        <v>20160921</v>
      </c>
      <c r="E56" s="156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55">
        <v>20161017</v>
      </c>
      <c r="E66" s="156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55">
        <v>20161020</v>
      </c>
      <c r="E75" s="156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55">
        <v>201610207</v>
      </c>
      <c r="E84" s="156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55">
        <v>20161031</v>
      </c>
      <c r="E93" s="156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</sheetData>
  <mergeCells count="10">
    <mergeCell ref="D93:E93"/>
    <mergeCell ref="D84:E84"/>
    <mergeCell ref="D75:E75"/>
    <mergeCell ref="D66:E66"/>
    <mergeCell ref="D56:E56"/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E12" sqref="E12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3" x14ac:dyDescent="0.3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opLeftCell="A33" workbookViewId="0">
      <selection activeCell="I52" sqref="I52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0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0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0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0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178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24">
        <v>20160708</v>
      </c>
      <c r="G4" s="124"/>
      <c r="H4" s="124">
        <v>20160712</v>
      </c>
      <c r="I4" s="124"/>
      <c r="J4" s="124">
        <v>20160808</v>
      </c>
      <c r="K4" s="124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24">
        <v>20160810</v>
      </c>
      <c r="F8" s="124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abSelected="1"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24">
        <v>201605</v>
      </c>
      <c r="D4" s="124"/>
      <c r="E4" s="124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28">
        <v>20160608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30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25">
        <v>20160708</v>
      </c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7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25">
        <v>20160808</v>
      </c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7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25">
        <v>20160825</v>
      </c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7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25">
        <v>20160906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7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25">
        <v>20160921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7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3"/>
  <sheetViews>
    <sheetView topLeftCell="A16" workbookViewId="0">
      <selection activeCell="G38" sqref="G38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0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-1</v>
      </c>
    </row>
    <row r="21" spans="1:9" ht="23" x14ac:dyDescent="0.3">
      <c r="B21" s="40" t="s">
        <v>32</v>
      </c>
      <c r="C21" s="64">
        <v>23408.289291309895</v>
      </c>
      <c r="D21" s="66">
        <f>C21*C18</f>
        <v>0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-1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0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-1</v>
      </c>
    </row>
    <row r="24" spans="1:9" x14ac:dyDescent="0.15">
      <c r="A24">
        <v>201611018</v>
      </c>
      <c r="B24" t="s">
        <v>82</v>
      </c>
      <c r="C24">
        <f>净值!F18</f>
        <v>0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0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-1</v>
      </c>
    </row>
    <row r="27" spans="1:9" ht="23" x14ac:dyDescent="0.3">
      <c r="B27" s="40" t="s">
        <v>32</v>
      </c>
      <c r="C27" s="64">
        <v>24408.383808517923</v>
      </c>
      <c r="D27" s="66">
        <f>C27*C24</f>
        <v>0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-1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0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-1</v>
      </c>
    </row>
    <row r="29" spans="1:9" x14ac:dyDescent="0.15">
      <c r="A29">
        <v>20161031</v>
      </c>
      <c r="B29" t="s">
        <v>82</v>
      </c>
      <c r="C29">
        <f>净值!F23</f>
        <v>0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0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-1</v>
      </c>
    </row>
    <row r="32" spans="1:9" ht="23" x14ac:dyDescent="0.3">
      <c r="B32" s="40" t="s">
        <v>32</v>
      </c>
      <c r="C32" s="64">
        <v>29408.856394558064</v>
      </c>
      <c r="D32" s="66">
        <f>C32*C29</f>
        <v>0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-1</v>
      </c>
    </row>
    <row r="33" spans="2:9" ht="24" thickBot="1" x14ac:dyDescent="0.35">
      <c r="B33" s="73" t="s">
        <v>43</v>
      </c>
      <c r="C33" s="115">
        <f>C31+C32</f>
        <v>71652.046107899863</v>
      </c>
      <c r="D33" s="68">
        <f>D31+D32</f>
        <v>0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workbookViewId="0">
      <selection activeCell="F16" sqref="F16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580.38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>(F7-F6)*E7</f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>(F8-F7)*E8</f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>F9-F8</f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>(F9-F8)*E9</f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>F10-F9</f>
        <v>1.3506214984270182E-3</v>
      </c>
      <c r="H10">
        <v>0</v>
      </c>
      <c r="I10">
        <v>0</v>
      </c>
      <c r="J10">
        <f t="shared" ref="J10" si="4">F10-H10</f>
        <v>1.0010309148876051</v>
      </c>
      <c r="K10">
        <f t="shared" ref="K10" si="5">J10*E10</f>
        <v>71725.913268959863</v>
      </c>
      <c r="L10">
        <f>(F10-F9)*E10</f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6">C11/E11</f>
        <v>0.99900715380391492</v>
      </c>
      <c r="G11">
        <f>F11-F10</f>
        <v>-2.0237610836901787E-3</v>
      </c>
      <c r="H11">
        <v>0</v>
      </c>
      <c r="I11">
        <v>0</v>
      </c>
      <c r="J11">
        <f t="shared" ref="J11" si="7">F11-H11</f>
        <v>0.99900715380391492</v>
      </c>
      <c r="K11">
        <f t="shared" ref="K11" si="8">J11*E11</f>
        <v>71580.906646479925</v>
      </c>
      <c r="L11">
        <f>(F11-F10)*E11</f>
        <v>-145.00662247994208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"/>
  <sheetViews>
    <sheetView workbookViewId="0">
      <selection activeCell="E23" sqref="E23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33" t="s">
        <v>157</v>
      </c>
      <c r="K3" s="133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31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32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>E11*G11</f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>E12*G12</f>
        <v>29399.45418875201</v>
      </c>
    </row>
    <row r="13" spans="2:11" ht="23" x14ac:dyDescent="0.3">
      <c r="B13" s="48">
        <v>20161027</v>
      </c>
      <c r="C13" s="64" t="s">
        <v>150</v>
      </c>
      <c r="D13" s="64">
        <f>5000/E12</f>
        <v>5001.5990442791363</v>
      </c>
      <c r="E13" s="41">
        <f>净值!F10</f>
        <v>1.0010309148876051</v>
      </c>
      <c r="F13" s="64">
        <v>5000</v>
      </c>
      <c r="G13" s="64">
        <v>29408.856394558064</v>
      </c>
      <c r="H13" s="64">
        <f>E13*G13</f>
        <v>29439.174422442655</v>
      </c>
    </row>
    <row r="14" spans="2:11" ht="23" x14ac:dyDescent="0.3">
      <c r="B14" s="48">
        <v>20161027</v>
      </c>
      <c r="C14" s="64" t="s">
        <v>150</v>
      </c>
      <c r="D14" s="64">
        <f>5000/E13</f>
        <v>4994.8507340169363</v>
      </c>
      <c r="E14" s="41">
        <f>净值!F11</f>
        <v>0.99900715380391492</v>
      </c>
      <c r="F14" s="64">
        <v>5000</v>
      </c>
      <c r="G14" s="64">
        <v>29408.856394558064</v>
      </c>
      <c r="H14" s="64">
        <f>E14*G14</f>
        <v>29379.657923355517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"/>
  <sheetViews>
    <sheetView workbookViewId="0">
      <selection activeCell="G18" sqref="G18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12.5" bestFit="1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31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32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>E8*D8-H7</f>
        <v>171.43507324700477</v>
      </c>
      <c r="G8" s="64">
        <f t="shared" si="0"/>
        <v>42243.189713341802</v>
      </c>
      <c r="H8" s="64">
        <f>E8*D8</f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>E9*D9-H8</f>
        <v>-152.25537427574454</v>
      </c>
      <c r="G9" s="64">
        <f t="shared" si="0"/>
        <v>42243.189713341802</v>
      </c>
      <c r="H9" s="64">
        <f>E9*D9</f>
        <v>42086.942008060127</v>
      </c>
      <c r="I9" s="64">
        <f>H9-40000+560.38</f>
        <v>2647.3220080601268</v>
      </c>
      <c r="J9" s="64">
        <f>I9/40000</f>
        <v>6.6183050201503169E-2</v>
      </c>
      <c r="K9" s="64">
        <v>560.38</v>
      </c>
      <c r="L9" s="64">
        <f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>E10*D10-H9</f>
        <v>142.74227826811693</v>
      </c>
      <c r="G10" s="64">
        <f t="shared" si="0"/>
        <v>42243.189713341802</v>
      </c>
      <c r="H10" s="64">
        <f>E10*D10</f>
        <v>42229.684286328244</v>
      </c>
      <c r="I10" s="64">
        <f>H10-40000+560.38</f>
        <v>2790.0642863282437</v>
      </c>
      <c r="J10" s="64">
        <f>I10/40000</f>
        <v>6.9751607158206094E-2</v>
      </c>
      <c r="K10" s="64">
        <v>560.38</v>
      </c>
      <c r="L10" s="64">
        <f>560.38/40000</f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>E11*D11-H10</f>
        <v>57.054560188968026</v>
      </c>
      <c r="G11" s="64">
        <f t="shared" ref="G11" si="1">D11</f>
        <v>42243.189713341802</v>
      </c>
      <c r="H11" s="64">
        <f>E11*D11</f>
        <v>42286.738846517212</v>
      </c>
      <c r="I11" s="64">
        <f>H11-40000+560.38</f>
        <v>2847.1188465172118</v>
      </c>
      <c r="J11" s="64">
        <f>I11/40000</f>
        <v>7.1177971162930287E-2</v>
      </c>
      <c r="K11" s="64">
        <v>560.38</v>
      </c>
      <c r="L11" s="64">
        <f>560.38/40000</f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>E12*D12-H11</f>
        <v>-85.490123392803071</v>
      </c>
      <c r="G12" s="64">
        <f t="shared" ref="G12" si="2">D12</f>
        <v>42243.189713341802</v>
      </c>
      <c r="H12" s="64">
        <f>E12*D12</f>
        <v>42201.248723124409</v>
      </c>
      <c r="I12" s="64">
        <f>H12-40000+560.38</f>
        <v>2761.6287231244087</v>
      </c>
      <c r="J12" s="64">
        <f>I12/40000</f>
        <v>6.9040718078110214E-2</v>
      </c>
      <c r="K12" s="64">
        <v>560.38</v>
      </c>
      <c r="L12" s="64">
        <f>560.38/40000</f>
        <v>1.4009499999999999E-2</v>
      </c>
    </row>
    <row r="13" spans="2:15" s="110" customFormat="1" x14ac:dyDescent="0.15"/>
    <row r="14" spans="2:15" s="110" customFormat="1" x14ac:dyDescent="0.15"/>
    <row r="15" spans="2:15" s="110" customFormat="1" x14ac:dyDescent="0.15"/>
    <row r="16" spans="2:15" s="110" customFormat="1" x14ac:dyDescent="0.15"/>
    <row r="17" s="110" customFormat="1" x14ac:dyDescent="0.15"/>
    <row r="18" s="110" customFormat="1" x14ac:dyDescent="0.15"/>
    <row r="19" s="110" customFormat="1" x14ac:dyDescent="0.15"/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2016-10-31T14:26:06Z</dcterms:modified>
</cp:coreProperties>
</file>