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19220" tabRatio="500" activeTab="6"/>
  </bookViews>
  <sheets>
    <sheet name="北京银行" sheetId="1" r:id="rId1"/>
    <sheet name="浪潮软件" sheetId="2" r:id="rId2"/>
    <sheet name="京东方" sheetId="3" r:id="rId3"/>
    <sheet name="海康" sheetId="4" r:id="rId4"/>
    <sheet name="公式" sheetId="5" r:id="rId5"/>
    <sheet name="海信科龙" sheetId="6" r:id="rId6"/>
    <sheet name="城投控股" sheetId="7" r:id="rId7"/>
    <sheet name="联创光电" sheetId="8" r:id="rId8"/>
    <sheet name="上海电力" sheetId="9" r:id="rId9"/>
    <sheet name="中集集团" sheetId="10" r:id="rId10"/>
    <sheet name="上海电气" sheetId="11" r:id="rId11"/>
    <sheet name="青岛啤酒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0" l="1"/>
  <c r="J7" i="10"/>
  <c r="H7" i="10"/>
  <c r="C6" i="5"/>
  <c r="C5" i="5"/>
  <c r="M8" i="6"/>
  <c r="I8" i="6"/>
  <c r="K8" i="6"/>
  <c r="J8" i="6"/>
  <c r="H8" i="6"/>
  <c r="K6" i="12"/>
  <c r="H6" i="12"/>
  <c r="J6" i="12"/>
  <c r="H6" i="11"/>
  <c r="J6" i="11"/>
  <c r="K6" i="11"/>
  <c r="K6" i="9"/>
  <c r="K6" i="10"/>
  <c r="J6" i="8"/>
  <c r="J6" i="10"/>
  <c r="H6" i="10"/>
  <c r="I7" i="6"/>
  <c r="J7" i="6"/>
  <c r="K7" i="6"/>
  <c r="H7" i="6"/>
  <c r="H6" i="9"/>
  <c r="I7" i="8"/>
  <c r="J7" i="8"/>
  <c r="H7" i="8"/>
  <c r="K6" i="8"/>
  <c r="H6" i="8"/>
  <c r="K7" i="4"/>
  <c r="K6" i="4"/>
  <c r="K6" i="7"/>
  <c r="J7" i="7"/>
  <c r="H7" i="7"/>
  <c r="H6" i="7"/>
  <c r="J6" i="7"/>
  <c r="K6" i="2"/>
  <c r="I6" i="2"/>
  <c r="J6" i="2"/>
  <c r="H6" i="2"/>
  <c r="K6" i="6"/>
  <c r="H6" i="6"/>
  <c r="J6" i="6"/>
  <c r="K7" i="3"/>
  <c r="O7" i="3"/>
  <c r="M7" i="3"/>
  <c r="N7" i="3"/>
  <c r="I7" i="3"/>
  <c r="J7" i="3"/>
  <c r="H7" i="3"/>
  <c r="C4" i="5"/>
  <c r="K6" i="3"/>
  <c r="K5" i="2"/>
  <c r="O44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J44" i="3"/>
  <c r="H29" i="3"/>
  <c r="J29" i="3"/>
  <c r="K29" i="3"/>
  <c r="H30" i="3"/>
  <c r="K30" i="3"/>
  <c r="H31" i="3"/>
  <c r="K31" i="3"/>
  <c r="H32" i="3"/>
  <c r="K32" i="3"/>
  <c r="H33" i="3"/>
  <c r="K33" i="3"/>
  <c r="H34" i="3"/>
  <c r="K34" i="3"/>
  <c r="H35" i="3"/>
  <c r="K35" i="3"/>
  <c r="H36" i="3"/>
  <c r="K36" i="3"/>
  <c r="H37" i="3"/>
  <c r="K37" i="3"/>
  <c r="H38" i="3"/>
  <c r="K38" i="3"/>
  <c r="H39" i="3"/>
  <c r="K39" i="3"/>
  <c r="H40" i="3"/>
  <c r="K40" i="3"/>
  <c r="J41" i="3"/>
  <c r="K41" i="3"/>
  <c r="H42" i="3"/>
  <c r="K42" i="3"/>
  <c r="H43" i="3"/>
  <c r="K43" i="3"/>
  <c r="H44" i="3"/>
  <c r="K44" i="3"/>
  <c r="L44" i="3"/>
  <c r="L29" i="3"/>
  <c r="R44" i="3"/>
  <c r="O43" i="3"/>
  <c r="M40" i="3"/>
  <c r="N40" i="3"/>
  <c r="J40" i="3"/>
  <c r="L40" i="3"/>
  <c r="O38" i="3"/>
  <c r="O39" i="3"/>
  <c r="O41" i="3"/>
  <c r="O37" i="3"/>
  <c r="J36" i="3"/>
  <c r="L36" i="3"/>
  <c r="M36" i="3"/>
  <c r="N36" i="3"/>
  <c r="O34" i="3"/>
  <c r="O29" i="3"/>
  <c r="I7" i="4"/>
  <c r="J7" i="4"/>
  <c r="H7" i="4"/>
  <c r="H6" i="4"/>
  <c r="J6" i="4"/>
  <c r="M44" i="3"/>
  <c r="N44" i="3"/>
  <c r="H41" i="3"/>
  <c r="O38" i="1"/>
  <c r="I35" i="1"/>
  <c r="I36" i="1"/>
  <c r="I37" i="1"/>
  <c r="P38" i="1"/>
  <c r="O39" i="1"/>
  <c r="I38" i="1"/>
  <c r="P39" i="1"/>
  <c r="O40" i="1"/>
  <c r="I39" i="1"/>
  <c r="P40" i="1"/>
  <c r="O41" i="1"/>
  <c r="I40" i="1"/>
  <c r="P41" i="1"/>
  <c r="O42" i="1"/>
  <c r="I41" i="1"/>
  <c r="P42" i="1"/>
  <c r="O43" i="1"/>
  <c r="I42" i="1"/>
  <c r="P43" i="1"/>
  <c r="O44" i="1"/>
  <c r="I43" i="1"/>
  <c r="P44" i="1"/>
  <c r="O45" i="1"/>
  <c r="I44" i="1"/>
  <c r="P45" i="1"/>
  <c r="O46" i="1"/>
  <c r="I45" i="1"/>
  <c r="P46" i="1"/>
  <c r="O37" i="1"/>
  <c r="P37" i="1"/>
  <c r="M32" i="3"/>
  <c r="M31" i="3"/>
  <c r="N32" i="3"/>
  <c r="M33" i="3"/>
  <c r="N33" i="3"/>
  <c r="M34" i="3"/>
  <c r="N34" i="3"/>
  <c r="M35" i="3"/>
  <c r="N35" i="3"/>
  <c r="M37" i="3"/>
  <c r="N37" i="3"/>
  <c r="M38" i="3"/>
  <c r="N38" i="3"/>
  <c r="M39" i="3"/>
  <c r="N39" i="3"/>
  <c r="M41" i="3"/>
  <c r="N41" i="3"/>
  <c r="M42" i="3"/>
  <c r="N42" i="3"/>
  <c r="M43" i="3"/>
  <c r="N43" i="3"/>
  <c r="N31" i="3"/>
  <c r="M30" i="3"/>
  <c r="J43" i="3"/>
  <c r="L43" i="3"/>
  <c r="J42" i="3"/>
  <c r="L42" i="3"/>
  <c r="L41" i="3"/>
  <c r="J39" i="3"/>
  <c r="L39" i="3"/>
  <c r="J38" i="3"/>
  <c r="L38" i="3"/>
  <c r="J37" i="3"/>
  <c r="L37" i="3"/>
  <c r="J35" i="3"/>
  <c r="L35" i="3"/>
  <c r="J34" i="3"/>
  <c r="L34" i="3"/>
  <c r="J33" i="3"/>
  <c r="L33" i="3"/>
  <c r="J32" i="3"/>
  <c r="L32" i="3"/>
  <c r="J31" i="3"/>
  <c r="L31" i="3"/>
  <c r="J30" i="3"/>
  <c r="L30" i="3"/>
  <c r="H6" i="3"/>
  <c r="J6" i="3"/>
  <c r="I8" i="3"/>
  <c r="I9" i="3"/>
  <c r="I10" i="3"/>
  <c r="I11" i="3"/>
  <c r="I12" i="3"/>
  <c r="I13" i="3"/>
  <c r="I14" i="3"/>
  <c r="I15" i="3"/>
  <c r="I16" i="3"/>
  <c r="I17" i="3"/>
  <c r="I18" i="3"/>
  <c r="I19" i="3"/>
  <c r="J19" i="3"/>
  <c r="H19" i="3"/>
  <c r="I23" i="3"/>
  <c r="M18" i="3"/>
  <c r="J18" i="3"/>
  <c r="H18" i="3"/>
  <c r="J17" i="3"/>
  <c r="H17" i="3"/>
  <c r="J16" i="3"/>
  <c r="H16" i="3"/>
  <c r="J15" i="3"/>
  <c r="H15" i="3"/>
  <c r="J14" i="3"/>
  <c r="H14" i="3"/>
  <c r="M13" i="3"/>
  <c r="J13" i="3"/>
  <c r="H13" i="3"/>
  <c r="M10" i="3"/>
  <c r="J10" i="3"/>
  <c r="H10" i="3"/>
  <c r="M9" i="3"/>
  <c r="J9" i="3"/>
  <c r="H9" i="3"/>
  <c r="M8" i="3"/>
  <c r="J8" i="3"/>
  <c r="H8" i="3"/>
  <c r="H11" i="3"/>
  <c r="H12" i="3"/>
  <c r="J12" i="3"/>
  <c r="J11" i="3"/>
  <c r="R48" i="1"/>
  <c r="H5" i="2"/>
  <c r="J5" i="2"/>
  <c r="I7" i="2"/>
  <c r="I8" i="2"/>
  <c r="I9" i="2"/>
  <c r="I10" i="2"/>
  <c r="I11" i="2"/>
  <c r="I12" i="2"/>
  <c r="I13" i="2"/>
  <c r="I14" i="2"/>
  <c r="I15" i="2"/>
  <c r="J15" i="2"/>
  <c r="H15" i="2"/>
  <c r="J14" i="2"/>
  <c r="H14" i="2"/>
  <c r="J13" i="2"/>
  <c r="H13" i="2"/>
  <c r="J12" i="2"/>
  <c r="H12" i="2"/>
  <c r="J11" i="2"/>
  <c r="H11" i="2"/>
  <c r="Q29" i="1"/>
  <c r="H7" i="2"/>
  <c r="H8" i="2"/>
  <c r="H9" i="2"/>
  <c r="H10" i="2"/>
  <c r="J10" i="2"/>
  <c r="J9" i="2"/>
  <c r="J8" i="2"/>
  <c r="J7" i="2"/>
  <c r="I46" i="1"/>
  <c r="J46" i="1"/>
  <c r="H46" i="1"/>
  <c r="H37" i="1"/>
  <c r="H34" i="1"/>
  <c r="J34" i="1"/>
  <c r="K34" i="1"/>
  <c r="H35" i="1"/>
  <c r="K35" i="1"/>
  <c r="H36" i="1"/>
  <c r="K36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K46" i="1"/>
  <c r="L46" i="1"/>
  <c r="J45" i="1"/>
  <c r="L45" i="1"/>
  <c r="J44" i="1"/>
  <c r="L44" i="1"/>
  <c r="J43" i="1"/>
  <c r="L43" i="1"/>
  <c r="J42" i="1"/>
  <c r="L42" i="1"/>
  <c r="J41" i="1"/>
  <c r="L41" i="1"/>
  <c r="J40" i="1"/>
  <c r="L40" i="1"/>
  <c r="J39" i="1"/>
  <c r="L39" i="1"/>
  <c r="J38" i="1"/>
  <c r="L38" i="1"/>
  <c r="J37" i="1"/>
  <c r="L37" i="1"/>
  <c r="J36" i="1"/>
  <c r="L36" i="1"/>
  <c r="J35" i="1"/>
  <c r="L35" i="1"/>
  <c r="L34" i="1"/>
  <c r="P25" i="1"/>
  <c r="T9" i="1"/>
  <c r="T10" i="1"/>
  <c r="T11" i="1"/>
  <c r="T12" i="1"/>
  <c r="T13" i="1"/>
  <c r="T14" i="1"/>
  <c r="T15" i="1"/>
  <c r="T16" i="1"/>
  <c r="T17" i="1"/>
  <c r="T18" i="1"/>
  <c r="U18" i="1"/>
  <c r="S8" i="1"/>
  <c r="U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W18" i="1"/>
  <c r="U17" i="1"/>
  <c r="W17" i="1"/>
  <c r="U16" i="1"/>
  <c r="W16" i="1"/>
  <c r="U15" i="1"/>
  <c r="W15" i="1"/>
  <c r="U14" i="1"/>
  <c r="W14" i="1"/>
  <c r="U13" i="1"/>
  <c r="W13" i="1"/>
  <c r="U12" i="1"/>
  <c r="W12" i="1"/>
  <c r="U11" i="1"/>
  <c r="W11" i="1"/>
  <c r="U10" i="1"/>
  <c r="W10" i="1"/>
  <c r="U9" i="1"/>
  <c r="W9" i="1"/>
  <c r="W8" i="1"/>
  <c r="H9" i="1"/>
  <c r="H10" i="1"/>
  <c r="H11" i="1"/>
  <c r="H12" i="1"/>
  <c r="H13" i="1"/>
  <c r="H14" i="1"/>
  <c r="H15" i="1"/>
  <c r="H16" i="1"/>
  <c r="H17" i="1"/>
  <c r="H18" i="1"/>
  <c r="I18" i="1"/>
  <c r="G18" i="1"/>
  <c r="G8" i="1"/>
  <c r="I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J18" i="1"/>
  <c r="K18" i="1"/>
  <c r="I17" i="1"/>
  <c r="K17" i="1"/>
  <c r="H28" i="1"/>
  <c r="H21" i="1"/>
  <c r="I16" i="1"/>
  <c r="K16" i="1"/>
  <c r="I15" i="1"/>
  <c r="K15" i="1"/>
  <c r="I14" i="1"/>
  <c r="K14" i="1"/>
  <c r="I13" i="1"/>
  <c r="K13" i="1"/>
  <c r="I9" i="1"/>
  <c r="K9" i="1"/>
  <c r="I10" i="1"/>
  <c r="K10" i="1"/>
  <c r="I11" i="1"/>
  <c r="K11" i="1"/>
  <c r="I12" i="1"/>
  <c r="K12" i="1"/>
  <c r="K8" i="1"/>
</calcChain>
</file>

<file path=xl/sharedStrings.xml><?xml version="1.0" encoding="utf-8"?>
<sst xmlns="http://schemas.openxmlformats.org/spreadsheetml/2006/main" count="232" uniqueCount="25">
  <si>
    <t>date</t>
  </si>
  <si>
    <t>action</t>
  </si>
  <si>
    <t>price</t>
  </si>
  <si>
    <t>count</t>
  </si>
  <si>
    <t>amount</t>
  </si>
  <si>
    <t>balance</t>
  </si>
  <si>
    <t>BUY</t>
  </si>
  <si>
    <t>剩余资金</t>
  </si>
  <si>
    <t>SELL</t>
  </si>
  <si>
    <t>市值</t>
  </si>
  <si>
    <t>total</t>
  </si>
  <si>
    <t>成数</t>
  </si>
  <si>
    <t>止损价格</t>
  </si>
  <si>
    <t>止损</t>
  </si>
  <si>
    <t>止损点</t>
  </si>
  <si>
    <t>result</t>
  </si>
  <si>
    <t>wr_value</t>
  </si>
  <si>
    <t>备注</t>
  </si>
  <si>
    <t>seq</t>
  </si>
  <si>
    <t>同时触发第一笔的止损点与买入点。应止损1600，应买入1800，故买入200</t>
  </si>
  <si>
    <t>支出</t>
  </si>
  <si>
    <t>总股数</t>
  </si>
  <si>
    <t xml:space="preserve"> </t>
  </si>
  <si>
    <t>盈亏</t>
  </si>
  <si>
    <r>
      <t>WR</t>
    </r>
    <r>
      <rPr>
        <sz val="12"/>
        <color rgb="FF000000"/>
        <rFont val="宋体"/>
        <family val="2"/>
        <charset val="134"/>
      </rPr>
      <t>见底，触及中轨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</si>
</sst>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48"/>
  <sheetViews>
    <sheetView topLeftCell="A2" workbookViewId="0">
      <selection activeCell="I32" sqref="I32"/>
    </sheetView>
  </sheetViews>
  <sheetFormatPr baseColWidth="10" defaultRowHeight="15" x14ac:dyDescent="0"/>
  <cols>
    <col min="16" max="16" width="12.1640625" bestFit="1" customWidth="1"/>
  </cols>
  <sheetData>
    <row r="7" spans="2:2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s="2" t="s">
        <v>9</v>
      </c>
      <c r="J7" s="2" t="s">
        <v>7</v>
      </c>
      <c r="K7" s="2" t="s">
        <v>10</v>
      </c>
      <c r="O7" t="s">
        <v>0</v>
      </c>
      <c r="P7" t="s">
        <v>1</v>
      </c>
      <c r="Q7" t="s">
        <v>2</v>
      </c>
      <c r="R7" t="s">
        <v>3</v>
      </c>
      <c r="S7" t="s">
        <v>4</v>
      </c>
      <c r="T7" t="s">
        <v>5</v>
      </c>
      <c r="U7" s="2" t="s">
        <v>9</v>
      </c>
      <c r="V7" s="2" t="s">
        <v>7</v>
      </c>
      <c r="W7" s="2" t="s">
        <v>10</v>
      </c>
    </row>
    <row r="8" spans="2:23">
      <c r="C8" s="1">
        <v>43087</v>
      </c>
      <c r="D8" t="s">
        <v>6</v>
      </c>
      <c r="E8">
        <v>6.84</v>
      </c>
      <c r="F8">
        <v>900</v>
      </c>
      <c r="G8">
        <f t="shared" ref="G8:G18" si="0">E8*F8</f>
        <v>6156</v>
      </c>
      <c r="H8">
        <v>900</v>
      </c>
      <c r="I8">
        <f>G8</f>
        <v>6156</v>
      </c>
      <c r="J8">
        <f>48000-I8</f>
        <v>41844</v>
      </c>
      <c r="K8">
        <f>I8+J8</f>
        <v>48000</v>
      </c>
      <c r="O8" s="1">
        <v>43087</v>
      </c>
      <c r="P8" t="s">
        <v>6</v>
      </c>
      <c r="Q8">
        <v>6.84</v>
      </c>
      <c r="R8">
        <v>900</v>
      </c>
      <c r="S8">
        <f t="shared" ref="S8:S18" si="1">Q8*R8</f>
        <v>6156</v>
      </c>
      <c r="T8">
        <v>900</v>
      </c>
      <c r="U8">
        <f>S8</f>
        <v>6156</v>
      </c>
      <c r="V8">
        <f>48000-U8</f>
        <v>41844</v>
      </c>
      <c r="W8">
        <f>U8+V8</f>
        <v>48000</v>
      </c>
    </row>
    <row r="9" spans="2:23">
      <c r="C9" s="1">
        <v>43088</v>
      </c>
      <c r="D9" t="s">
        <v>6</v>
      </c>
      <c r="E9">
        <v>6.86</v>
      </c>
      <c r="F9">
        <v>900</v>
      </c>
      <c r="G9">
        <f t="shared" si="0"/>
        <v>6174</v>
      </c>
      <c r="H9">
        <f>H8+F9</f>
        <v>1800</v>
      </c>
      <c r="I9">
        <f t="shared" ref="I9:I18" si="2">E9*H9</f>
        <v>12348</v>
      </c>
      <c r="J9">
        <f>J8-G9</f>
        <v>35670</v>
      </c>
      <c r="K9">
        <f t="shared" ref="K9:K12" si="3">I9+J9</f>
        <v>48018</v>
      </c>
      <c r="O9" s="1">
        <v>43088</v>
      </c>
      <c r="P9" t="s">
        <v>6</v>
      </c>
      <c r="Q9">
        <v>6.86</v>
      </c>
      <c r="R9">
        <v>900</v>
      </c>
      <c r="S9">
        <f t="shared" si="1"/>
        <v>6174</v>
      </c>
      <c r="T9">
        <f>T8+R9</f>
        <v>1800</v>
      </c>
      <c r="U9">
        <f t="shared" ref="U9:U18" si="4">Q9*T9</f>
        <v>12348</v>
      </c>
      <c r="V9">
        <f>V8-S9</f>
        <v>35670</v>
      </c>
      <c r="W9">
        <f t="shared" ref="W9:W18" si="5">U9+V9</f>
        <v>48018</v>
      </c>
    </row>
    <row r="10" spans="2:23">
      <c r="C10" s="1">
        <v>43097</v>
      </c>
      <c r="D10" t="s">
        <v>6</v>
      </c>
      <c r="E10">
        <v>6.74</v>
      </c>
      <c r="F10">
        <v>900</v>
      </c>
      <c r="G10">
        <f t="shared" si="0"/>
        <v>6066</v>
      </c>
      <c r="H10">
        <f>H9+F10</f>
        <v>2700</v>
      </c>
      <c r="I10">
        <f t="shared" si="2"/>
        <v>18198</v>
      </c>
      <c r="J10">
        <f>J9-G10</f>
        <v>29604</v>
      </c>
      <c r="K10">
        <f t="shared" si="3"/>
        <v>47802</v>
      </c>
      <c r="O10" s="1">
        <v>43097</v>
      </c>
      <c r="P10" t="s">
        <v>6</v>
      </c>
      <c r="Q10">
        <v>6.74</v>
      </c>
      <c r="R10">
        <v>900</v>
      </c>
      <c r="S10">
        <f t="shared" si="1"/>
        <v>6066</v>
      </c>
      <c r="T10">
        <f>T9+R10</f>
        <v>2700</v>
      </c>
      <c r="U10">
        <f t="shared" si="4"/>
        <v>18198</v>
      </c>
      <c r="V10">
        <f>V9-S10</f>
        <v>29604</v>
      </c>
      <c r="W10">
        <f t="shared" si="5"/>
        <v>47802</v>
      </c>
    </row>
    <row r="11" spans="2:23">
      <c r="B11">
        <v>1</v>
      </c>
      <c r="C11" s="1">
        <v>43119</v>
      </c>
      <c r="D11" t="s">
        <v>8</v>
      </c>
      <c r="E11">
        <v>7.28</v>
      </c>
      <c r="F11">
        <v>300</v>
      </c>
      <c r="G11">
        <f t="shared" si="0"/>
        <v>2184</v>
      </c>
      <c r="H11">
        <f>H10-F11</f>
        <v>2400</v>
      </c>
      <c r="I11">
        <f t="shared" si="2"/>
        <v>17472</v>
      </c>
      <c r="J11">
        <f>J10+G11</f>
        <v>31788</v>
      </c>
      <c r="K11">
        <f t="shared" si="3"/>
        <v>49260</v>
      </c>
      <c r="O11" s="1">
        <v>43119</v>
      </c>
      <c r="P11" t="s">
        <v>8</v>
      </c>
      <c r="Q11">
        <v>7.28</v>
      </c>
      <c r="R11">
        <v>800</v>
      </c>
      <c r="S11">
        <f t="shared" si="1"/>
        <v>5824</v>
      </c>
      <c r="T11">
        <f>T10-R11</f>
        <v>1900</v>
      </c>
      <c r="U11">
        <f t="shared" si="4"/>
        <v>13832</v>
      </c>
      <c r="V11">
        <f>V10+S11</f>
        <v>35428</v>
      </c>
      <c r="W11">
        <f t="shared" si="5"/>
        <v>49260</v>
      </c>
    </row>
    <row r="12" spans="2:23">
      <c r="B12">
        <v>4</v>
      </c>
      <c r="C12" s="1">
        <v>43124</v>
      </c>
      <c r="D12" t="s">
        <v>8</v>
      </c>
      <c r="E12">
        <v>7.38</v>
      </c>
      <c r="F12">
        <v>1000</v>
      </c>
      <c r="G12">
        <f t="shared" si="0"/>
        <v>7380</v>
      </c>
      <c r="H12">
        <f>H11-F12</f>
        <v>1400</v>
      </c>
      <c r="I12">
        <f t="shared" si="2"/>
        <v>10332</v>
      </c>
      <c r="J12">
        <f>J11+G12</f>
        <v>39168</v>
      </c>
      <c r="K12">
        <f t="shared" si="3"/>
        <v>49500</v>
      </c>
      <c r="O12" s="1">
        <v>43124</v>
      </c>
      <c r="P12" t="s">
        <v>8</v>
      </c>
      <c r="Q12">
        <v>7.38</v>
      </c>
      <c r="R12">
        <v>800</v>
      </c>
      <c r="S12">
        <f t="shared" si="1"/>
        <v>5904</v>
      </c>
      <c r="T12">
        <f>T11-R12</f>
        <v>1100</v>
      </c>
      <c r="U12">
        <f t="shared" si="4"/>
        <v>8118</v>
      </c>
      <c r="V12">
        <f>V11+S12</f>
        <v>41332</v>
      </c>
      <c r="W12">
        <f t="shared" si="5"/>
        <v>49450</v>
      </c>
    </row>
    <row r="13" spans="2:23">
      <c r="C13" s="1">
        <v>43179</v>
      </c>
      <c r="D13" t="s">
        <v>6</v>
      </c>
      <c r="E13">
        <v>6.86</v>
      </c>
      <c r="F13">
        <v>900</v>
      </c>
      <c r="G13">
        <f t="shared" si="0"/>
        <v>6174</v>
      </c>
      <c r="H13">
        <f>H12+F13</f>
        <v>2300</v>
      </c>
      <c r="I13">
        <f t="shared" si="2"/>
        <v>15778</v>
      </c>
      <c r="J13">
        <f>J12-G13</f>
        <v>32994</v>
      </c>
      <c r="K13">
        <f t="shared" ref="K13" si="6">I13+J13</f>
        <v>48772</v>
      </c>
      <c r="O13" s="1">
        <v>43179</v>
      </c>
      <c r="P13" t="s">
        <v>6</v>
      </c>
      <c r="Q13">
        <v>6.86</v>
      </c>
      <c r="R13">
        <v>900</v>
      </c>
      <c r="S13">
        <f t="shared" si="1"/>
        <v>6174</v>
      </c>
      <c r="T13">
        <f>T12+R13</f>
        <v>2000</v>
      </c>
      <c r="U13">
        <f t="shared" si="4"/>
        <v>13720</v>
      </c>
      <c r="V13">
        <f>V12-S13</f>
        <v>35158</v>
      </c>
      <c r="W13">
        <f t="shared" si="5"/>
        <v>48878</v>
      </c>
    </row>
    <row r="14" spans="2:23">
      <c r="C14" s="1">
        <v>43265</v>
      </c>
      <c r="D14" t="s">
        <v>6</v>
      </c>
      <c r="E14">
        <v>5.88</v>
      </c>
      <c r="F14">
        <v>1000</v>
      </c>
      <c r="G14">
        <f t="shared" si="0"/>
        <v>5880</v>
      </c>
      <c r="H14">
        <f>H13+F14</f>
        <v>3300</v>
      </c>
      <c r="I14">
        <f t="shared" si="2"/>
        <v>19404</v>
      </c>
      <c r="J14">
        <f>J13-G14</f>
        <v>27114</v>
      </c>
      <c r="K14">
        <f t="shared" ref="K14:K15" si="7">I14+J14</f>
        <v>46518</v>
      </c>
      <c r="O14" s="1">
        <v>43265</v>
      </c>
      <c r="P14" t="s">
        <v>6</v>
      </c>
      <c r="Q14">
        <v>5.88</v>
      </c>
      <c r="R14">
        <v>1000</v>
      </c>
      <c r="S14">
        <f t="shared" si="1"/>
        <v>5880</v>
      </c>
      <c r="T14">
        <f>T13+R14</f>
        <v>3000</v>
      </c>
      <c r="U14">
        <f t="shared" si="4"/>
        <v>17640</v>
      </c>
      <c r="V14">
        <f>V13-S14</f>
        <v>29278</v>
      </c>
      <c r="W14">
        <f t="shared" si="5"/>
        <v>46918</v>
      </c>
    </row>
    <row r="15" spans="2:23">
      <c r="B15">
        <v>4</v>
      </c>
      <c r="C15" s="1">
        <v>43305</v>
      </c>
      <c r="D15" t="s">
        <v>8</v>
      </c>
      <c r="E15">
        <v>5.96</v>
      </c>
      <c r="F15">
        <v>1300</v>
      </c>
      <c r="G15">
        <f t="shared" si="0"/>
        <v>7748</v>
      </c>
      <c r="H15">
        <f>H14-F15</f>
        <v>2000</v>
      </c>
      <c r="I15">
        <f t="shared" si="2"/>
        <v>11920</v>
      </c>
      <c r="J15">
        <f>J14+G15</f>
        <v>34862</v>
      </c>
      <c r="K15">
        <f t="shared" si="7"/>
        <v>46782</v>
      </c>
      <c r="O15" s="1">
        <v>43305</v>
      </c>
      <c r="P15" t="s">
        <v>8</v>
      </c>
      <c r="Q15">
        <v>5.96</v>
      </c>
      <c r="R15">
        <v>1000</v>
      </c>
      <c r="S15">
        <f t="shared" si="1"/>
        <v>5960</v>
      </c>
      <c r="T15">
        <f>T14-R15</f>
        <v>2000</v>
      </c>
      <c r="U15">
        <f t="shared" si="4"/>
        <v>11920</v>
      </c>
      <c r="V15">
        <f>V14+S15</f>
        <v>35238</v>
      </c>
      <c r="W15">
        <f t="shared" si="5"/>
        <v>47158</v>
      </c>
    </row>
    <row r="16" spans="2:23">
      <c r="B16">
        <v>8</v>
      </c>
      <c r="C16" s="1">
        <v>43306</v>
      </c>
      <c r="D16" t="s">
        <v>8</v>
      </c>
      <c r="E16">
        <v>5.95</v>
      </c>
      <c r="F16">
        <v>1600</v>
      </c>
      <c r="G16">
        <f t="shared" si="0"/>
        <v>9520</v>
      </c>
      <c r="H16">
        <f>H15-F16</f>
        <v>400</v>
      </c>
      <c r="I16">
        <f t="shared" si="2"/>
        <v>2380</v>
      </c>
      <c r="J16">
        <f>J15+G16</f>
        <v>44382</v>
      </c>
      <c r="K16">
        <f t="shared" ref="K16" si="8">I16+J16</f>
        <v>46762</v>
      </c>
      <c r="O16" s="1">
        <v>43306</v>
      </c>
      <c r="P16" t="s">
        <v>8</v>
      </c>
      <c r="Q16">
        <v>5.95</v>
      </c>
      <c r="R16">
        <v>1000</v>
      </c>
      <c r="S16">
        <f t="shared" si="1"/>
        <v>5950</v>
      </c>
      <c r="T16">
        <f>T15-R16</f>
        <v>1000</v>
      </c>
      <c r="U16">
        <f t="shared" si="4"/>
        <v>5950</v>
      </c>
      <c r="V16">
        <f>V15+S16</f>
        <v>41188</v>
      </c>
      <c r="W16">
        <f t="shared" si="5"/>
        <v>47138</v>
      </c>
    </row>
    <row r="17" spans="2:23">
      <c r="B17">
        <v>5</v>
      </c>
      <c r="C17" s="1">
        <v>43307</v>
      </c>
      <c r="D17" t="s">
        <v>8</v>
      </c>
      <c r="E17">
        <v>5.94</v>
      </c>
      <c r="F17">
        <v>100</v>
      </c>
      <c r="G17">
        <f t="shared" si="0"/>
        <v>594</v>
      </c>
      <c r="H17">
        <f>H16-F17</f>
        <v>300</v>
      </c>
      <c r="I17">
        <f t="shared" si="2"/>
        <v>1782.0000000000002</v>
      </c>
      <c r="J17">
        <f>J16+G17</f>
        <v>44976</v>
      </c>
      <c r="K17">
        <f t="shared" ref="K17" si="9">I17+J17</f>
        <v>46758</v>
      </c>
      <c r="O17" s="1">
        <v>43307</v>
      </c>
      <c r="P17" t="s">
        <v>8</v>
      </c>
      <c r="Q17">
        <v>5.94</v>
      </c>
      <c r="R17">
        <v>1000</v>
      </c>
      <c r="S17">
        <f t="shared" si="1"/>
        <v>5940</v>
      </c>
      <c r="T17">
        <f>T16-R17</f>
        <v>0</v>
      </c>
      <c r="U17">
        <f t="shared" si="4"/>
        <v>0</v>
      </c>
      <c r="V17">
        <f>V16+S17</f>
        <v>47128</v>
      </c>
      <c r="W17">
        <f t="shared" si="5"/>
        <v>47128</v>
      </c>
    </row>
    <row r="18" spans="2:23">
      <c r="B18">
        <v>1</v>
      </c>
      <c r="C18" s="1">
        <v>43368</v>
      </c>
      <c r="D18" t="s">
        <v>8</v>
      </c>
      <c r="E18">
        <v>5.94</v>
      </c>
      <c r="F18">
        <v>100</v>
      </c>
      <c r="G18">
        <f t="shared" si="0"/>
        <v>594</v>
      </c>
      <c r="H18">
        <f>H17-F18</f>
        <v>200</v>
      </c>
      <c r="I18">
        <f t="shared" si="2"/>
        <v>1188</v>
      </c>
      <c r="J18">
        <f>J17+G18</f>
        <v>45570</v>
      </c>
      <c r="K18">
        <f t="shared" ref="K18" si="10">I18+J18</f>
        <v>46758</v>
      </c>
      <c r="O18" s="1">
        <v>43368</v>
      </c>
      <c r="P18" t="s">
        <v>8</v>
      </c>
      <c r="Q18">
        <v>5.94</v>
      </c>
      <c r="R18">
        <v>0</v>
      </c>
      <c r="S18">
        <f t="shared" si="1"/>
        <v>0</v>
      </c>
      <c r="T18">
        <f>T17-R18</f>
        <v>0</v>
      </c>
      <c r="U18">
        <f t="shared" si="4"/>
        <v>0</v>
      </c>
      <c r="V18">
        <f>V17+S18</f>
        <v>47128</v>
      </c>
      <c r="W18">
        <f t="shared" si="5"/>
        <v>47128</v>
      </c>
    </row>
    <row r="20" spans="2:23">
      <c r="K20">
        <v>5.95</v>
      </c>
    </row>
    <row r="21" spans="2:23">
      <c r="H21">
        <f>23*8</f>
        <v>184</v>
      </c>
    </row>
    <row r="25" spans="2:23">
      <c r="P25">
        <f>TAN(1*PI()/5)</f>
        <v>0.7265425280053609</v>
      </c>
    </row>
    <row r="28" spans="2:23">
      <c r="H28">
        <f>330*4</f>
        <v>1320</v>
      </c>
    </row>
    <row r="29" spans="2:23">
      <c r="Q29">
        <f>TAN(2*PI()/5/10)+0.08</f>
        <v>0.20632937844610816</v>
      </c>
    </row>
    <row r="33" spans="3:18">
      <c r="D33" t="s">
        <v>0</v>
      </c>
      <c r="E33" t="s">
        <v>1</v>
      </c>
      <c r="F33" t="s">
        <v>2</v>
      </c>
      <c r="G33" t="s">
        <v>3</v>
      </c>
      <c r="H33" t="s">
        <v>4</v>
      </c>
      <c r="I33" t="s">
        <v>5</v>
      </c>
      <c r="J33" s="2" t="s">
        <v>9</v>
      </c>
      <c r="K33" s="2" t="s">
        <v>7</v>
      </c>
      <c r="L33" s="2" t="s">
        <v>10</v>
      </c>
    </row>
    <row r="34" spans="3:18">
      <c r="D34" s="1">
        <v>43087</v>
      </c>
      <c r="E34" t="s">
        <v>6</v>
      </c>
      <c r="F34">
        <v>6.84</v>
      </c>
      <c r="G34">
        <v>900</v>
      </c>
      <c r="H34">
        <f t="shared" ref="H34:H46" si="11">F34*G34</f>
        <v>6156</v>
      </c>
      <c r="I34">
        <v>900</v>
      </c>
      <c r="J34">
        <f>H34</f>
        <v>6156</v>
      </c>
      <c r="K34">
        <f>48000-J34</f>
        <v>41844</v>
      </c>
      <c r="L34">
        <f>J34+K34</f>
        <v>48000</v>
      </c>
    </row>
    <row r="35" spans="3:18">
      <c r="D35" s="1">
        <v>43088</v>
      </c>
      <c r="E35" t="s">
        <v>6</v>
      </c>
      <c r="F35">
        <v>6.86</v>
      </c>
      <c r="G35">
        <v>900</v>
      </c>
      <c r="H35">
        <f t="shared" si="11"/>
        <v>6174</v>
      </c>
      <c r="I35">
        <f>I34+G35</f>
        <v>1800</v>
      </c>
      <c r="J35">
        <f t="shared" ref="J35:J46" si="12">F35*I35</f>
        <v>12348</v>
      </c>
      <c r="K35">
        <f>K34-H35</f>
        <v>35670</v>
      </c>
      <c r="L35">
        <f t="shared" ref="L35:L44" si="13">J35+K35</f>
        <v>48018</v>
      </c>
    </row>
    <row r="36" spans="3:18">
      <c r="D36" s="1">
        <v>43097</v>
      </c>
      <c r="E36" t="s">
        <v>6</v>
      </c>
      <c r="F36">
        <v>6.74</v>
      </c>
      <c r="G36">
        <v>900</v>
      </c>
      <c r="H36">
        <f t="shared" si="11"/>
        <v>6066</v>
      </c>
      <c r="I36">
        <f>I35+G36</f>
        <v>2700</v>
      </c>
      <c r="J36">
        <f t="shared" si="12"/>
        <v>18198</v>
      </c>
      <c r="K36">
        <f>K35-H36</f>
        <v>29604</v>
      </c>
      <c r="L36">
        <f t="shared" si="13"/>
        <v>47802</v>
      </c>
    </row>
    <row r="37" spans="3:18">
      <c r="C37">
        <v>1</v>
      </c>
      <c r="D37" s="1">
        <v>43119</v>
      </c>
      <c r="E37" t="s">
        <v>8</v>
      </c>
      <c r="F37">
        <v>7.28</v>
      </c>
      <c r="G37">
        <v>400</v>
      </c>
      <c r="H37">
        <f t="shared" si="11"/>
        <v>2912</v>
      </c>
      <c r="I37">
        <f>I36-G37</f>
        <v>2300</v>
      </c>
      <c r="J37">
        <f t="shared" si="12"/>
        <v>16744</v>
      </c>
      <c r="K37">
        <f>K36+H37</f>
        <v>32516</v>
      </c>
      <c r="L37">
        <f t="shared" si="13"/>
        <v>49260</v>
      </c>
      <c r="O37">
        <f>TAN(C37*PI()/5/10)+0.08*(1-C37/10)</f>
        <v>0.13491466725364976</v>
      </c>
      <c r="P37">
        <f>I36*O37</f>
        <v>364.26960158485434</v>
      </c>
    </row>
    <row r="38" spans="3:18">
      <c r="C38">
        <v>4</v>
      </c>
      <c r="D38" s="1">
        <v>43124</v>
      </c>
      <c r="E38" t="s">
        <v>8</v>
      </c>
      <c r="F38">
        <v>7.38</v>
      </c>
      <c r="G38">
        <v>700</v>
      </c>
      <c r="H38">
        <f t="shared" si="11"/>
        <v>5166</v>
      </c>
      <c r="I38">
        <f>I37-G38</f>
        <v>1600</v>
      </c>
      <c r="J38">
        <f t="shared" si="12"/>
        <v>11808</v>
      </c>
      <c r="K38">
        <f>K37+H38</f>
        <v>37682</v>
      </c>
      <c r="L38">
        <f t="shared" si="13"/>
        <v>49490</v>
      </c>
      <c r="O38">
        <f t="shared" ref="O38:O46" si="14">TAN(C38*PI()/5/10)+0.08*(1-C38/10)</f>
        <v>0.3047563603677268</v>
      </c>
      <c r="P38">
        <f t="shared" ref="P38:P46" si="15">I37*O38</f>
        <v>700.93962884577161</v>
      </c>
    </row>
    <row r="39" spans="3:18">
      <c r="D39" s="1">
        <v>43179</v>
      </c>
      <c r="E39" t="s">
        <v>6</v>
      </c>
      <c r="F39">
        <v>6.86</v>
      </c>
      <c r="G39">
        <v>900</v>
      </c>
      <c r="H39">
        <f t="shared" si="11"/>
        <v>6174</v>
      </c>
      <c r="I39">
        <f>I38+G39</f>
        <v>2500</v>
      </c>
      <c r="J39">
        <f t="shared" si="12"/>
        <v>17150</v>
      </c>
      <c r="K39">
        <f>K38-H39</f>
        <v>31508</v>
      </c>
      <c r="L39">
        <f t="shared" si="13"/>
        <v>48658</v>
      </c>
      <c r="O39">
        <f t="shared" si="14"/>
        <v>0.08</v>
      </c>
      <c r="P39">
        <f t="shared" si="15"/>
        <v>128</v>
      </c>
    </row>
    <row r="40" spans="3:18">
      <c r="D40" s="1">
        <v>43265</v>
      </c>
      <c r="E40" t="s">
        <v>6</v>
      </c>
      <c r="F40">
        <v>5.88</v>
      </c>
      <c r="G40">
        <v>1000</v>
      </c>
      <c r="H40">
        <f t="shared" si="11"/>
        <v>5880</v>
      </c>
      <c r="I40">
        <f>I39+G40</f>
        <v>3500</v>
      </c>
      <c r="J40">
        <f t="shared" si="12"/>
        <v>20580</v>
      </c>
      <c r="K40">
        <f>K39-H40</f>
        <v>25628</v>
      </c>
      <c r="L40">
        <f t="shared" si="13"/>
        <v>46208</v>
      </c>
      <c r="O40">
        <f t="shared" si="14"/>
        <v>0.08</v>
      </c>
      <c r="P40">
        <f t="shared" si="15"/>
        <v>200</v>
      </c>
    </row>
    <row r="41" spans="3:18">
      <c r="C41">
        <v>4</v>
      </c>
      <c r="D41" s="1">
        <v>43305</v>
      </c>
      <c r="E41" t="s">
        <v>8</v>
      </c>
      <c r="F41">
        <v>5.96</v>
      </c>
      <c r="G41">
        <v>1000</v>
      </c>
      <c r="H41">
        <f t="shared" si="11"/>
        <v>5960</v>
      </c>
      <c r="I41">
        <f t="shared" ref="I41:I46" si="16">I40-G41</f>
        <v>2500</v>
      </c>
      <c r="J41">
        <f t="shared" si="12"/>
        <v>14900</v>
      </c>
      <c r="K41">
        <f t="shared" ref="K41:K46" si="17">K40+H41</f>
        <v>31588</v>
      </c>
      <c r="L41">
        <f t="shared" si="13"/>
        <v>46488</v>
      </c>
      <c r="O41">
        <f t="shared" si="14"/>
        <v>0.3047563603677268</v>
      </c>
      <c r="P41">
        <f t="shared" si="15"/>
        <v>1066.6472612870439</v>
      </c>
    </row>
    <row r="42" spans="3:18">
      <c r="C42">
        <v>8</v>
      </c>
      <c r="D42" s="1">
        <v>43306</v>
      </c>
      <c r="E42" t="s">
        <v>8</v>
      </c>
      <c r="F42">
        <v>5.95</v>
      </c>
      <c r="G42">
        <v>1400</v>
      </c>
      <c r="H42">
        <f t="shared" si="11"/>
        <v>8330</v>
      </c>
      <c r="I42">
        <f t="shared" si="16"/>
        <v>1100</v>
      </c>
      <c r="J42">
        <f t="shared" si="12"/>
        <v>6545</v>
      </c>
      <c r="K42">
        <f t="shared" si="17"/>
        <v>39918</v>
      </c>
      <c r="L42">
        <f t="shared" si="13"/>
        <v>46463</v>
      </c>
      <c r="O42">
        <f t="shared" si="14"/>
        <v>0.5657546521927701</v>
      </c>
      <c r="P42">
        <f t="shared" si="15"/>
        <v>1414.3866304819253</v>
      </c>
    </row>
    <row r="43" spans="3:18">
      <c r="C43">
        <v>5</v>
      </c>
      <c r="D43" s="1">
        <v>43307</v>
      </c>
      <c r="E43" t="s">
        <v>8</v>
      </c>
      <c r="F43">
        <v>5.94</v>
      </c>
      <c r="G43">
        <v>400</v>
      </c>
      <c r="H43">
        <f t="shared" si="11"/>
        <v>2376</v>
      </c>
      <c r="I43">
        <f t="shared" si="16"/>
        <v>700</v>
      </c>
      <c r="J43">
        <f t="shared" si="12"/>
        <v>4158</v>
      </c>
      <c r="K43">
        <f t="shared" si="17"/>
        <v>42294</v>
      </c>
      <c r="L43">
        <f t="shared" si="13"/>
        <v>46452</v>
      </c>
      <c r="O43">
        <f t="shared" si="14"/>
        <v>0.36491969623290627</v>
      </c>
      <c r="P43">
        <f t="shared" si="15"/>
        <v>401.41166585619692</v>
      </c>
    </row>
    <row r="44" spans="3:18">
      <c r="C44">
        <v>10</v>
      </c>
      <c r="D44" s="1">
        <v>43368</v>
      </c>
      <c r="E44" t="s">
        <v>8</v>
      </c>
      <c r="F44">
        <v>5.92</v>
      </c>
      <c r="G44">
        <v>500</v>
      </c>
      <c r="H44">
        <f t="shared" si="11"/>
        <v>2960</v>
      </c>
      <c r="I44">
        <f t="shared" si="16"/>
        <v>200</v>
      </c>
      <c r="J44">
        <f t="shared" si="12"/>
        <v>1184</v>
      </c>
      <c r="K44">
        <f t="shared" si="17"/>
        <v>45254</v>
      </c>
      <c r="L44">
        <f t="shared" si="13"/>
        <v>46438</v>
      </c>
      <c r="O44">
        <f t="shared" si="14"/>
        <v>0.7265425280053609</v>
      </c>
      <c r="P44">
        <f t="shared" si="15"/>
        <v>508.57976960375265</v>
      </c>
    </row>
    <row r="45" spans="3:18">
      <c r="C45">
        <v>10</v>
      </c>
      <c r="D45" s="1">
        <v>43368</v>
      </c>
      <c r="E45" t="s">
        <v>8</v>
      </c>
      <c r="F45">
        <v>5.92</v>
      </c>
      <c r="G45">
        <v>100</v>
      </c>
      <c r="H45">
        <f t="shared" si="11"/>
        <v>592</v>
      </c>
      <c r="I45">
        <f t="shared" si="16"/>
        <v>100</v>
      </c>
      <c r="J45">
        <f t="shared" si="12"/>
        <v>592</v>
      </c>
      <c r="K45">
        <f t="shared" si="17"/>
        <v>45846</v>
      </c>
      <c r="L45">
        <f t="shared" ref="L45" si="18">J45+K45</f>
        <v>46438</v>
      </c>
      <c r="O45">
        <f t="shared" si="14"/>
        <v>0.7265425280053609</v>
      </c>
      <c r="P45">
        <f t="shared" si="15"/>
        <v>145.30850560107217</v>
      </c>
    </row>
    <row r="46" spans="3:18">
      <c r="C46">
        <v>10</v>
      </c>
      <c r="D46" s="1">
        <v>43369</v>
      </c>
      <c r="E46" t="s">
        <v>8</v>
      </c>
      <c r="F46">
        <v>5.99</v>
      </c>
      <c r="G46">
        <v>100</v>
      </c>
      <c r="H46">
        <f t="shared" si="11"/>
        <v>599</v>
      </c>
      <c r="I46">
        <f t="shared" si="16"/>
        <v>0</v>
      </c>
      <c r="J46">
        <f t="shared" si="12"/>
        <v>0</v>
      </c>
      <c r="K46">
        <f t="shared" si="17"/>
        <v>46445</v>
      </c>
      <c r="L46">
        <f t="shared" ref="L46" si="19">J46+K46</f>
        <v>46445</v>
      </c>
      <c r="O46">
        <f t="shared" si="14"/>
        <v>0.7265425280053609</v>
      </c>
      <c r="P46">
        <f t="shared" si="15"/>
        <v>72.654252800536085</v>
      </c>
    </row>
    <row r="48" spans="3:18">
      <c r="R48">
        <f>TAN(10*PI()/50)+0.08</f>
        <v>0.80654252800536086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8" sqref="L8"/>
    </sheetView>
  </sheetViews>
  <sheetFormatPr baseColWidth="10" defaultRowHeight="15" x14ac:dyDescent="0"/>
  <cols>
    <col min="12" max="12" width="18.1640625" bestFit="1" customWidth="1"/>
  </cols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4" t="s">
        <v>9</v>
      </c>
      <c r="K5" s="4" t="s">
        <v>14</v>
      </c>
      <c r="L5" s="4" t="s">
        <v>17</v>
      </c>
    </row>
    <row r="6" spans="1:12">
      <c r="A6" s="3"/>
      <c r="B6" s="3"/>
      <c r="C6" s="3"/>
      <c r="D6" s="5">
        <v>43390</v>
      </c>
      <c r="E6" s="3" t="s">
        <v>6</v>
      </c>
      <c r="F6" s="3">
        <v>10.199999999999999</v>
      </c>
      <c r="G6" s="3">
        <v>500</v>
      </c>
      <c r="H6" s="3">
        <f>G6*F6</f>
        <v>5100</v>
      </c>
      <c r="I6" s="3">
        <v>500</v>
      </c>
      <c r="J6" s="3">
        <f>G6*F6</f>
        <v>5100</v>
      </c>
      <c r="K6" s="3">
        <f>F6*0.9</f>
        <v>9.18</v>
      </c>
      <c r="L6" s="3"/>
    </row>
    <row r="7" spans="1:12">
      <c r="A7" s="3"/>
      <c r="B7" s="3"/>
      <c r="C7" s="3"/>
      <c r="D7" s="1">
        <v>43404</v>
      </c>
      <c r="E7" t="s">
        <v>8</v>
      </c>
      <c r="G7">
        <v>400</v>
      </c>
      <c r="H7">
        <f>F7*G7</f>
        <v>0</v>
      </c>
      <c r="I7">
        <f>I6+G7</f>
        <v>900</v>
      </c>
      <c r="J7">
        <f>I7*F7</f>
        <v>0</v>
      </c>
      <c r="L7" s="3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I38" sqref="A1:XFD1048576"/>
    </sheetView>
  </sheetViews>
  <sheetFormatPr baseColWidth="10" defaultRowHeight="15" x14ac:dyDescent="0"/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4" t="s">
        <v>9</v>
      </c>
      <c r="K5" s="4" t="s">
        <v>14</v>
      </c>
      <c r="L5" s="4" t="s">
        <v>17</v>
      </c>
    </row>
    <row r="6" spans="1:12">
      <c r="A6" s="3"/>
      <c r="B6" s="3"/>
      <c r="C6" s="3"/>
      <c r="D6" s="5">
        <v>43392</v>
      </c>
      <c r="E6" s="3" t="s">
        <v>6</v>
      </c>
      <c r="F6" s="3">
        <v>5.05</v>
      </c>
      <c r="G6" s="3">
        <v>1000</v>
      </c>
      <c r="H6" s="3">
        <f>G6*F6</f>
        <v>5050</v>
      </c>
      <c r="I6" s="3">
        <v>1000</v>
      </c>
      <c r="J6" s="3">
        <f>H6</f>
        <v>5050</v>
      </c>
      <c r="K6" s="3">
        <f>F6*0.9</f>
        <v>4.5449999999999999</v>
      </c>
      <c r="L6" s="3"/>
    </row>
    <row r="7" spans="1:12">
      <c r="A7" s="3"/>
      <c r="B7" s="3"/>
      <c r="C7" s="3"/>
      <c r="D7" s="5">
        <v>43385</v>
      </c>
      <c r="E7" s="3" t="s">
        <v>6</v>
      </c>
      <c r="F7" s="3"/>
      <c r="G7" s="3">
        <v>0</v>
      </c>
      <c r="H7" s="3">
        <v>0</v>
      </c>
      <c r="I7" s="3" t="s">
        <v>22</v>
      </c>
      <c r="J7" s="3">
        <v>0</v>
      </c>
      <c r="K7" s="3"/>
      <c r="L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J6" sqref="J6"/>
    </sheetView>
  </sheetViews>
  <sheetFormatPr baseColWidth="10" defaultRowHeight="15" x14ac:dyDescent="0"/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4" t="s">
        <v>9</v>
      </c>
      <c r="K5" s="4" t="s">
        <v>14</v>
      </c>
      <c r="L5" s="4" t="s">
        <v>17</v>
      </c>
    </row>
    <row r="6" spans="1:12">
      <c r="A6" s="3"/>
      <c r="B6" s="3"/>
      <c r="C6" s="3"/>
      <c r="D6" s="5">
        <v>43403</v>
      </c>
      <c r="E6" s="3" t="s">
        <v>6</v>
      </c>
      <c r="F6" s="3">
        <v>29.26</v>
      </c>
      <c r="G6" s="3">
        <v>200</v>
      </c>
      <c r="H6" s="3">
        <f>G6*F6</f>
        <v>5852</v>
      </c>
      <c r="I6" s="3">
        <v>1000</v>
      </c>
      <c r="J6" s="3">
        <f>H6</f>
        <v>5852</v>
      </c>
      <c r="K6" s="3">
        <f>F6*0.9</f>
        <v>26.334000000000003</v>
      </c>
      <c r="L6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5"/>
  <sheetViews>
    <sheetView workbookViewId="0">
      <selection activeCell="H24" sqref="H24"/>
    </sheetView>
  </sheetViews>
  <sheetFormatPr baseColWidth="10" defaultRowHeight="15" x14ac:dyDescent="0"/>
  <sheetData>
    <row r="4" spans="3:1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s="2" t="s">
        <v>9</v>
      </c>
      <c r="K4" s="2" t="s">
        <v>14</v>
      </c>
      <c r="L4" s="2"/>
    </row>
    <row r="5" spans="3:12">
      <c r="D5" s="1">
        <v>43383</v>
      </c>
      <c r="E5" t="s">
        <v>6</v>
      </c>
      <c r="F5">
        <v>16.940000000000001</v>
      </c>
      <c r="G5">
        <v>300</v>
      </c>
      <c r="H5">
        <f t="shared" ref="H5:H15" si="0">F5*G5</f>
        <v>5082</v>
      </c>
      <c r="I5">
        <v>300</v>
      </c>
      <c r="J5">
        <f>H5</f>
        <v>5082</v>
      </c>
      <c r="K5">
        <f>F5*0.9</f>
        <v>15.246000000000002</v>
      </c>
    </row>
    <row r="6" spans="3:12">
      <c r="D6" s="1">
        <v>43385</v>
      </c>
      <c r="E6" t="s">
        <v>6</v>
      </c>
      <c r="F6">
        <v>15.27</v>
      </c>
      <c r="G6">
        <v>300</v>
      </c>
      <c r="H6">
        <f t="shared" si="0"/>
        <v>4581</v>
      </c>
      <c r="I6">
        <f>I5+G6</f>
        <v>600</v>
      </c>
      <c r="J6">
        <f t="shared" ref="J6:J15" si="1">F6*I6</f>
        <v>9162</v>
      </c>
      <c r="K6">
        <f>F6*0.9</f>
        <v>13.743</v>
      </c>
    </row>
    <row r="7" spans="3:12">
      <c r="D7" s="1">
        <v>43138</v>
      </c>
      <c r="E7" t="s">
        <v>6</v>
      </c>
      <c r="F7">
        <v>13.41</v>
      </c>
      <c r="G7">
        <v>400</v>
      </c>
      <c r="H7">
        <f t="shared" si="0"/>
        <v>5364</v>
      </c>
      <c r="I7">
        <f>I5+G7</f>
        <v>700</v>
      </c>
      <c r="J7">
        <f t="shared" si="1"/>
        <v>9387</v>
      </c>
    </row>
    <row r="8" spans="3:12">
      <c r="C8">
        <v>10</v>
      </c>
      <c r="D8" s="1">
        <v>43215</v>
      </c>
      <c r="E8" t="s">
        <v>8</v>
      </c>
      <c r="F8">
        <v>21.53</v>
      </c>
      <c r="G8">
        <v>600</v>
      </c>
      <c r="H8">
        <f t="shared" si="0"/>
        <v>12918</v>
      </c>
      <c r="I8">
        <f>I7-G8</f>
        <v>100</v>
      </c>
      <c r="J8">
        <f t="shared" si="1"/>
        <v>2153</v>
      </c>
    </row>
    <row r="9" spans="3:12">
      <c r="C9">
        <v>2</v>
      </c>
      <c r="D9" s="1">
        <v>43217</v>
      </c>
      <c r="E9" t="s">
        <v>8</v>
      </c>
      <c r="F9">
        <v>21.31</v>
      </c>
      <c r="G9">
        <v>100</v>
      </c>
      <c r="H9">
        <f t="shared" si="0"/>
        <v>2131</v>
      </c>
      <c r="I9">
        <f>I8-G9</f>
        <v>0</v>
      </c>
      <c r="J9">
        <f t="shared" si="1"/>
        <v>0</v>
      </c>
    </row>
    <row r="10" spans="3:12">
      <c r="D10" s="1">
        <v>43255</v>
      </c>
      <c r="E10" t="s">
        <v>6</v>
      </c>
      <c r="F10">
        <v>17.23</v>
      </c>
      <c r="G10">
        <v>300</v>
      </c>
      <c r="H10">
        <f t="shared" si="0"/>
        <v>5169</v>
      </c>
      <c r="I10">
        <f t="shared" ref="I10:I15" si="2">I9+G10</f>
        <v>300</v>
      </c>
      <c r="J10">
        <f t="shared" si="1"/>
        <v>5169</v>
      </c>
    </row>
    <row r="11" spans="3:12">
      <c r="D11" s="1">
        <v>43271</v>
      </c>
      <c r="E11" t="s">
        <v>6</v>
      </c>
      <c r="F11">
        <v>15.61</v>
      </c>
      <c r="G11">
        <v>400</v>
      </c>
      <c r="H11">
        <f t="shared" si="0"/>
        <v>6244</v>
      </c>
      <c r="I11">
        <f t="shared" si="2"/>
        <v>700</v>
      </c>
      <c r="J11">
        <f t="shared" si="1"/>
        <v>10927</v>
      </c>
    </row>
    <row r="12" spans="3:12">
      <c r="D12" s="1">
        <v>43273</v>
      </c>
      <c r="E12" t="s">
        <v>6</v>
      </c>
      <c r="F12">
        <v>14.68</v>
      </c>
      <c r="G12">
        <v>400</v>
      </c>
      <c r="H12">
        <f t="shared" si="0"/>
        <v>5872</v>
      </c>
      <c r="I12">
        <f t="shared" si="2"/>
        <v>1100</v>
      </c>
      <c r="J12">
        <f t="shared" si="1"/>
        <v>16148</v>
      </c>
    </row>
    <row r="13" spans="3:12">
      <c r="D13" s="1">
        <v>43318</v>
      </c>
      <c r="E13" t="s">
        <v>6</v>
      </c>
      <c r="F13">
        <v>16.25</v>
      </c>
      <c r="G13">
        <v>300</v>
      </c>
      <c r="H13">
        <f t="shared" si="0"/>
        <v>4875</v>
      </c>
      <c r="I13">
        <f t="shared" si="2"/>
        <v>1400</v>
      </c>
      <c r="J13">
        <f t="shared" si="1"/>
        <v>22750</v>
      </c>
    </row>
    <row r="14" spans="3:12">
      <c r="D14" s="1">
        <v>43356</v>
      </c>
      <c r="E14" t="s">
        <v>6</v>
      </c>
      <c r="F14">
        <v>18.89</v>
      </c>
      <c r="G14">
        <v>300</v>
      </c>
      <c r="H14">
        <f t="shared" si="0"/>
        <v>5667</v>
      </c>
      <c r="I14">
        <f t="shared" si="2"/>
        <v>1700</v>
      </c>
      <c r="J14">
        <f t="shared" si="1"/>
        <v>32113</v>
      </c>
    </row>
    <row r="15" spans="3:12">
      <c r="D15" s="1">
        <v>43361</v>
      </c>
      <c r="E15" t="s">
        <v>6</v>
      </c>
      <c r="F15">
        <v>18.41</v>
      </c>
      <c r="G15">
        <v>300</v>
      </c>
      <c r="H15">
        <f t="shared" si="0"/>
        <v>5523</v>
      </c>
      <c r="I15">
        <f t="shared" si="2"/>
        <v>2000</v>
      </c>
      <c r="J15">
        <f t="shared" si="1"/>
        <v>36820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44"/>
  <sheetViews>
    <sheetView workbookViewId="0">
      <selection activeCell="A4" sqref="A4:XFD7"/>
    </sheetView>
  </sheetViews>
  <sheetFormatPr baseColWidth="10" defaultRowHeight="15" x14ac:dyDescent="0"/>
  <cols>
    <col min="12" max="12" width="70.5" customWidth="1"/>
    <col min="13" max="13" width="24.5" customWidth="1"/>
  </cols>
  <sheetData>
    <row r="5" spans="3:15">
      <c r="C5" t="s">
        <v>18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s="2" t="s">
        <v>9</v>
      </c>
      <c r="K5" s="2" t="s">
        <v>14</v>
      </c>
      <c r="L5" s="2" t="s">
        <v>17</v>
      </c>
      <c r="M5" s="2" t="s">
        <v>11</v>
      </c>
    </row>
    <row r="6" spans="3:15">
      <c r="C6">
        <v>1</v>
      </c>
      <c r="D6" s="1">
        <v>43383</v>
      </c>
      <c r="E6" t="s">
        <v>6</v>
      </c>
      <c r="F6">
        <v>3.04</v>
      </c>
      <c r="G6">
        <v>1600</v>
      </c>
      <c r="H6">
        <f t="shared" ref="H6:H19" si="0">F6*G6</f>
        <v>4864</v>
      </c>
      <c r="I6">
        <v>1600</v>
      </c>
      <c r="J6">
        <f>H6</f>
        <v>4864</v>
      </c>
      <c r="K6">
        <f>F6*0.9</f>
        <v>2.7360000000000002</v>
      </c>
    </row>
    <row r="7" spans="3:15">
      <c r="C7">
        <v>2</v>
      </c>
      <c r="D7" s="1">
        <v>43138</v>
      </c>
      <c r="E7" t="s">
        <v>6</v>
      </c>
      <c r="F7">
        <v>2.69</v>
      </c>
      <c r="G7">
        <v>200</v>
      </c>
      <c r="H7">
        <f t="shared" si="0"/>
        <v>538</v>
      </c>
      <c r="I7">
        <f>I6+G7</f>
        <v>1800</v>
      </c>
      <c r="J7">
        <f t="shared" ref="J7:J19" si="1">F7*I7</f>
        <v>4842</v>
      </c>
      <c r="K7">
        <f>F7*0.9</f>
        <v>2.4209999999999998</v>
      </c>
      <c r="L7" s="2" t="s">
        <v>19</v>
      </c>
      <c r="M7">
        <f t="shared" ref="M7" si="2">TAN(C7*PI()/5/10)+0.08*(1-C7/10)</f>
        <v>0.19032937844610817</v>
      </c>
      <c r="N7">
        <f t="shared" ref="N7" si="3">I6*M7</f>
        <v>304.52700551377308</v>
      </c>
      <c r="O7">
        <f>F7*0.9</f>
        <v>2.4209999999999998</v>
      </c>
    </row>
    <row r="8" spans="3:15">
      <c r="C8">
        <v>7</v>
      </c>
      <c r="D8" s="1">
        <v>43110</v>
      </c>
      <c r="E8" t="s">
        <v>8</v>
      </c>
      <c r="F8">
        <v>6</v>
      </c>
      <c r="G8">
        <v>700</v>
      </c>
      <c r="H8">
        <f t="shared" si="0"/>
        <v>4200</v>
      </c>
      <c r="I8">
        <f>I6-G8</f>
        <v>900</v>
      </c>
      <c r="J8">
        <f t="shared" si="1"/>
        <v>5400</v>
      </c>
      <c r="M8">
        <f>TAN(7*PI()/5/10)+0.08</f>
        <v>0.55056428121225143</v>
      </c>
    </row>
    <row r="9" spans="3:15">
      <c r="C9">
        <v>5</v>
      </c>
      <c r="D9" s="1">
        <v>43111</v>
      </c>
      <c r="E9" t="s">
        <v>8</v>
      </c>
      <c r="F9">
        <v>6</v>
      </c>
      <c r="G9">
        <v>300</v>
      </c>
      <c r="H9">
        <f t="shared" si="0"/>
        <v>1800</v>
      </c>
      <c r="I9">
        <f>I8-G9</f>
        <v>600</v>
      </c>
      <c r="J9">
        <f t="shared" si="1"/>
        <v>3600</v>
      </c>
      <c r="M9">
        <f>TAN(C9*PI()/5/10)+0.08</f>
        <v>0.4049196962329063</v>
      </c>
    </row>
    <row r="10" spans="3:15">
      <c r="C10">
        <v>5</v>
      </c>
      <c r="D10" s="1">
        <v>43112</v>
      </c>
      <c r="E10" t="s">
        <v>8</v>
      </c>
      <c r="F10">
        <v>5.98</v>
      </c>
      <c r="G10">
        <v>100</v>
      </c>
      <c r="H10">
        <f t="shared" si="0"/>
        <v>598</v>
      </c>
      <c r="I10">
        <f>I9-G10</f>
        <v>500</v>
      </c>
      <c r="J10">
        <f t="shared" si="1"/>
        <v>2990</v>
      </c>
      <c r="M10">
        <f>TAN(C10*PI()/5/10)+0.08</f>
        <v>0.4049196962329063</v>
      </c>
    </row>
    <row r="11" spans="3:15">
      <c r="C11">
        <v>5</v>
      </c>
      <c r="D11" s="1">
        <v>43117</v>
      </c>
      <c r="E11" t="s">
        <v>8</v>
      </c>
      <c r="F11">
        <v>6.27</v>
      </c>
      <c r="G11">
        <v>100</v>
      </c>
      <c r="H11">
        <f t="shared" si="0"/>
        <v>627</v>
      </c>
      <c r="I11">
        <f>I10-G11</f>
        <v>400</v>
      </c>
      <c r="J11">
        <f t="shared" si="1"/>
        <v>2508</v>
      </c>
    </row>
    <row r="12" spans="3:15">
      <c r="D12" s="1">
        <v>43138</v>
      </c>
      <c r="E12" t="s">
        <v>6</v>
      </c>
      <c r="F12">
        <v>5.32</v>
      </c>
      <c r="G12">
        <v>1100</v>
      </c>
      <c r="H12">
        <f t="shared" si="0"/>
        <v>5852</v>
      </c>
      <c r="I12">
        <f>I11+G12</f>
        <v>1500</v>
      </c>
      <c r="J12">
        <f t="shared" si="1"/>
        <v>7980</v>
      </c>
    </row>
    <row r="13" spans="3:15">
      <c r="C13">
        <v>7</v>
      </c>
      <c r="D13" s="1">
        <v>43172</v>
      </c>
      <c r="E13" t="s">
        <v>8</v>
      </c>
      <c r="F13">
        <v>5.87</v>
      </c>
      <c r="G13">
        <v>600</v>
      </c>
      <c r="H13">
        <f t="shared" si="0"/>
        <v>3522</v>
      </c>
      <c r="I13">
        <f>I12-G13</f>
        <v>900</v>
      </c>
      <c r="J13">
        <f t="shared" si="1"/>
        <v>5283</v>
      </c>
      <c r="M13">
        <f>TAN(C13*PI()/5/10)+0.08</f>
        <v>0.55056428121225143</v>
      </c>
    </row>
    <row r="14" spans="3:15">
      <c r="D14" s="1">
        <v>43217</v>
      </c>
      <c r="E14" t="s">
        <v>6</v>
      </c>
      <c r="F14">
        <v>4.26</v>
      </c>
      <c r="G14">
        <v>1400</v>
      </c>
      <c r="H14">
        <f t="shared" si="0"/>
        <v>5964</v>
      </c>
      <c r="I14">
        <f>I13+G14</f>
        <v>2300</v>
      </c>
      <c r="J14">
        <f t="shared" si="1"/>
        <v>9798</v>
      </c>
    </row>
    <row r="15" spans="3:15">
      <c r="D15" s="1">
        <v>43248</v>
      </c>
      <c r="E15" t="s">
        <v>6</v>
      </c>
      <c r="F15">
        <v>3.99</v>
      </c>
      <c r="G15">
        <v>1500</v>
      </c>
      <c r="H15">
        <f t="shared" si="0"/>
        <v>5985</v>
      </c>
      <c r="I15">
        <f>I14+G15</f>
        <v>3800</v>
      </c>
      <c r="J15">
        <f t="shared" si="1"/>
        <v>15162</v>
      </c>
    </row>
    <row r="16" spans="3:15">
      <c r="D16" s="1">
        <v>43251</v>
      </c>
      <c r="E16" t="s">
        <v>6</v>
      </c>
      <c r="F16">
        <v>4.0599999999999996</v>
      </c>
      <c r="G16">
        <v>1500</v>
      </c>
      <c r="H16">
        <f t="shared" si="0"/>
        <v>6089.9999999999991</v>
      </c>
      <c r="I16">
        <f>I15+G16</f>
        <v>5300</v>
      </c>
      <c r="J16">
        <f t="shared" si="1"/>
        <v>21517.999999999996</v>
      </c>
    </row>
    <row r="17" spans="3:15">
      <c r="D17" s="1">
        <v>43273</v>
      </c>
      <c r="E17" t="s">
        <v>6</v>
      </c>
      <c r="F17">
        <v>3.41</v>
      </c>
      <c r="G17">
        <v>1800</v>
      </c>
      <c r="H17">
        <f t="shared" si="0"/>
        <v>6138</v>
      </c>
      <c r="I17">
        <f>I16+G17</f>
        <v>7100</v>
      </c>
      <c r="J17">
        <f t="shared" si="1"/>
        <v>24211</v>
      </c>
    </row>
    <row r="18" spans="3:15">
      <c r="C18">
        <v>2</v>
      </c>
      <c r="D18" s="1">
        <v>43306</v>
      </c>
      <c r="E18" t="s">
        <v>8</v>
      </c>
      <c r="F18">
        <v>3.79</v>
      </c>
      <c r="G18">
        <v>1300</v>
      </c>
      <c r="H18">
        <f t="shared" si="0"/>
        <v>4927</v>
      </c>
      <c r="I18">
        <f>I17-G18</f>
        <v>5800</v>
      </c>
      <c r="J18">
        <f t="shared" si="1"/>
        <v>21982</v>
      </c>
      <c r="M18">
        <f>TAN(C18*PI()/5/10)+0.08</f>
        <v>0.20632937844610816</v>
      </c>
    </row>
    <row r="19" spans="3:15">
      <c r="D19" s="1">
        <v>43354</v>
      </c>
      <c r="E19" t="s">
        <v>6</v>
      </c>
      <c r="F19">
        <v>3.24</v>
      </c>
      <c r="G19">
        <v>1900</v>
      </c>
      <c r="H19">
        <f t="shared" si="0"/>
        <v>6156</v>
      </c>
      <c r="I19">
        <f>I18+G19</f>
        <v>7700</v>
      </c>
      <c r="J19">
        <f t="shared" si="1"/>
        <v>24948</v>
      </c>
    </row>
    <row r="23" spans="3:15">
      <c r="I23">
        <f>6700*0.2</f>
        <v>1340</v>
      </c>
    </row>
    <row r="28" spans="3:15">
      <c r="D28" t="s">
        <v>0</v>
      </c>
      <c r="E28" t="s">
        <v>1</v>
      </c>
      <c r="F28" t="s">
        <v>2</v>
      </c>
      <c r="G28" t="s">
        <v>3</v>
      </c>
      <c r="H28" t="s">
        <v>4</v>
      </c>
      <c r="I28" t="s">
        <v>5</v>
      </c>
      <c r="J28" s="2" t="s">
        <v>9</v>
      </c>
      <c r="K28" s="2" t="s">
        <v>7</v>
      </c>
      <c r="L28" s="2" t="s">
        <v>10</v>
      </c>
      <c r="M28" s="2" t="s">
        <v>11</v>
      </c>
      <c r="O28" s="2" t="s">
        <v>12</v>
      </c>
    </row>
    <row r="29" spans="3:15">
      <c r="D29" s="1">
        <v>43066</v>
      </c>
      <c r="E29" t="s">
        <v>6</v>
      </c>
      <c r="F29">
        <v>5.14</v>
      </c>
      <c r="G29">
        <v>1200</v>
      </c>
      <c r="H29">
        <f t="shared" ref="H29:H44" si="4">F29*G29</f>
        <v>6168</v>
      </c>
      <c r="I29">
        <v>1200</v>
      </c>
      <c r="J29">
        <f>H29</f>
        <v>6168</v>
      </c>
      <c r="K29">
        <f>48000-J29</f>
        <v>41832</v>
      </c>
      <c r="L29">
        <f>J29+K29</f>
        <v>48000</v>
      </c>
      <c r="O29">
        <f>F29*0.9</f>
        <v>4.6259999999999994</v>
      </c>
    </row>
    <row r="30" spans="3:15">
      <c r="C30">
        <v>7</v>
      </c>
      <c r="D30" s="1">
        <v>43110</v>
      </c>
      <c r="E30" t="s">
        <v>8</v>
      </c>
      <c r="F30">
        <v>6</v>
      </c>
      <c r="G30">
        <v>600</v>
      </c>
      <c r="H30">
        <f t="shared" si="4"/>
        <v>3600</v>
      </c>
      <c r="I30">
        <f>I29-G30</f>
        <v>600</v>
      </c>
      <c r="J30">
        <f t="shared" ref="J30:J44" si="5">F30*I30</f>
        <v>3600</v>
      </c>
      <c r="K30">
        <f>K29+H30</f>
        <v>45432</v>
      </c>
      <c r="L30">
        <f t="shared" ref="L30:L43" si="6">J30+K30</f>
        <v>49032</v>
      </c>
      <c r="M30">
        <f>TAN(C30*PI()/5/10)+0.08*(1-C30/10)</f>
        <v>0.49456428121225149</v>
      </c>
    </row>
    <row r="31" spans="3:15">
      <c r="C31">
        <v>5</v>
      </c>
      <c r="D31" s="1">
        <v>43111</v>
      </c>
      <c r="E31" t="s">
        <v>8</v>
      </c>
      <c r="F31">
        <v>6</v>
      </c>
      <c r="G31">
        <v>200</v>
      </c>
      <c r="H31">
        <f t="shared" si="4"/>
        <v>1200</v>
      </c>
      <c r="I31">
        <f>I30-G31</f>
        <v>400</v>
      </c>
      <c r="J31">
        <f t="shared" si="5"/>
        <v>2400</v>
      </c>
      <c r="K31">
        <f>K30+H31</f>
        <v>46632</v>
      </c>
      <c r="L31">
        <f t="shared" si="6"/>
        <v>49032</v>
      </c>
      <c r="M31">
        <f>TAN(C31*PI()/5/10)+0.08*(1-C31/10)</f>
        <v>0.36491969623290627</v>
      </c>
      <c r="N31">
        <f>I30*M31</f>
        <v>218.95181773974375</v>
      </c>
    </row>
    <row r="32" spans="3:15">
      <c r="C32">
        <v>5</v>
      </c>
      <c r="D32" s="1">
        <v>43112</v>
      </c>
      <c r="E32" t="s">
        <v>8</v>
      </c>
      <c r="F32">
        <v>5.98</v>
      </c>
      <c r="G32">
        <v>100</v>
      </c>
      <c r="H32">
        <f t="shared" si="4"/>
        <v>598</v>
      </c>
      <c r="I32">
        <f>I31-G32</f>
        <v>300</v>
      </c>
      <c r="J32">
        <f t="shared" si="5"/>
        <v>1794.0000000000002</v>
      </c>
      <c r="K32">
        <f>K31+H32</f>
        <v>47230</v>
      </c>
      <c r="L32">
        <f t="shared" si="6"/>
        <v>49024</v>
      </c>
      <c r="M32">
        <f>TAN(C32*PI()/5/10)+0.08*(1-C32/10)</f>
        <v>0.36491969623290627</v>
      </c>
      <c r="N32">
        <f t="shared" ref="N32:N43" si="7">I31*M32</f>
        <v>145.96787849316252</v>
      </c>
    </row>
    <row r="33" spans="3:18">
      <c r="C33">
        <v>5</v>
      </c>
      <c r="D33" s="1">
        <v>43117</v>
      </c>
      <c r="E33" t="s">
        <v>8</v>
      </c>
      <c r="F33">
        <v>6.27</v>
      </c>
      <c r="G33">
        <v>100</v>
      </c>
      <c r="H33">
        <f t="shared" si="4"/>
        <v>627</v>
      </c>
      <c r="I33">
        <f>I32-G33</f>
        <v>200</v>
      </c>
      <c r="J33">
        <f t="shared" si="5"/>
        <v>1254</v>
      </c>
      <c r="K33">
        <f>K32+H33</f>
        <v>47857</v>
      </c>
      <c r="L33">
        <f t="shared" si="6"/>
        <v>49111</v>
      </c>
      <c r="M33">
        <f t="shared" ref="M33:M43" si="8">TAN(C33*PI()/5/10)+0.08*(1-C33/10)</f>
        <v>0.36491969623290627</v>
      </c>
      <c r="N33">
        <f t="shared" si="7"/>
        <v>109.47590886987187</v>
      </c>
    </row>
    <row r="34" spans="3:18">
      <c r="D34" s="1">
        <v>43138</v>
      </c>
      <c r="E34" t="s">
        <v>6</v>
      </c>
      <c r="F34">
        <v>5.32</v>
      </c>
      <c r="G34">
        <v>1100</v>
      </c>
      <c r="H34">
        <f t="shared" si="4"/>
        <v>5852</v>
      </c>
      <c r="I34">
        <f>I33+G34</f>
        <v>1300</v>
      </c>
      <c r="J34">
        <f t="shared" si="5"/>
        <v>6916</v>
      </c>
      <c r="K34">
        <f>K33-H34</f>
        <v>42005</v>
      </c>
      <c r="L34">
        <f t="shared" si="6"/>
        <v>48921</v>
      </c>
      <c r="M34">
        <f t="shared" si="8"/>
        <v>0.08</v>
      </c>
      <c r="N34">
        <f t="shared" si="7"/>
        <v>16</v>
      </c>
      <c r="O34">
        <f>F34*0.9</f>
        <v>4.7880000000000003</v>
      </c>
    </row>
    <row r="35" spans="3:18">
      <c r="C35">
        <v>7</v>
      </c>
      <c r="D35" s="1">
        <v>43172</v>
      </c>
      <c r="E35" t="s">
        <v>8</v>
      </c>
      <c r="F35">
        <v>5.87</v>
      </c>
      <c r="G35">
        <v>600</v>
      </c>
      <c r="H35">
        <f t="shared" si="4"/>
        <v>3522</v>
      </c>
      <c r="I35">
        <f>I34-G35</f>
        <v>700</v>
      </c>
      <c r="J35">
        <f t="shared" si="5"/>
        <v>4109</v>
      </c>
      <c r="K35">
        <f>K34+H35</f>
        <v>45527</v>
      </c>
      <c r="L35">
        <f t="shared" si="6"/>
        <v>49636</v>
      </c>
      <c r="M35">
        <f t="shared" si="8"/>
        <v>0.49456428121225149</v>
      </c>
      <c r="N35">
        <f t="shared" si="7"/>
        <v>642.93356557592699</v>
      </c>
    </row>
    <row r="36" spans="3:18">
      <c r="C36">
        <v>7</v>
      </c>
      <c r="D36" s="1">
        <v>43209</v>
      </c>
      <c r="E36" t="s">
        <v>8</v>
      </c>
      <c r="F36">
        <v>4.58</v>
      </c>
      <c r="G36">
        <v>700</v>
      </c>
      <c r="H36">
        <f t="shared" si="4"/>
        <v>3206</v>
      </c>
      <c r="I36">
        <f>I35-G36</f>
        <v>0</v>
      </c>
      <c r="J36">
        <f t="shared" si="5"/>
        <v>0</v>
      </c>
      <c r="K36">
        <f>K35+H36</f>
        <v>48733</v>
      </c>
      <c r="L36">
        <f t="shared" ref="L36" si="9">J36+K36</f>
        <v>48733</v>
      </c>
      <c r="M36">
        <f t="shared" ref="M36" si="10">TAN(C36*PI()/5/10)+0.08*(1-C36/10)</f>
        <v>0.49456428121225149</v>
      </c>
      <c r="N36">
        <f t="shared" ref="N36" si="11">I35*M36</f>
        <v>346.19499684857607</v>
      </c>
      <c r="P36" s="2" t="s">
        <v>13</v>
      </c>
    </row>
    <row r="37" spans="3:18">
      <c r="D37" s="1">
        <v>43217</v>
      </c>
      <c r="E37" t="s">
        <v>6</v>
      </c>
      <c r="F37">
        <v>4.26</v>
      </c>
      <c r="G37">
        <v>1400</v>
      </c>
      <c r="H37">
        <f t="shared" si="4"/>
        <v>5964</v>
      </c>
      <c r="I37">
        <f>G37+I36</f>
        <v>1400</v>
      </c>
      <c r="J37">
        <f t="shared" si="5"/>
        <v>5964</v>
      </c>
      <c r="K37">
        <f>K36-H37</f>
        <v>42769</v>
      </c>
      <c r="L37">
        <f t="shared" si="6"/>
        <v>48733</v>
      </c>
      <c r="M37">
        <f t="shared" si="8"/>
        <v>0.08</v>
      </c>
      <c r="N37">
        <f>I35*M37</f>
        <v>56</v>
      </c>
      <c r="O37">
        <f>F37*0.9</f>
        <v>3.8340000000000001</v>
      </c>
    </row>
    <row r="38" spans="3:18">
      <c r="D38" s="1">
        <v>43248</v>
      </c>
      <c r="E38" t="s">
        <v>6</v>
      </c>
      <c r="F38">
        <v>3.99</v>
      </c>
      <c r="G38">
        <v>1500</v>
      </c>
      <c r="H38">
        <f t="shared" si="4"/>
        <v>5985</v>
      </c>
      <c r="I38">
        <f>I37+G38</f>
        <v>2900</v>
      </c>
      <c r="J38">
        <f t="shared" si="5"/>
        <v>11571</v>
      </c>
      <c r="K38">
        <f>K37-H38</f>
        <v>36784</v>
      </c>
      <c r="L38">
        <f t="shared" si="6"/>
        <v>48355</v>
      </c>
      <c r="M38">
        <f t="shared" si="8"/>
        <v>0.08</v>
      </c>
      <c r="N38">
        <f t="shared" si="7"/>
        <v>112</v>
      </c>
      <c r="O38">
        <f t="shared" ref="O38:O44" si="12">F38*0.9</f>
        <v>3.5910000000000002</v>
      </c>
    </row>
    <row r="39" spans="3:18">
      <c r="D39" s="1">
        <v>43251</v>
      </c>
      <c r="E39" t="s">
        <v>6</v>
      </c>
      <c r="F39">
        <v>4.0599999999999996</v>
      </c>
      <c r="G39">
        <v>1500</v>
      </c>
      <c r="H39">
        <f t="shared" si="4"/>
        <v>6089.9999999999991</v>
      </c>
      <c r="I39">
        <f>I38+G39</f>
        <v>4400</v>
      </c>
      <c r="J39">
        <f t="shared" si="5"/>
        <v>17864</v>
      </c>
      <c r="K39">
        <f>K38-H39</f>
        <v>30694</v>
      </c>
      <c r="L39">
        <f t="shared" si="6"/>
        <v>48558</v>
      </c>
      <c r="M39">
        <f t="shared" si="8"/>
        <v>0.08</v>
      </c>
      <c r="N39">
        <f t="shared" si="7"/>
        <v>232</v>
      </c>
      <c r="O39">
        <f t="shared" si="12"/>
        <v>3.6539999999999999</v>
      </c>
    </row>
    <row r="40" spans="3:18">
      <c r="C40">
        <v>2</v>
      </c>
      <c r="D40" s="1">
        <v>43306</v>
      </c>
      <c r="E40" t="s">
        <v>8</v>
      </c>
      <c r="F40">
        <v>3.55</v>
      </c>
      <c r="G40">
        <v>4400</v>
      </c>
      <c r="H40">
        <f t="shared" si="4"/>
        <v>15620</v>
      </c>
      <c r="I40">
        <f>I39-G40</f>
        <v>0</v>
      </c>
      <c r="J40">
        <f t="shared" si="5"/>
        <v>0</v>
      </c>
      <c r="K40">
        <f>K39+H40</f>
        <v>46314</v>
      </c>
      <c r="L40">
        <f t="shared" ref="L40" si="13">J40+K40</f>
        <v>46314</v>
      </c>
      <c r="M40">
        <f t="shared" ref="M40" si="14">TAN(C40*PI()/5/10)+0.08*(1-C40/10)</f>
        <v>0.19032937844610817</v>
      </c>
      <c r="N40">
        <f t="shared" ref="N40" si="15">I39*M40</f>
        <v>837.44926516287592</v>
      </c>
      <c r="P40" s="2" t="s">
        <v>13</v>
      </c>
    </row>
    <row r="41" spans="3:18">
      <c r="D41" s="1">
        <v>43273</v>
      </c>
      <c r="E41" t="s">
        <v>6</v>
      </c>
      <c r="F41">
        <v>3.41</v>
      </c>
      <c r="G41">
        <v>1800</v>
      </c>
      <c r="H41">
        <f t="shared" si="4"/>
        <v>6138</v>
      </c>
      <c r="I41">
        <f>G41+I40</f>
        <v>1800</v>
      </c>
      <c r="J41">
        <f t="shared" si="5"/>
        <v>6138</v>
      </c>
      <c r="K41">
        <f>K40-J41</f>
        <v>40176</v>
      </c>
      <c r="L41">
        <f t="shared" si="6"/>
        <v>46314</v>
      </c>
      <c r="M41">
        <f t="shared" si="8"/>
        <v>0.08</v>
      </c>
      <c r="N41">
        <f>I39*M41</f>
        <v>352</v>
      </c>
      <c r="O41">
        <f t="shared" si="12"/>
        <v>3.0690000000000004</v>
      </c>
    </row>
    <row r="42" spans="3:18">
      <c r="C42">
        <v>2</v>
      </c>
      <c r="D42" s="1">
        <v>43306</v>
      </c>
      <c r="E42" t="s">
        <v>8</v>
      </c>
      <c r="F42">
        <v>3.79</v>
      </c>
      <c r="G42">
        <v>400</v>
      </c>
      <c r="H42">
        <f t="shared" si="4"/>
        <v>1516</v>
      </c>
      <c r="I42">
        <f>I41-G42</f>
        <v>1400</v>
      </c>
      <c r="J42">
        <f t="shared" si="5"/>
        <v>5306</v>
      </c>
      <c r="K42">
        <f>K41+H42</f>
        <v>41692</v>
      </c>
      <c r="L42">
        <f t="shared" si="6"/>
        <v>46998</v>
      </c>
      <c r="M42">
        <f t="shared" si="8"/>
        <v>0.19032937844610817</v>
      </c>
      <c r="N42">
        <f t="shared" si="7"/>
        <v>342.5928812029947</v>
      </c>
    </row>
    <row r="43" spans="3:18">
      <c r="D43" s="1">
        <v>43354</v>
      </c>
      <c r="E43" t="s">
        <v>6</v>
      </c>
      <c r="F43">
        <v>3.24</v>
      </c>
      <c r="G43">
        <v>1900</v>
      </c>
      <c r="H43">
        <f t="shared" si="4"/>
        <v>6156</v>
      </c>
      <c r="I43">
        <f>I42+G43</f>
        <v>3300</v>
      </c>
      <c r="J43">
        <f t="shared" si="5"/>
        <v>10692</v>
      </c>
      <c r="K43">
        <f>K42-H43</f>
        <v>35536</v>
      </c>
      <c r="L43">
        <f t="shared" si="6"/>
        <v>46228</v>
      </c>
      <c r="M43">
        <f t="shared" si="8"/>
        <v>0.08</v>
      </c>
      <c r="N43">
        <f t="shared" si="7"/>
        <v>112</v>
      </c>
      <c r="O43">
        <f t="shared" si="12"/>
        <v>2.9160000000000004</v>
      </c>
    </row>
    <row r="44" spans="3:18">
      <c r="D44" s="1">
        <v>43383</v>
      </c>
      <c r="E44" t="s">
        <v>6</v>
      </c>
      <c r="F44">
        <v>3.03</v>
      </c>
      <c r="G44">
        <v>300</v>
      </c>
      <c r="H44">
        <f t="shared" si="4"/>
        <v>908.99999999999989</v>
      </c>
      <c r="I44">
        <f>I43+G44</f>
        <v>3600</v>
      </c>
      <c r="J44">
        <f t="shared" si="5"/>
        <v>10908</v>
      </c>
      <c r="K44">
        <f>K43-H44</f>
        <v>34627</v>
      </c>
      <c r="L44">
        <f t="shared" ref="L44" si="16">J44+K44</f>
        <v>45535</v>
      </c>
      <c r="M44">
        <f t="shared" ref="M44" si="17">TAN(C44*PI()/5/10)+0.08*(1-C44/10)</f>
        <v>0.08</v>
      </c>
      <c r="N44">
        <f t="shared" ref="N44" si="18">I43*M44</f>
        <v>264</v>
      </c>
      <c r="O44">
        <f t="shared" si="12"/>
        <v>2.7269999999999999</v>
      </c>
      <c r="R44">
        <f>L44/L29</f>
        <v>0.9486458333333333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7"/>
  <sheetViews>
    <sheetView workbookViewId="0">
      <selection activeCell="H18" sqref="H18"/>
    </sheetView>
  </sheetViews>
  <sheetFormatPr baseColWidth="10" defaultRowHeight="15" x14ac:dyDescent="0"/>
  <cols>
    <col min="12" max="12" width="19.1640625" customWidth="1"/>
  </cols>
  <sheetData>
    <row r="5" spans="4:12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s="2" t="s">
        <v>9</v>
      </c>
      <c r="K5" s="2" t="s">
        <v>14</v>
      </c>
      <c r="L5" s="2" t="s">
        <v>17</v>
      </c>
    </row>
    <row r="6" spans="4:12">
      <c r="D6" s="1">
        <v>43383</v>
      </c>
      <c r="E6" t="s">
        <v>6</v>
      </c>
      <c r="F6">
        <v>25</v>
      </c>
      <c r="G6">
        <v>200</v>
      </c>
      <c r="H6">
        <f>F6*G6</f>
        <v>5000</v>
      </c>
      <c r="I6">
        <v>200</v>
      </c>
      <c r="J6">
        <f>H6</f>
        <v>5000</v>
      </c>
      <c r="K6">
        <f>F6*0.9</f>
        <v>22.5</v>
      </c>
    </row>
    <row r="7" spans="4:12">
      <c r="D7" s="1">
        <v>43383</v>
      </c>
      <c r="E7" t="s">
        <v>6</v>
      </c>
      <c r="F7">
        <v>25.07</v>
      </c>
      <c r="G7">
        <v>200</v>
      </c>
      <c r="H7">
        <f>F7*G7</f>
        <v>5014</v>
      </c>
      <c r="I7">
        <f>I6+G7</f>
        <v>400</v>
      </c>
      <c r="J7">
        <f>I7*F7</f>
        <v>10028</v>
      </c>
      <c r="K7">
        <f>F7*0.9</f>
        <v>22.563000000000002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C6" sqref="C6"/>
    </sheetView>
  </sheetViews>
  <sheetFormatPr baseColWidth="10" defaultRowHeight="15" x14ac:dyDescent="0"/>
  <sheetData>
    <row r="3" spans="2:3">
      <c r="B3" t="s">
        <v>16</v>
      </c>
      <c r="C3" t="s">
        <v>15</v>
      </c>
    </row>
    <row r="4" spans="2:3">
      <c r="B4">
        <v>9.8000000000000007</v>
      </c>
      <c r="C4">
        <f>B4*0.7+0.08*(10-B4)</f>
        <v>6.8760000000000003</v>
      </c>
    </row>
    <row r="5" spans="2:3">
      <c r="B5">
        <v>6.14</v>
      </c>
      <c r="C5">
        <f>B5*0.7+0.08*(10-B5)</f>
        <v>4.6067999999999989</v>
      </c>
    </row>
    <row r="6" spans="2:3">
      <c r="B6">
        <v>8.33</v>
      </c>
      <c r="C6">
        <f>B6*0.7+0.08*(10-B6)</f>
        <v>5.9645999999999999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8"/>
  <sheetViews>
    <sheetView workbookViewId="0">
      <selection activeCell="M9" sqref="M9"/>
    </sheetView>
  </sheetViews>
  <sheetFormatPr baseColWidth="10" defaultRowHeight="15" x14ac:dyDescent="0"/>
  <sheetData>
    <row r="5" spans="3:13">
      <c r="C5" t="s">
        <v>18</v>
      </c>
      <c r="D5" t="s">
        <v>0</v>
      </c>
      <c r="E5" t="s">
        <v>1</v>
      </c>
      <c r="F5" t="s">
        <v>2</v>
      </c>
      <c r="G5" t="s">
        <v>3</v>
      </c>
      <c r="H5" s="2" t="s">
        <v>20</v>
      </c>
      <c r="I5" s="2" t="s">
        <v>21</v>
      </c>
      <c r="J5" s="2" t="s">
        <v>9</v>
      </c>
      <c r="K5" s="2" t="s">
        <v>14</v>
      </c>
      <c r="L5" s="2" t="s">
        <v>17</v>
      </c>
      <c r="M5" s="2" t="s">
        <v>23</v>
      </c>
    </row>
    <row r="6" spans="3:13">
      <c r="C6">
        <v>1</v>
      </c>
      <c r="D6" s="1">
        <v>43385</v>
      </c>
      <c r="E6" t="s">
        <v>6</v>
      </c>
      <c r="F6">
        <v>7.43</v>
      </c>
      <c r="G6">
        <v>700</v>
      </c>
      <c r="H6">
        <f>F6*G6</f>
        <v>5201</v>
      </c>
      <c r="I6">
        <v>700</v>
      </c>
      <c r="J6">
        <f>H6</f>
        <v>5201</v>
      </c>
      <c r="K6">
        <f>F6*0.9</f>
        <v>6.6870000000000003</v>
      </c>
    </row>
    <row r="7" spans="3:13">
      <c r="C7">
        <v>2</v>
      </c>
      <c r="D7" s="1">
        <v>43389</v>
      </c>
      <c r="E7" t="s">
        <v>6</v>
      </c>
      <c r="F7">
        <v>7.24</v>
      </c>
      <c r="G7">
        <v>700</v>
      </c>
      <c r="H7">
        <f>F7*G7</f>
        <v>5068</v>
      </c>
      <c r="I7">
        <f>I6+G7</f>
        <v>1400</v>
      </c>
      <c r="J7">
        <f>I7*F7</f>
        <v>10136</v>
      </c>
      <c r="K7">
        <f>F7*0.9</f>
        <v>6.516</v>
      </c>
    </row>
    <row r="8" spans="3:13">
      <c r="C8">
        <v>3</v>
      </c>
      <c r="D8" s="1">
        <v>43403</v>
      </c>
      <c r="E8" t="s">
        <v>8</v>
      </c>
      <c r="F8">
        <v>6.61</v>
      </c>
      <c r="G8">
        <v>700</v>
      </c>
      <c r="H8">
        <f>F8*G8</f>
        <v>4627</v>
      </c>
      <c r="I8">
        <f>I7-G8</f>
        <v>700</v>
      </c>
      <c r="J8">
        <f>I8*F8</f>
        <v>4627</v>
      </c>
      <c r="K8">
        <f>F8*0.9</f>
        <v>5.9490000000000007</v>
      </c>
      <c r="L8" s="2" t="s">
        <v>13</v>
      </c>
      <c r="M8">
        <f>-(F6-F8)*G8</f>
        <v>-573.99999999999955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7"/>
  <sheetViews>
    <sheetView tabSelected="1" workbookViewId="0">
      <selection activeCell="I8" sqref="I8"/>
    </sheetView>
  </sheetViews>
  <sheetFormatPr baseColWidth="10" defaultRowHeight="15" x14ac:dyDescent="0"/>
  <cols>
    <col min="12" max="12" width="19.1640625" customWidth="1"/>
  </cols>
  <sheetData>
    <row r="5" spans="4:12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s="2" t="s">
        <v>9</v>
      </c>
      <c r="K5" s="2" t="s">
        <v>14</v>
      </c>
      <c r="L5" s="2" t="s">
        <v>17</v>
      </c>
    </row>
    <row r="6" spans="4:12">
      <c r="D6" s="1">
        <v>43385</v>
      </c>
      <c r="E6" t="s">
        <v>6</v>
      </c>
      <c r="F6">
        <v>4.91</v>
      </c>
      <c r="G6">
        <v>1000</v>
      </c>
      <c r="H6">
        <f>F6*G6</f>
        <v>4910</v>
      </c>
      <c r="I6">
        <v>1000</v>
      </c>
      <c r="J6">
        <f>H6</f>
        <v>4910</v>
      </c>
      <c r="K6">
        <f>F6*0.9</f>
        <v>4.4190000000000005</v>
      </c>
    </row>
    <row r="7" spans="4:12">
      <c r="D7" s="1">
        <v>43404</v>
      </c>
      <c r="E7" t="s">
        <v>8</v>
      </c>
      <c r="G7">
        <v>500</v>
      </c>
      <c r="H7">
        <f>F7*G7</f>
        <v>0</v>
      </c>
      <c r="I7">
        <v>500</v>
      </c>
      <c r="J7">
        <f>I7*F7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7"/>
  <sheetViews>
    <sheetView workbookViewId="0">
      <selection activeCell="J7" sqref="J7"/>
    </sheetView>
  </sheetViews>
  <sheetFormatPr baseColWidth="10" defaultRowHeight="15" x14ac:dyDescent="0"/>
  <cols>
    <col min="12" max="12" width="19.1640625" customWidth="1"/>
  </cols>
  <sheetData>
    <row r="5" spans="4:12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s="2" t="s">
        <v>9</v>
      </c>
      <c r="K5" s="2" t="s">
        <v>14</v>
      </c>
      <c r="L5" s="2" t="s">
        <v>17</v>
      </c>
    </row>
    <row r="6" spans="4:12">
      <c r="D6" s="1">
        <v>43390</v>
      </c>
      <c r="E6" t="s">
        <v>6</v>
      </c>
      <c r="F6">
        <v>7.18</v>
      </c>
      <c r="G6">
        <v>700</v>
      </c>
      <c r="H6">
        <f>F6*G6</f>
        <v>5026</v>
      </c>
      <c r="I6">
        <v>700</v>
      </c>
      <c r="J6">
        <f>G6*F6</f>
        <v>5026</v>
      </c>
      <c r="K6">
        <f>F6*0.9</f>
        <v>6.4619999999999997</v>
      </c>
    </row>
    <row r="7" spans="4:12">
      <c r="D7" s="1">
        <v>43385</v>
      </c>
      <c r="E7" t="s">
        <v>6</v>
      </c>
      <c r="G7">
        <v>0</v>
      </c>
      <c r="H7">
        <f>F7*G7</f>
        <v>0</v>
      </c>
      <c r="I7">
        <f>I6+G7</f>
        <v>700</v>
      </c>
      <c r="J7">
        <f>I7*F7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K7" sqref="K7"/>
    </sheetView>
  </sheetViews>
  <sheetFormatPr baseColWidth="10" defaultRowHeight="15" x14ac:dyDescent="0"/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4" t="s">
        <v>9</v>
      </c>
      <c r="K5" s="4" t="s">
        <v>14</v>
      </c>
      <c r="L5" s="4" t="s">
        <v>17</v>
      </c>
    </row>
    <row r="6" spans="1:12">
      <c r="A6" s="3"/>
      <c r="B6" s="3"/>
      <c r="C6" s="3"/>
      <c r="D6" s="5">
        <v>43391</v>
      </c>
      <c r="E6" s="3" t="s">
        <v>6</v>
      </c>
      <c r="F6" s="3">
        <v>6.35</v>
      </c>
      <c r="G6" s="3">
        <v>600</v>
      </c>
      <c r="H6" s="3">
        <f>G6*F6</f>
        <v>3810</v>
      </c>
      <c r="I6" s="3">
        <v>600</v>
      </c>
      <c r="J6" s="3">
        <v>4910</v>
      </c>
      <c r="K6" s="3">
        <f>F6*0.9</f>
        <v>5.7149999999999999</v>
      </c>
      <c r="L6" s="3"/>
    </row>
    <row r="7" spans="1:12">
      <c r="A7" s="3"/>
      <c r="B7" s="3"/>
      <c r="C7" s="3"/>
      <c r="D7" s="5">
        <v>43385</v>
      </c>
      <c r="E7" s="3" t="s">
        <v>6</v>
      </c>
      <c r="F7" s="3"/>
      <c r="G7" s="3">
        <v>0</v>
      </c>
      <c r="H7" s="3">
        <v>0</v>
      </c>
      <c r="I7" s="3" t="s">
        <v>22</v>
      </c>
      <c r="J7" s="3">
        <v>0</v>
      </c>
      <c r="K7" s="3"/>
      <c r="L7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北京银行</vt:lpstr>
      <vt:lpstr>浪潮软件</vt:lpstr>
      <vt:lpstr>京东方</vt:lpstr>
      <vt:lpstr>海康</vt:lpstr>
      <vt:lpstr>公式</vt:lpstr>
      <vt:lpstr>海信科龙</vt:lpstr>
      <vt:lpstr>城投控股</vt:lpstr>
      <vt:lpstr>联创光电</vt:lpstr>
      <vt:lpstr>上海电力</vt:lpstr>
      <vt:lpstr>中集集团</vt:lpstr>
      <vt:lpstr>上海电气</vt:lpstr>
      <vt:lpstr>青岛啤酒</vt:lpstr>
    </vt:vector>
  </TitlesOfParts>
  <Company>QQ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LIU Rand</cp:lastModifiedBy>
  <dcterms:created xsi:type="dcterms:W3CDTF">2018-10-08T14:29:08Z</dcterms:created>
  <dcterms:modified xsi:type="dcterms:W3CDTF">2018-10-30T14:07:37Z</dcterms:modified>
</cp:coreProperties>
</file>