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state="hidden" r:id="rId5"/>
    <sheet name="资产结构" sheetId="8" r:id="rId6"/>
    <sheet name="策略" sheetId="10" r:id="rId7"/>
    <sheet name="Operation" sheetId="9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6" l="1"/>
  <c r="O38" i="6"/>
  <c r="O39" i="6"/>
  <c r="D44" i="8"/>
  <c r="H42" i="8"/>
  <c r="I38" i="8"/>
  <c r="I39" i="8"/>
  <c r="I40" i="8"/>
  <c r="H38" i="8"/>
  <c r="H39" i="8"/>
  <c r="H40" i="8"/>
  <c r="H41" i="8"/>
  <c r="H37" i="8"/>
  <c r="I41" i="8"/>
  <c r="C39" i="6"/>
  <c r="C37" i="6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H39" i="6"/>
  <c r="J39" i="6"/>
  <c r="L37" i="6"/>
  <c r="L39" i="6"/>
  <c r="N39" i="6"/>
  <c r="J37" i="6"/>
  <c r="M37" i="6"/>
  <c r="C38" i="6"/>
  <c r="M38" i="6"/>
  <c r="N38" i="6"/>
  <c r="M20" i="6"/>
  <c r="N20" i="6"/>
  <c r="N37" i="6"/>
  <c r="D37" i="8"/>
  <c r="D27" i="8"/>
  <c r="D17" i="8"/>
  <c r="G18" i="2"/>
  <c r="D18" i="2"/>
  <c r="G22" i="2"/>
  <c r="D22" i="2"/>
  <c r="I37" i="8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J38" i="6"/>
  <c r="K38" i="6"/>
  <c r="F38" i="6"/>
  <c r="K37" i="6"/>
  <c r="F37" i="6"/>
  <c r="F10" i="7"/>
  <c r="E10" i="7"/>
  <c r="E44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<sst xmlns="http://schemas.openxmlformats.org/spreadsheetml/2006/main" count="221" uniqueCount="94">
  <si>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</si>
  <si>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</si>
  <si>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</si>
  <si>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</si>
  <si>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</si>
  <si>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</si>
  <si>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</si>
  <si>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</si>
  <si>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</si>
  <si>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</si>
  <si>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</si>
  <si>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</si>
  <si>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</si>
  <si>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</si>
  <si>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</si>
  <si>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</si>
  <si>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</si>
  <si>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</si>
  <si>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</si>
  <si>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</si>
  <si>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</si>
  <si>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</si>
  <si>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</si>
  <si>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</si>
  <si>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</si>
  <si>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</si>
  <si>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</si>
  <si>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</si>
  <si>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</si>
  <si>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</si>
  <si>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</si>
  <si>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</si>
  <si>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</si>
  <si>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</si>
  <si>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</si>
  <si>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</si>
  <si>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</si>
  <si>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</si>
  <si>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</si>
  <si>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</si>
  <si>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</si>
  <si>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</si>
  <si>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</si>
  <si>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</si>
  <si>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</si>
  <si>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</si>
  <si>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</si>
  <si>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</si>
  <si>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</si>
  <si>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</si>
  <si>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</si>
  <si>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</si>
  <si>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</si>
  <si>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</si>
  <si>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</si>
  <si>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</si>
  <si>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</si>
  <si>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</si>
  <si>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</si>
  <si>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</si>
  <si>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</si>
  <si>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</si>
  <si>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</si>
  <si>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</si>
  <si>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</si>
  <si>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</si>
  <si>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</si>
  <si>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</si>
  <si>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</si>
  <si>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</si>
  <si>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</si>
  <si>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数量</t>
    <rPh sb="0" eb="1">
      <t>shu'liang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</si>
  <si>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</si>
  <si>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</si>
  <si>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</si>
  <si>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</si>
  <si>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</si>
  <si>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</si>
  <si>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</si>
  <si>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</si>
  <si>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</si>
  <si>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</si>
  <si>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</si>
  <si>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</si>
  <si>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</si>
  <si>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</si>
  <si>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</si>
  <si>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</si>
  <si>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</si>
  <si>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</si>
  <si>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</si>
  <si>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冻结</t>
    <rPh sb="0" eb="1">
      <t>dong'jie</t>
    </rPh>
    <phoneticPr fontId="2" type="noConversion"/>
  </si>
  <si>
    <t>20160811申购华宝油气1000元</t>
    <rPh sb="8" eb="9">
      <t>shen'qing</t>
    </rPh>
    <rPh sb="9" eb="10">
      <t>gou'mai</t>
    </rPh>
    <rPh sb="10" eb="11">
      <t>hua'bao</t>
    </rPh>
    <rPh sb="12" eb="13">
      <t>you'qi</t>
    </rPh>
    <rPh sb="18" eb="19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</si>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</sst>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61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2" xfId="0" applyFont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4" fillId="0" borderId="6" xfId="0" applyFont="1" applyBorder="1"/>
    <xf numFmtId="0" fontId="4" fillId="2" borderId="8" xfId="0" applyFont="1" applyFill="1" applyBorder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87" t="s">
        <v>0</v>
      </c>
      <c r="C17" s="87" t="s">
        <v>1</v>
      </c>
      <c r="D17" s="87">
        <v>7000</v>
      </c>
      <c r="E17" s="88">
        <v>7013.3</v>
      </c>
      <c r="F17" s="4"/>
      <c r="G17" s="86">
        <v>7058.1</v>
      </c>
      <c r="H17" s="86"/>
      <c r="I17" s="86"/>
    </row>
    <row r="18" spans="2:9" ht="18" x14ac:dyDescent="0.2">
      <c r="B18" s="87"/>
      <c r="C18" s="87"/>
      <c r="D18" s="87"/>
      <c r="E18" s="88"/>
      <c r="F18" s="4"/>
      <c r="G18" s="86"/>
      <c r="H18" s="86"/>
      <c r="I18" s="86"/>
    </row>
    <row r="19" spans="2:9" ht="18" x14ac:dyDescent="0.2">
      <c r="B19" s="87" t="s">
        <v>2</v>
      </c>
      <c r="C19" s="87" t="s">
        <v>3</v>
      </c>
      <c r="D19" s="87">
        <v>10000</v>
      </c>
      <c r="E19" s="88">
        <v>10623.79</v>
      </c>
      <c r="F19" s="4"/>
      <c r="G19" s="86"/>
      <c r="H19" s="86"/>
      <c r="I19" s="86"/>
    </row>
    <row r="20" spans="2:9" ht="18" x14ac:dyDescent="0.2">
      <c r="B20" s="87"/>
      <c r="C20" s="87"/>
      <c r="D20" s="87"/>
      <c r="E20" s="88"/>
      <c r="F20" s="4"/>
      <c r="G20" s="86"/>
      <c r="H20" s="86"/>
      <c r="I20" s="86"/>
    </row>
    <row r="21" spans="2:9" ht="18" x14ac:dyDescent="0.2">
      <c r="B21" s="87" t="s">
        <v>4</v>
      </c>
      <c r="C21" s="87" t="s">
        <v>3</v>
      </c>
      <c r="D21" s="87">
        <v>10000</v>
      </c>
      <c r="E21" s="88">
        <v>10065.91</v>
      </c>
      <c r="F21" s="4"/>
      <c r="G21" s="86"/>
      <c r="H21" s="86"/>
      <c r="I21" s="86"/>
    </row>
    <row r="22" spans="2:9" ht="18" x14ac:dyDescent="0.2">
      <c r="B22" s="87"/>
      <c r="C22" s="87"/>
      <c r="D22" s="87"/>
      <c r="E22" s="88"/>
      <c r="F22" s="4"/>
      <c r="G22" s="86"/>
      <c r="H22" s="86"/>
      <c r="I22" s="86"/>
    </row>
    <row r="23" spans="2:9" ht="18" x14ac:dyDescent="0.2">
      <c r="B23" s="87" t="s">
        <v>5</v>
      </c>
      <c r="C23" s="87" t="s">
        <v>1</v>
      </c>
      <c r="D23" s="87">
        <v>10000</v>
      </c>
      <c r="E23" s="88">
        <v>10809.31</v>
      </c>
      <c r="F23" s="4"/>
      <c r="G23" s="86"/>
      <c r="H23" s="86"/>
      <c r="I23" s="86"/>
    </row>
    <row r="24" spans="2:9" ht="18" x14ac:dyDescent="0.2">
      <c r="B24" s="87"/>
      <c r="C24" s="87"/>
      <c r="D24" s="87"/>
      <c r="E24" s="88"/>
      <c r="F24" s="4"/>
      <c r="G24" s="86"/>
      <c r="H24" s="86"/>
      <c r="I24" s="86"/>
    </row>
    <row r="25" spans="2:9" ht="18" x14ac:dyDescent="0.2">
      <c r="B25" s="87" t="s">
        <v>6</v>
      </c>
      <c r="C25" s="87" t="s">
        <v>1</v>
      </c>
      <c r="D25" s="87">
        <v>1000</v>
      </c>
      <c r="E25" s="88">
        <v>1053.7</v>
      </c>
      <c r="F25" s="4"/>
      <c r="G25" s="86"/>
      <c r="H25" s="86"/>
      <c r="I25" s="86"/>
    </row>
    <row r="26" spans="2:9" ht="18" x14ac:dyDescent="0.2">
      <c r="B26" s="87"/>
      <c r="C26" s="87"/>
      <c r="D26" s="87"/>
      <c r="E26" s="88"/>
      <c r="F26" s="4"/>
      <c r="G26" s="86"/>
      <c r="H26" s="86"/>
      <c r="I26" s="86"/>
    </row>
    <row r="27" spans="2:9" ht="18" x14ac:dyDescent="0.2">
      <c r="B27" s="87" t="s">
        <v>7</v>
      </c>
      <c r="C27" s="87" t="s">
        <v>8</v>
      </c>
      <c r="D27" s="87">
        <v>22000</v>
      </c>
      <c r="E27" s="88">
        <v>21825.21</v>
      </c>
      <c r="F27" s="4"/>
      <c r="G27" s="86"/>
      <c r="H27" s="86"/>
      <c r="I27" s="86"/>
    </row>
    <row r="28" spans="2:9" ht="18" x14ac:dyDescent="0.2">
      <c r="B28" s="87"/>
      <c r="C28" s="87"/>
      <c r="D28" s="87"/>
      <c r="E28" s="88"/>
      <c r="F28" s="4"/>
      <c r="G28" s="86"/>
      <c r="H28" s="86"/>
      <c r="I28" s="86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workbookViewId="0">
      <selection activeCell="E10" sqref="E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89">
        <v>20160708</v>
      </c>
      <c r="G4" s="89"/>
      <c r="H4" s="89">
        <v>20160712</v>
      </c>
      <c r="I4" s="89"/>
      <c r="J4" s="89">
        <v>20160808</v>
      </c>
      <c r="K4" s="89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89">
        <v>20160810</v>
      </c>
      <c r="F8" s="89"/>
    </row>
    <row r="9" spans="3:11" x14ac:dyDescent="0.3">
      <c r="D9" s="9" t="s">
        <v>80</v>
      </c>
      <c r="E9" s="81" t="s">
        <v>40</v>
      </c>
      <c r="F9" s="81" t="s">
        <v>44</v>
      </c>
    </row>
    <row r="10" spans="3:11" x14ac:dyDescent="0.3">
      <c r="D10" s="9">
        <v>23888.746299999999</v>
      </c>
      <c r="E10" s="81">
        <f>23888.7462999999*(1+0.024/12)</f>
        <v>23936.523792599997</v>
      </c>
      <c r="F10" s="81">
        <f>E10-D10</f>
        <v>47.777492599998368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0"/>
  <sheetViews>
    <sheetView tabSelected="1" topLeftCell="A16" zoomScale="75" zoomScaleNormal="75" zoomScalePageLayoutView="75" workbookViewId="0">
      <selection activeCell="E42" sqref="E42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89">
        <v>201605</v>
      </c>
      <c r="D4" s="89"/>
      <c r="E4" s="89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93">
        <v>20160608</v>
      </c>
      <c r="D11" s="94"/>
      <c r="E11" s="94"/>
      <c r="F11" s="94"/>
      <c r="G11" s="94"/>
      <c r="H11" s="94"/>
      <c r="I11" s="94"/>
      <c r="J11" s="94"/>
      <c r="K11" s="94"/>
      <c r="L11" s="94"/>
      <c r="M11" s="95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90">
        <v>20160708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90">
        <v>20160808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2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5" ht="24" thickBot="1" x14ac:dyDescent="0.35"/>
    <row r="35" spans="2:15" x14ac:dyDescent="0.3">
      <c r="B35" s="72"/>
      <c r="C35" s="90">
        <v>20160910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</row>
    <row r="36" spans="2:15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121" t="s">
        <v>93</v>
      </c>
    </row>
    <row r="37" spans="2:15" x14ac:dyDescent="0.3">
      <c r="B37" s="40">
        <v>216</v>
      </c>
      <c r="C37" s="66">
        <f>C39*D37</f>
        <v>41723.578822078998</v>
      </c>
      <c r="D37" s="66">
        <v>0.66500000000000004</v>
      </c>
      <c r="E37" s="66">
        <f>C37-J29</f>
        <v>563.58649449532822</v>
      </c>
      <c r="F37" s="66">
        <f>E37/C37</f>
        <v>1.3507625913362287E-2</v>
      </c>
      <c r="G37" s="66">
        <f>E37*0.2</f>
        <v>112.71729889906565</v>
      </c>
      <c r="H37" s="85">
        <f>ROUND(G37,2)</f>
        <v>112.72</v>
      </c>
      <c r="I37" s="66">
        <v>0</v>
      </c>
      <c r="J37" s="66">
        <f>C37-H37</f>
        <v>41610.858822078997</v>
      </c>
      <c r="K37" s="67">
        <f>J37/J39</f>
        <v>0.66439707010732441</v>
      </c>
      <c r="L37" s="66">
        <f>289.93+H37</f>
        <v>402.65</v>
      </c>
      <c r="M37" s="66">
        <f>J37+L37-40000</f>
        <v>2013.5088220789985</v>
      </c>
      <c r="N37" s="64">
        <f>M37/40000</f>
        <v>5.0337720551974961E-2</v>
      </c>
      <c r="O37" s="19">
        <f t="shared" ref="O37:O38" si="10">J37+L37</f>
        <v>42013.508822078998</v>
      </c>
    </row>
    <row r="38" spans="2:15" x14ac:dyDescent="0.3">
      <c r="B38" s="40" t="s">
        <v>32</v>
      </c>
      <c r="C38" s="66">
        <f>C39*D38</f>
        <v>21018.644970521</v>
      </c>
      <c r="D38" s="66">
        <v>0.33500000000000002</v>
      </c>
      <c r="E38" s="66">
        <f>C38-J30</f>
        <v>292.62099810465588</v>
      </c>
      <c r="F38" s="66">
        <f t="shared" ref="F38:F39" si="11">E38/C38</f>
        <v>1.3921972539859811E-2</v>
      </c>
      <c r="G38" s="66">
        <f>E38*0.2</f>
        <v>58.524199620931178</v>
      </c>
      <c r="H38" s="66">
        <v>0</v>
      </c>
      <c r="I38" s="66">
        <v>0</v>
      </c>
      <c r="J38" s="66">
        <f t="shared" ref="J38" si="12">C38-H38</f>
        <v>21018.644970521</v>
      </c>
      <c r="K38" s="67">
        <f>J38/J39</f>
        <v>0.33560292989267565</v>
      </c>
      <c r="L38" s="66">
        <v>0</v>
      </c>
      <c r="M38" s="66">
        <f>C38-20000</f>
        <v>1018.6449705209998</v>
      </c>
      <c r="N38" s="64">
        <f>M38/20000</f>
        <v>5.0932248526049988E-2</v>
      </c>
      <c r="O38" s="19">
        <f t="shared" si="10"/>
        <v>21018.644970521</v>
      </c>
    </row>
    <row r="39" spans="2:15" ht="24" thickBot="1" x14ac:dyDescent="0.35">
      <c r="B39" s="73" t="s">
        <v>43</v>
      </c>
      <c r="C39" s="68">
        <f>资产结构!D44</f>
        <v>62742.223792599994</v>
      </c>
      <c r="D39" s="68">
        <v>1</v>
      </c>
      <c r="E39" s="69">
        <f>SUM(E37:E38)</f>
        <v>856.20749259998411</v>
      </c>
      <c r="F39" s="69">
        <f t="shared" si="11"/>
        <v>1.3646432033238958E-2</v>
      </c>
      <c r="G39" s="69">
        <f>G37+G38</f>
        <v>171.24149851999684</v>
      </c>
      <c r="H39" s="69">
        <f>SUM(H37:H38)</f>
        <v>112.72</v>
      </c>
      <c r="I39" s="69">
        <v>0</v>
      </c>
      <c r="J39" s="69">
        <f>C39-H39</f>
        <v>62629.503792599993</v>
      </c>
      <c r="K39" s="70">
        <f>J39/J39</f>
        <v>1</v>
      </c>
      <c r="L39" s="69">
        <f>L37+L38</f>
        <v>402.65</v>
      </c>
      <c r="M39" s="69">
        <f>M37+M38</f>
        <v>3032.1537925999983</v>
      </c>
      <c r="N39" s="122">
        <f>(J39+L39)/60000-1</f>
        <v>5.0535896543333347E-2</v>
      </c>
      <c r="O39" s="22">
        <f>J39+L39</f>
        <v>63032.153792599995</v>
      </c>
    </row>
    <row r="40" spans="2:15" x14ac:dyDescent="0.3">
      <c r="B40" s="84" t="s">
        <v>67</v>
      </c>
      <c r="C40" s="39">
        <v>60800</v>
      </c>
      <c r="K40" s="83"/>
    </row>
  </sheetData>
  <mergeCells count="5"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2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99" t="s">
        <v>46</v>
      </c>
      <c r="D1" s="99"/>
      <c r="E1" s="99"/>
      <c r="F1" s="99"/>
    </row>
    <row r="3" spans="3:12" ht="24" thickBot="1" x14ac:dyDescent="0.35"/>
    <row r="4" spans="3:12" x14ac:dyDescent="0.3">
      <c r="C4" s="104" t="s">
        <v>25</v>
      </c>
      <c r="D4" s="91"/>
      <c r="E4" s="91"/>
      <c r="F4" s="92"/>
      <c r="G4" s="100"/>
      <c r="H4" s="100"/>
      <c r="I4" s="100"/>
      <c r="J4" s="100"/>
      <c r="K4" s="100"/>
      <c r="L4" s="100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01" t="s">
        <v>47</v>
      </c>
      <c r="D8" s="102"/>
      <c r="E8" s="102"/>
      <c r="F8" s="103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01" t="s">
        <v>68</v>
      </c>
      <c r="D12" s="102"/>
      <c r="E12" s="102"/>
      <c r="F12" s="103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01" t="s">
        <v>78</v>
      </c>
      <c r="D16" s="102"/>
      <c r="E16" s="102"/>
      <c r="F16" s="103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96" t="s">
        <v>69</v>
      </c>
      <c r="D20" s="97"/>
      <c r="E20" s="97"/>
      <c r="F20" s="97"/>
      <c r="G20" s="98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79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93" t="s">
        <v>27</v>
      </c>
      <c r="E4" s="94"/>
      <c r="F4" s="94"/>
      <c r="G4" s="94"/>
      <c r="H4" s="93" t="s">
        <v>48</v>
      </c>
      <c r="I4" s="94"/>
      <c r="J4" s="94"/>
      <c r="K4" s="94"/>
      <c r="L4" s="94"/>
      <c r="M4" s="95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11">
        <f>SUM(D6:D9)</f>
        <v>28756.7</v>
      </c>
      <c r="F6" s="28">
        <f>D6-C6</f>
        <v>13.300000000000182</v>
      </c>
      <c r="G6" s="115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11">
        <f>J6+J7+J8+J9</f>
        <v>-382.68999999999915</v>
      </c>
      <c r="L6" s="111">
        <f>SUM(H6:H9)</f>
        <v>28374.010000000002</v>
      </c>
      <c r="M6" s="113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11"/>
      <c r="F7" s="28">
        <f>D7-C7</f>
        <v>53.700000000000045</v>
      </c>
      <c r="G7" s="115"/>
      <c r="H7" s="25">
        <v>1078.76</v>
      </c>
      <c r="I7" s="24">
        <f>H7-C7</f>
        <v>78.759999999999991</v>
      </c>
      <c r="J7" s="28">
        <f>H7-D7</f>
        <v>25.059999999999945</v>
      </c>
      <c r="K7" s="111"/>
      <c r="L7" s="111"/>
      <c r="M7" s="113"/>
    </row>
    <row r="8" spans="2:13" x14ac:dyDescent="0.3">
      <c r="B8" s="10" t="s">
        <v>30</v>
      </c>
      <c r="C8" s="10">
        <v>10000</v>
      </c>
      <c r="D8" s="25">
        <v>10065.91</v>
      </c>
      <c r="E8" s="111"/>
      <c r="F8" s="28">
        <f>D8-C8</f>
        <v>65.909999999999854</v>
      </c>
      <c r="G8" s="115"/>
      <c r="H8" s="25">
        <v>9985.2000000000007</v>
      </c>
      <c r="I8" s="24">
        <f>H8-C8</f>
        <v>-14.799999999999272</v>
      </c>
      <c r="J8" s="28">
        <f>H8-D8</f>
        <v>-80.709999999999127</v>
      </c>
      <c r="K8" s="111"/>
      <c r="L8" s="111"/>
      <c r="M8" s="113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12"/>
      <c r="F9" s="31">
        <f>D9-C9</f>
        <v>623.79000000000087</v>
      </c>
      <c r="G9" s="116"/>
      <c r="H9" s="26">
        <v>10251.950000000001</v>
      </c>
      <c r="I9" s="32">
        <f>H9-C9</f>
        <v>251.95000000000073</v>
      </c>
      <c r="J9" s="31">
        <f>H9-D9</f>
        <v>-371.84000000000015</v>
      </c>
      <c r="K9" s="112"/>
      <c r="L9" s="112"/>
      <c r="M9" s="114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93" t="s">
        <v>63</v>
      </c>
      <c r="E13" s="94"/>
      <c r="F13" s="94"/>
      <c r="G13" s="94"/>
      <c r="H13" s="94"/>
      <c r="I13" s="95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05">
        <f>F15+F16+F17+F18</f>
        <v>-873.43000000000166</v>
      </c>
      <c r="H15" s="105">
        <f>SUM(D15:D18)</f>
        <v>27883.269999999997</v>
      </c>
      <c r="I15" s="108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06"/>
      <c r="H16" s="106"/>
      <c r="I16" s="109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06"/>
      <c r="H17" s="106"/>
      <c r="I17" s="109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07"/>
      <c r="H18" s="107"/>
      <c r="I18" s="110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4"/>
  <sheetViews>
    <sheetView topLeftCell="A30" workbookViewId="0">
      <selection activeCell="D48" sqref="D48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5.6640625" style="9" customWidth="1"/>
    <col min="7" max="7" width="10.83203125" style="9"/>
    <col min="8" max="8" width="20.33203125" style="9" customWidth="1"/>
    <col min="9" max="9" width="10.83203125" style="9"/>
    <col min="10" max="10" width="36.6640625" style="9" customWidth="1"/>
    <col min="11" max="16384" width="10.83203125" style="9"/>
  </cols>
  <sheetData>
    <row r="3" spans="3:5" ht="24" thickBot="1" x14ac:dyDescent="0.35"/>
    <row r="4" spans="3:5" x14ac:dyDescent="0.3">
      <c r="D4" s="117">
        <v>20160622</v>
      </c>
      <c r="E4" s="118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17">
        <v>20160713</v>
      </c>
      <c r="E15" s="118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9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17">
        <v>20160808</v>
      </c>
      <c r="E25" s="118"/>
    </row>
    <row r="26" spans="3:8" ht="24" thickBot="1" x14ac:dyDescent="0.35">
      <c r="D26" s="29" t="s">
        <v>24</v>
      </c>
      <c r="E26" s="80" t="s">
        <v>42</v>
      </c>
      <c r="F26" s="9" t="s">
        <v>23</v>
      </c>
      <c r="G26" s="9" t="s">
        <v>76</v>
      </c>
      <c r="H26" s="9" t="s">
        <v>77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39">
        <v>10860</v>
      </c>
      <c r="G27" s="9">
        <v>0.95250000000000001</v>
      </c>
      <c r="H27" s="9" t="s">
        <v>82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9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9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17">
        <v>20160908</v>
      </c>
      <c r="E35" s="118"/>
    </row>
    <row r="36" spans="3:10" ht="24" thickBot="1" x14ac:dyDescent="0.35">
      <c r="D36" s="29" t="s">
        <v>24</v>
      </c>
      <c r="E36" s="82" t="s">
        <v>42</v>
      </c>
      <c r="F36" s="9" t="s">
        <v>23</v>
      </c>
      <c r="G36" s="9" t="s">
        <v>83</v>
      </c>
      <c r="H36" s="9" t="s">
        <v>81</v>
      </c>
      <c r="I36" s="9" t="s">
        <v>56</v>
      </c>
      <c r="J36" s="9" t="s">
        <v>89</v>
      </c>
    </row>
    <row r="37" spans="3:10" x14ac:dyDescent="0.3">
      <c r="C37" s="58" t="s">
        <v>41</v>
      </c>
      <c r="D37" s="55">
        <f>F37*G37</f>
        <v>10545.06</v>
      </c>
      <c r="E37" s="53">
        <f>D37/D44</f>
        <v>0.16806959273323868</v>
      </c>
      <c r="F37" s="9">
        <v>10860</v>
      </c>
      <c r="G37" s="9">
        <v>0.97099999999999997</v>
      </c>
      <c r="H37" s="9">
        <f>F37*G37</f>
        <v>10545.06</v>
      </c>
      <c r="I37" s="9">
        <f>944+D37-10000</f>
        <v>1489.0599999999995</v>
      </c>
    </row>
    <row r="38" spans="3:10" x14ac:dyDescent="0.3">
      <c r="C38" s="59" t="s">
        <v>28</v>
      </c>
      <c r="D38" s="78">
        <v>7220.5</v>
      </c>
      <c r="E38" s="53">
        <f>D38/D44</f>
        <v>0.1150819904609694</v>
      </c>
      <c r="F38" s="9">
        <v>7000</v>
      </c>
      <c r="G38" s="9">
        <v>1.0262</v>
      </c>
      <c r="H38" s="9">
        <f t="shared" ref="H38:H42" si="0">F38*G38</f>
        <v>7183.4</v>
      </c>
      <c r="I38" s="9">
        <f>H38-F38</f>
        <v>183.39999999999964</v>
      </c>
    </row>
    <row r="39" spans="3:10" x14ac:dyDescent="0.3">
      <c r="C39" s="60" t="s">
        <v>29</v>
      </c>
      <c r="D39" s="56">
        <v>173.79</v>
      </c>
      <c r="E39" s="53">
        <f>D39/D44</f>
        <v>2.7699050096547154E-3</v>
      </c>
      <c r="F39" s="9">
        <v>193.32</v>
      </c>
      <c r="G39" s="9">
        <v>0.88400000000000001</v>
      </c>
      <c r="H39" s="9">
        <f t="shared" si="0"/>
        <v>170.89488</v>
      </c>
      <c r="I39" s="9">
        <f>-1000+933+H39-4.67</f>
        <v>99.224879999999999</v>
      </c>
    </row>
    <row r="40" spans="3:10" x14ac:dyDescent="0.3">
      <c r="C40" s="60" t="s">
        <v>30</v>
      </c>
      <c r="D40" s="56">
        <v>10331.1</v>
      </c>
      <c r="E40" s="53">
        <f>D40/D44</f>
        <v>0.16465944902033391</v>
      </c>
      <c r="F40" s="9">
        <v>11530.25</v>
      </c>
      <c r="G40" s="9">
        <v>0.89500000000000002</v>
      </c>
      <c r="H40" s="9">
        <f t="shared" si="0"/>
        <v>10319.57375</v>
      </c>
      <c r="I40" s="9">
        <f>H40-10000</f>
        <v>319.57374999999956</v>
      </c>
    </row>
    <row r="41" spans="3:10" x14ac:dyDescent="0.3">
      <c r="C41" s="60" t="s">
        <v>31</v>
      </c>
      <c r="D41" s="56">
        <v>10535.25</v>
      </c>
      <c r="E41" s="53">
        <f>D41/D44</f>
        <v>0.1679132386959252</v>
      </c>
      <c r="F41" s="9">
        <v>17706.310000000001</v>
      </c>
      <c r="G41" s="9">
        <v>0.58799999999999997</v>
      </c>
      <c r="H41" s="9">
        <f t="shared" si="0"/>
        <v>10411.31028</v>
      </c>
      <c r="I41" s="9">
        <f>F41*G41-10000</f>
        <v>411.31027999999969</v>
      </c>
      <c r="J41" s="9" t="s">
        <v>90</v>
      </c>
    </row>
    <row r="42" spans="3:10" x14ac:dyDescent="0.3">
      <c r="C42" s="60" t="s">
        <v>59</v>
      </c>
      <c r="D42" s="11">
        <v>22936.523792600001</v>
      </c>
      <c r="E42" s="53">
        <f>D42/D44</f>
        <v>0.36556759397656546</v>
      </c>
      <c r="F42" s="9">
        <v>23936.523792599997</v>
      </c>
      <c r="G42" s="9">
        <v>1</v>
      </c>
      <c r="H42" s="9">
        <f t="shared" si="0"/>
        <v>23936.523792599997</v>
      </c>
      <c r="J42" s="9">
        <v>-1000</v>
      </c>
    </row>
    <row r="43" spans="3:10" x14ac:dyDescent="0.3">
      <c r="C43" s="119" t="s">
        <v>91</v>
      </c>
      <c r="D43" s="11">
        <v>1000</v>
      </c>
      <c r="E43" s="120"/>
      <c r="J43" s="9" t="s">
        <v>92</v>
      </c>
    </row>
    <row r="44" spans="3:10" ht="24" thickBot="1" x14ac:dyDescent="0.35">
      <c r="C44" s="61" t="s">
        <v>60</v>
      </c>
      <c r="D44" s="57">
        <f>SUM(D37:D43)</f>
        <v>62742.223792599994</v>
      </c>
      <c r="E44" s="54">
        <f>D44/D44</f>
        <v>1</v>
      </c>
    </row>
  </sheetData>
  <mergeCells count="4">
    <mergeCell ref="D4:E4"/>
    <mergeCell ref="D15:E15"/>
    <mergeCell ref="D25:E25"/>
    <mergeCell ref="D35:E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5" x14ac:dyDescent="0.15"/>
  <sheetData>
    <row r="1" spans="1:2" x14ac:dyDescent="0.15">
      <c r="A1" t="s">
        <v>84</v>
      </c>
      <c r="B1" t="s">
        <v>85</v>
      </c>
    </row>
    <row r="2" spans="1:2" x14ac:dyDescent="0.15">
      <c r="A2" t="s">
        <v>86</v>
      </c>
      <c r="B2" t="s">
        <v>87</v>
      </c>
    </row>
    <row r="3" spans="1:2" x14ac:dyDescent="0.15">
      <c r="B3" t="s">
        <v>88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E30" sqref="E30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74</v>
      </c>
      <c r="B2" t="s">
        <v>64</v>
      </c>
      <c r="C2" t="s">
        <v>65</v>
      </c>
      <c r="D2" t="s">
        <v>71</v>
      </c>
      <c r="E2" t="s">
        <v>75</v>
      </c>
      <c r="F2" t="s">
        <v>72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策略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2016-08-11T14:50:42Z</dcterms:modified>
</cp:coreProperties>
</file>