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2" activeTab="2"/>
  </bookViews>
  <sheets>
    <sheet name="工作表1" sheetId="1" state="hidden" r:id="rId1"/>
    <sheet name="余额宝" sheetId="7" state="hidden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Operation" sheetId="9" state="hidden" r:id="rId7"/>
    <sheet name="余额宝损益表" sheetId="11" r:id="rId8"/>
    <sheet name="策略" sheetId="10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1" l="1"/>
  <c r="D37" i="8"/>
  <c r="I37" i="8"/>
  <c r="H39" i="8"/>
  <c r="D39" i="8"/>
  <c r="H41" i="8"/>
  <c r="D41" i="8"/>
  <c r="H40" i="8"/>
  <c r="D40" i="8"/>
  <c r="H7" i="11"/>
  <c r="H6" i="11"/>
  <c r="I6" i="11"/>
  <c r="I7" i="11"/>
  <c r="I8" i="11"/>
  <c r="I9" i="11"/>
  <c r="I10" i="11"/>
  <c r="C13" i="11"/>
  <c r="F42" i="8"/>
  <c r="H9" i="11"/>
  <c r="G9" i="11"/>
  <c r="H10" i="11"/>
  <c r="H8" i="11"/>
  <c r="H42" i="8"/>
  <c r="D42" i="8"/>
  <c r="E10" i="7"/>
  <c r="F38" i="8"/>
  <c r="I39" i="8"/>
  <c r="H38" i="8"/>
  <c r="I38" i="8"/>
  <c r="D38" i="8"/>
  <c r="I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J37" i="6"/>
  <c r="L37" i="6"/>
  <c r="O37" i="6"/>
  <c r="C38" i="6"/>
  <c r="J38" i="6"/>
  <c r="O38" i="6"/>
  <c r="H39" i="6"/>
  <c r="J39" i="6"/>
  <c r="L39" i="6"/>
  <c r="O39" i="6"/>
  <c r="I40" i="8"/>
  <c r="H37" i="8"/>
  <c r="N39" i="6"/>
  <c r="M37" i="6"/>
  <c r="M38" i="6"/>
  <c r="N38" i="6"/>
  <c r="M20" i="6"/>
  <c r="N20" i="6"/>
  <c r="N37" i="6"/>
  <c r="D17" i="8"/>
  <c r="G18" i="2"/>
  <c r="D18" i="2"/>
  <c r="G22" i="2"/>
  <c r="D22" i="2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K38" i="6"/>
  <c r="F38" i="6"/>
  <c r="K37" i="6"/>
  <c r="F37" i="6"/>
  <c r="F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<sst xmlns="http://schemas.openxmlformats.org/spreadsheetml/2006/main" count="250" uniqueCount="112">
  <si>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</si>
  <si>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</si>
  <si>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</si>
  <si>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</si>
  <si>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</si>
  <si>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</si>
  <si>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</si>
  <si>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</si>
  <si>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</si>
  <si>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</si>
  <si>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</si>
  <si>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</si>
  <si>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</si>
  <si>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</si>
  <si>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</si>
  <si>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</si>
  <si>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</si>
  <si>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</si>
  <si>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</si>
  <si>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</si>
  <si>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</si>
  <si>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</si>
  <si>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</si>
  <si>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</si>
  <si>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</si>
  <si>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</si>
  <si>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</si>
  <si>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</si>
  <si>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</si>
  <si>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</si>
  <si>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</si>
  <si>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</si>
  <si>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</si>
  <si>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</si>
  <si>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</si>
  <si>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</si>
  <si>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</si>
  <si>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</si>
  <si>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</si>
  <si>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</si>
  <si>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</si>
  <si>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</si>
  <si>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</si>
  <si>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</si>
  <si>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</si>
  <si>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</si>
  <si>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</si>
  <si>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</si>
  <si>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</si>
  <si>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</si>
  <si>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</si>
  <si>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</si>
  <si>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</si>
  <si>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</si>
  <si>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</si>
  <si>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</si>
  <si>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</si>
  <si>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</si>
  <si>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</si>
  <si>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</si>
  <si>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</si>
  <si>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</si>
  <si>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</si>
  <si>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</si>
  <si>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</si>
  <si>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</si>
  <si>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</si>
  <si>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</si>
  <si>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</si>
  <si>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</si>
  <si>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</si>
  <si>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</si>
  <si>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</si>
  <si>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</si>
  <si>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</si>
  <si>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</si>
  <si>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</si>
  <si>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</si>
  <si>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</si>
  <si>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</si>
  <si>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</si>
  <si>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</si>
  <si>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</si>
  <si>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</si>
  <si>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</si>
  <si>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</si>
  <si>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</si>
  <si>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</si>
  <si>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</si>
  <si>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</si>
  <si>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</si>
  <si>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</si>
  <si>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</si>
  <si>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</si>
  <si>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</si>
  <si>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</si>
  <si>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9月基值</t>
    <rPh sb="1" eb="2">
      <t>yue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</si>
  <si>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</si>
  <si>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</si>
  <si>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</si>
  <si>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</si>
  <si>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</si>
  <si>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</si>
  <si>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</si>
  <si>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</si>
  <si>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</si>
  <si>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</si>
  <si>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</si>
  <si>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</si>
  <si>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</si>
  <si>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</si>
  <si>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9月终值</t>
    <rPh sb="1" eb="2">
      <t>yue</t>
    </rPh>
    <rPh sb="2" eb="3">
      <t>zhong'zhi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</si>
</sst>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98" t="s">
        <v>0</v>
      </c>
      <c r="C17" s="98" t="s">
        <v>1</v>
      </c>
      <c r="D17" s="98">
        <v>7000</v>
      </c>
      <c r="E17" s="99">
        <v>7013.3</v>
      </c>
      <c r="F17" s="4"/>
      <c r="G17" s="97">
        <v>7058.1</v>
      </c>
      <c r="H17" s="97"/>
      <c r="I17" s="97"/>
    </row>
    <row r="18" spans="2:9" ht="18" x14ac:dyDescent="0.2">
      <c r="B18" s="98"/>
      <c r="C18" s="98"/>
      <c r="D18" s="98"/>
      <c r="E18" s="99"/>
      <c r="F18" s="4"/>
      <c r="G18" s="97"/>
      <c r="H18" s="97"/>
      <c r="I18" s="97"/>
    </row>
    <row r="19" spans="2:9" ht="18" x14ac:dyDescent="0.2">
      <c r="B19" s="98" t="s">
        <v>2</v>
      </c>
      <c r="C19" s="98" t="s">
        <v>3</v>
      </c>
      <c r="D19" s="98">
        <v>10000</v>
      </c>
      <c r="E19" s="99">
        <v>10623.79</v>
      </c>
      <c r="F19" s="4"/>
      <c r="G19" s="97"/>
      <c r="H19" s="97"/>
      <c r="I19" s="97"/>
    </row>
    <row r="20" spans="2:9" ht="18" x14ac:dyDescent="0.2">
      <c r="B20" s="98"/>
      <c r="C20" s="98"/>
      <c r="D20" s="98"/>
      <c r="E20" s="99"/>
      <c r="F20" s="4"/>
      <c r="G20" s="97"/>
      <c r="H20" s="97"/>
      <c r="I20" s="97"/>
    </row>
    <row r="21" spans="2:9" ht="18" x14ac:dyDescent="0.2">
      <c r="B21" s="98" t="s">
        <v>4</v>
      </c>
      <c r="C21" s="98" t="s">
        <v>3</v>
      </c>
      <c r="D21" s="98">
        <v>10000</v>
      </c>
      <c r="E21" s="99">
        <v>10065.91</v>
      </c>
      <c r="F21" s="4"/>
      <c r="G21" s="97"/>
      <c r="H21" s="97"/>
      <c r="I21" s="97"/>
    </row>
    <row r="22" spans="2:9" ht="18" x14ac:dyDescent="0.2">
      <c r="B22" s="98"/>
      <c r="C22" s="98"/>
      <c r="D22" s="98"/>
      <c r="E22" s="99"/>
      <c r="F22" s="4"/>
      <c r="G22" s="97"/>
      <c r="H22" s="97"/>
      <c r="I22" s="97"/>
    </row>
    <row r="23" spans="2:9" ht="18" x14ac:dyDescent="0.2">
      <c r="B23" s="98" t="s">
        <v>5</v>
      </c>
      <c r="C23" s="98" t="s">
        <v>1</v>
      </c>
      <c r="D23" s="98">
        <v>10000</v>
      </c>
      <c r="E23" s="99">
        <v>10809.31</v>
      </c>
      <c r="F23" s="4"/>
      <c r="G23" s="97"/>
      <c r="H23" s="97"/>
      <c r="I23" s="97"/>
    </row>
    <row r="24" spans="2:9" ht="18" x14ac:dyDescent="0.2">
      <c r="B24" s="98"/>
      <c r="C24" s="98"/>
      <c r="D24" s="98"/>
      <c r="E24" s="99"/>
      <c r="F24" s="4"/>
      <c r="G24" s="97"/>
      <c r="H24" s="97"/>
      <c r="I24" s="97"/>
    </row>
    <row r="25" spans="2:9" ht="18" x14ac:dyDescent="0.2">
      <c r="B25" s="98" t="s">
        <v>6</v>
      </c>
      <c r="C25" s="98" t="s">
        <v>1</v>
      </c>
      <c r="D25" s="98">
        <v>1000</v>
      </c>
      <c r="E25" s="99">
        <v>1053.7</v>
      </c>
      <c r="F25" s="4"/>
      <c r="G25" s="97"/>
      <c r="H25" s="97"/>
      <c r="I25" s="97"/>
    </row>
    <row r="26" spans="2:9" ht="18" x14ac:dyDescent="0.2">
      <c r="B26" s="98"/>
      <c r="C26" s="98"/>
      <c r="D26" s="98"/>
      <c r="E26" s="99"/>
      <c r="F26" s="4"/>
      <c r="G26" s="97"/>
      <c r="H26" s="97"/>
      <c r="I26" s="97"/>
    </row>
    <row r="27" spans="2:9" ht="18" x14ac:dyDescent="0.2">
      <c r="B27" s="98" t="s">
        <v>7</v>
      </c>
      <c r="C27" s="98" t="s">
        <v>8</v>
      </c>
      <c r="D27" s="98">
        <v>22000</v>
      </c>
      <c r="E27" s="99">
        <v>21825.21</v>
      </c>
      <c r="F27" s="4"/>
      <c r="G27" s="97"/>
      <c r="H27" s="97"/>
      <c r="I27" s="97"/>
    </row>
    <row r="28" spans="2:9" ht="18" x14ac:dyDescent="0.2">
      <c r="B28" s="98"/>
      <c r="C28" s="98"/>
      <c r="D28" s="98"/>
      <c r="E28" s="99"/>
      <c r="F28" s="4"/>
      <c r="G28" s="97"/>
      <c r="H28" s="97"/>
      <c r="I28" s="97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00">
        <v>20160708</v>
      </c>
      <c r="G4" s="100"/>
      <c r="H4" s="100">
        <v>20160712</v>
      </c>
      <c r="I4" s="100"/>
      <c r="J4" s="100">
        <v>20160808</v>
      </c>
      <c r="K4" s="100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00">
        <v>20160810</v>
      </c>
      <c r="F8" s="100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"/>
  <sheetViews>
    <sheetView tabSelected="1" topLeftCell="A26" zoomScale="75" zoomScaleNormal="75" zoomScalePageLayoutView="75" workbookViewId="0">
      <selection activeCell="J44" sqref="J44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00">
        <v>201605</v>
      </c>
      <c r="D4" s="100"/>
      <c r="E4" s="100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04">
        <v>20160608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6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01">
        <v>20160708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3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01">
        <v>20160808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3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01">
        <v>20160825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3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42300.346964542856</v>
      </c>
      <c r="D37" s="66">
        <v>0.66500000000000004</v>
      </c>
      <c r="E37" s="66">
        <f>C37-J29</f>
        <v>1140.3546369591859</v>
      </c>
      <c r="F37" s="66">
        <f>E37/C37</f>
        <v>2.6958517335922989E-2</v>
      </c>
      <c r="G37" s="66">
        <f>E37*0.2</f>
        <v>228.07092739183719</v>
      </c>
      <c r="H37" s="85">
        <f>ROUND(G37,2)</f>
        <v>228.07</v>
      </c>
      <c r="I37" s="66">
        <v>0</v>
      </c>
      <c r="J37" s="66">
        <f>C37-H37</f>
        <v>42072.276964542856</v>
      </c>
      <c r="K37" s="67">
        <f>J37/J39</f>
        <v>0.66379454602729471</v>
      </c>
      <c r="L37" s="66">
        <f>289.93+H37</f>
        <v>518</v>
      </c>
      <c r="M37" s="66">
        <f>J37+L37-40000</f>
        <v>2590.2769645428561</v>
      </c>
      <c r="N37" s="64">
        <f>M37/40000</f>
        <v>6.475692411357141E-2</v>
      </c>
      <c r="O37" s="19">
        <f t="shared" ref="O37:O38" si="10">J37+L37</f>
        <v>42590.276964542856</v>
      </c>
    </row>
    <row r="38" spans="2:16" x14ac:dyDescent="0.3">
      <c r="B38" s="40" t="s">
        <v>32</v>
      </c>
      <c r="C38" s="66">
        <f>C39*D38</f>
        <v>21309.197343040385</v>
      </c>
      <c r="D38" s="66">
        <v>0.33500000000000002</v>
      </c>
      <c r="E38" s="66">
        <f>C38-J30</f>
        <v>583.17337062404113</v>
      </c>
      <c r="F38" s="66">
        <f t="shared" ref="F38:F39" si="11">E38/C38</f>
        <v>2.7367214317647982E-2</v>
      </c>
      <c r="G38" s="66">
        <f>E38*0.2</f>
        <v>116.63467412480823</v>
      </c>
      <c r="H38" s="66">
        <v>0</v>
      </c>
      <c r="I38" s="66">
        <v>0</v>
      </c>
      <c r="J38" s="66">
        <f t="shared" ref="J38" si="12">C38-H38</f>
        <v>21309.197343040385</v>
      </c>
      <c r="K38" s="67">
        <f>J38/J39</f>
        <v>0.3362054539727054</v>
      </c>
      <c r="L38" s="66">
        <v>0</v>
      </c>
      <c r="M38" s="66">
        <f>C38-20000</f>
        <v>1309.197343040385</v>
      </c>
      <c r="N38" s="64">
        <f>M38/20000</f>
        <v>6.5459867152019249E-2</v>
      </c>
      <c r="O38" s="19">
        <f t="shared" si="10"/>
        <v>21309.197343040385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1723.528007583227</v>
      </c>
      <c r="F39" s="69">
        <f t="shared" si="11"/>
        <v>2.709543082480086E-2</v>
      </c>
      <c r="G39" s="69">
        <f>G37+G38</f>
        <v>344.7056015166454</v>
      </c>
      <c r="H39" s="69">
        <f>SUM(H37:H38)</f>
        <v>228.07</v>
      </c>
      <c r="I39" s="69">
        <v>0</v>
      </c>
      <c r="J39" s="69">
        <f>C39-H39</f>
        <v>63381.474307583238</v>
      </c>
      <c r="K39" s="70">
        <f>J39/J39</f>
        <v>1</v>
      </c>
      <c r="L39" s="69">
        <f>L37+L38</f>
        <v>518</v>
      </c>
      <c r="M39" s="69">
        <f>M37+M38</f>
        <v>3899.4743075832412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60800</v>
      </c>
    </row>
  </sheetData>
  <mergeCells count="5"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10" t="s">
        <v>46</v>
      </c>
      <c r="D1" s="110"/>
      <c r="E1" s="110"/>
      <c r="F1" s="110"/>
    </row>
    <row r="3" spans="3:12" ht="24" thickBot="1" x14ac:dyDescent="0.35"/>
    <row r="4" spans="3:12" x14ac:dyDescent="0.3">
      <c r="C4" s="115" t="s">
        <v>25</v>
      </c>
      <c r="D4" s="102"/>
      <c r="E4" s="102"/>
      <c r="F4" s="103"/>
      <c r="G4" s="111"/>
      <c r="H4" s="111"/>
      <c r="I4" s="111"/>
      <c r="J4" s="111"/>
      <c r="K4" s="111"/>
      <c r="L4" s="111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12" t="s">
        <v>47</v>
      </c>
      <c r="D8" s="113"/>
      <c r="E8" s="113"/>
      <c r="F8" s="114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12" t="s">
        <v>68</v>
      </c>
      <c r="D12" s="113"/>
      <c r="E12" s="113"/>
      <c r="F12" s="114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12" t="s">
        <v>77</v>
      </c>
      <c r="D16" s="113"/>
      <c r="E16" s="113"/>
      <c r="F16" s="114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07" t="s">
        <v>69</v>
      </c>
      <c r="D20" s="108"/>
      <c r="E20" s="108"/>
      <c r="F20" s="108"/>
      <c r="G20" s="109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04" t="s">
        <v>27</v>
      </c>
      <c r="E4" s="105"/>
      <c r="F4" s="105"/>
      <c r="G4" s="105"/>
      <c r="H4" s="104" t="s">
        <v>48</v>
      </c>
      <c r="I4" s="105"/>
      <c r="J4" s="105"/>
      <c r="K4" s="105"/>
      <c r="L4" s="105"/>
      <c r="M4" s="106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22">
        <f>SUM(D6:D9)</f>
        <v>28756.7</v>
      </c>
      <c r="F6" s="28">
        <f>D6-C6</f>
        <v>13.300000000000182</v>
      </c>
      <c r="G6" s="126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22">
        <f>J6+J7+J8+J9</f>
        <v>-382.68999999999915</v>
      </c>
      <c r="L6" s="122">
        <f>SUM(H6:H9)</f>
        <v>28374.010000000002</v>
      </c>
      <c r="M6" s="124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22"/>
      <c r="F7" s="28">
        <f>D7-C7</f>
        <v>53.700000000000045</v>
      </c>
      <c r="G7" s="126"/>
      <c r="H7" s="25">
        <v>1078.76</v>
      </c>
      <c r="I7" s="24">
        <f>H7-C7</f>
        <v>78.759999999999991</v>
      </c>
      <c r="J7" s="28">
        <f>H7-D7</f>
        <v>25.059999999999945</v>
      </c>
      <c r="K7" s="122"/>
      <c r="L7" s="122"/>
      <c r="M7" s="124"/>
    </row>
    <row r="8" spans="2:13" x14ac:dyDescent="0.3">
      <c r="B8" s="10" t="s">
        <v>30</v>
      </c>
      <c r="C8" s="10">
        <v>10000</v>
      </c>
      <c r="D8" s="25">
        <v>10065.91</v>
      </c>
      <c r="E8" s="122"/>
      <c r="F8" s="28">
        <f>D8-C8</f>
        <v>65.909999999999854</v>
      </c>
      <c r="G8" s="126"/>
      <c r="H8" s="25">
        <v>9985.2000000000007</v>
      </c>
      <c r="I8" s="24">
        <f>H8-C8</f>
        <v>-14.799999999999272</v>
      </c>
      <c r="J8" s="28">
        <f>H8-D8</f>
        <v>-80.709999999999127</v>
      </c>
      <c r="K8" s="122"/>
      <c r="L8" s="122"/>
      <c r="M8" s="124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23"/>
      <c r="F9" s="31">
        <f>D9-C9</f>
        <v>623.79000000000087</v>
      </c>
      <c r="G9" s="127"/>
      <c r="H9" s="26">
        <v>10251.950000000001</v>
      </c>
      <c r="I9" s="32">
        <f>H9-C9</f>
        <v>251.95000000000073</v>
      </c>
      <c r="J9" s="31">
        <f>H9-D9</f>
        <v>-371.84000000000015</v>
      </c>
      <c r="K9" s="123"/>
      <c r="L9" s="123"/>
      <c r="M9" s="125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04" t="s">
        <v>63</v>
      </c>
      <c r="E13" s="105"/>
      <c r="F13" s="105"/>
      <c r="G13" s="105"/>
      <c r="H13" s="105"/>
      <c r="I13" s="106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16">
        <f>F15+F16+F17+F18</f>
        <v>-873.43000000000166</v>
      </c>
      <c r="H15" s="116">
        <f>SUM(D15:D18)</f>
        <v>27883.269999999997</v>
      </c>
      <c r="I15" s="119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17"/>
      <c r="H16" s="117"/>
      <c r="I16" s="120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17"/>
      <c r="H17" s="117"/>
      <c r="I17" s="120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18"/>
      <c r="H18" s="118"/>
      <c r="I18" s="121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3"/>
  <sheetViews>
    <sheetView topLeftCell="A30" workbookViewId="0">
      <selection activeCell="D36" sqref="D36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28">
        <v>20160622</v>
      </c>
      <c r="E4" s="129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28">
        <v>20160713</v>
      </c>
      <c r="E15" s="129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28">
        <v>20160808</v>
      </c>
      <c r="E25" s="129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28">
        <v>20160825</v>
      </c>
      <c r="E35" s="129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</sheetData>
  <mergeCells count="4">
    <mergeCell ref="D4:E4"/>
    <mergeCell ref="D15:E15"/>
    <mergeCell ref="D25:E25"/>
    <mergeCell ref="D35:E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G5" sqref="G5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72</v>
      </c>
    </row>
    <row r="4" spans="1:7" ht="23" x14ac:dyDescent="0.3">
      <c r="A4">
        <v>20160816</v>
      </c>
      <c r="B4" s="60" t="s">
        <v>31</v>
      </c>
      <c r="C4" t="s">
        <v>91</v>
      </c>
      <c r="D4">
        <v>1000</v>
      </c>
    </row>
    <row r="5" spans="1:7" ht="23" x14ac:dyDescent="0.15">
      <c r="A5">
        <v>20160816</v>
      </c>
      <c r="B5" s="59" t="s">
        <v>28</v>
      </c>
      <c r="C5" t="s">
        <v>91</v>
      </c>
      <c r="D5">
        <v>3000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C22" sqref="C2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96</v>
      </c>
      <c r="C4">
        <f>C3*(1+0.02/12/2)</f>
        <v>23908.653588583231</v>
      </c>
    </row>
    <row r="5" spans="2:9" x14ac:dyDescent="0.15">
      <c r="B5" s="89" t="s">
        <v>73</v>
      </c>
      <c r="C5" s="89" t="s">
        <v>98</v>
      </c>
      <c r="D5" s="94" t="s">
        <v>99</v>
      </c>
      <c r="E5" s="89" t="s">
        <v>23</v>
      </c>
      <c r="F5" s="89" t="s">
        <v>100</v>
      </c>
      <c r="G5" s="93" t="s">
        <v>101</v>
      </c>
      <c r="H5" s="89" t="s">
        <v>102</v>
      </c>
      <c r="I5" s="89" t="s">
        <v>103</v>
      </c>
    </row>
    <row r="6" spans="2:9" x14ac:dyDescent="0.15">
      <c r="B6" s="89">
        <v>20160808</v>
      </c>
      <c r="C6" s="89" t="s">
        <v>38</v>
      </c>
      <c r="D6" s="94" t="s">
        <v>106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105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104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97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97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111</v>
      </c>
      <c r="C13">
        <f>I10</f>
        <v>22063.917228583232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108</v>
      </c>
    </row>
    <row r="3" spans="1:3" x14ac:dyDescent="0.15">
      <c r="B3" t="s">
        <v>87</v>
      </c>
      <c r="C3" t="s">
        <v>109</v>
      </c>
    </row>
    <row r="4" spans="1:3" x14ac:dyDescent="0.15">
      <c r="B4" t="s">
        <v>107</v>
      </c>
      <c r="C4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2016-08-25T09:32:13Z</dcterms:modified>
</cp:coreProperties>
</file>