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40" yWindow="705" windowWidth="15120" windowHeight="7050"/>
  </bookViews>
  <sheets>
    <sheet name="coverpage" sheetId="6" r:id="rId1"/>
    <sheet name="HAC PCA tracking" sheetId="4" r:id="rId2"/>
    <sheet name="active and pipe" sheetId="8" r:id="rId3"/>
  </sheets>
  <definedNames>
    <definedName name="_xlnm._FilterDatabase" localSheetId="1" hidden="1">'HAC PCA tracking'!$A$1:$X$170</definedName>
    <definedName name="_xlnm.Print_Titles" localSheetId="1">'HAC PCA tracking'!$1:$1</definedName>
  </definedNames>
  <calcPr calcId="145621"/>
  <pivotCaches>
    <pivotCache cacheId="0" r:id="rId4"/>
  </pivotCaches>
</workbook>
</file>

<file path=xl/calcChain.xml><?xml version="1.0" encoding="utf-8"?>
<calcChain xmlns="http://schemas.openxmlformats.org/spreadsheetml/2006/main">
  <c r="S90" i="4" l="1"/>
  <c r="G25" i="6"/>
  <c r="W87" i="4"/>
  <c r="U87" i="4"/>
  <c r="S96" i="4"/>
  <c r="S97" i="4"/>
  <c r="S95" i="4"/>
  <c r="P149" i="4"/>
  <c r="T112" i="4"/>
  <c r="T116" i="4"/>
  <c r="W88" i="4"/>
  <c r="U88" i="4"/>
  <c r="S161" i="4" l="1"/>
  <c r="S162" i="4"/>
  <c r="S135" i="4"/>
  <c r="Q41" i="4"/>
  <c r="I9" i="4"/>
  <c r="G27" i="6" l="1"/>
  <c r="Q24" i="4"/>
  <c r="N95" i="4" l="1"/>
  <c r="O95" i="4" s="1"/>
  <c r="P95" i="4"/>
  <c r="N96" i="4"/>
  <c r="O96" i="4" s="1"/>
  <c r="P96" i="4"/>
  <c r="N97" i="4"/>
  <c r="O97" i="4" s="1"/>
  <c r="P97" i="4"/>
  <c r="N98" i="4"/>
  <c r="O98" i="4" s="1"/>
  <c r="P98" i="4"/>
  <c r="N99" i="4"/>
  <c r="O99" i="4" s="1"/>
  <c r="P99" i="4"/>
  <c r="N100" i="4"/>
  <c r="O100" i="4" s="1"/>
  <c r="P100" i="4"/>
  <c r="N101" i="4"/>
  <c r="O101" i="4" s="1"/>
  <c r="P101" i="4"/>
  <c r="N102" i="4"/>
  <c r="O102" i="4" s="1"/>
  <c r="P102" i="4"/>
  <c r="N103" i="4"/>
  <c r="O103" i="4" s="1"/>
  <c r="P103" i="4"/>
  <c r="N104" i="4"/>
  <c r="O104" i="4" s="1"/>
  <c r="P104" i="4"/>
  <c r="N105" i="4"/>
  <c r="O105" i="4" s="1"/>
  <c r="P105" i="4"/>
  <c r="N106" i="4"/>
  <c r="O106" i="4" s="1"/>
  <c r="P106" i="4"/>
  <c r="N107" i="4"/>
  <c r="O107" i="4" s="1"/>
  <c r="P107" i="4"/>
  <c r="N108" i="4"/>
  <c r="O108" i="4" s="1"/>
  <c r="P108" i="4"/>
  <c r="N109" i="4"/>
  <c r="O109" i="4" s="1"/>
  <c r="P109" i="4"/>
  <c r="N110" i="4"/>
  <c r="O110" i="4" s="1"/>
  <c r="P110" i="4"/>
  <c r="N111" i="4"/>
  <c r="O111" i="4" s="1"/>
  <c r="P111" i="4"/>
  <c r="N112" i="4"/>
  <c r="O112" i="4" s="1"/>
  <c r="P112" i="4"/>
  <c r="N113" i="4"/>
  <c r="O113" i="4" s="1"/>
  <c r="P113" i="4"/>
  <c r="N114" i="4"/>
  <c r="O114" i="4" s="1"/>
  <c r="P114" i="4"/>
  <c r="N115" i="4"/>
  <c r="O115" i="4" s="1"/>
  <c r="P115" i="4"/>
  <c r="N116" i="4"/>
  <c r="O116" i="4" s="1"/>
  <c r="P116" i="4"/>
  <c r="N117" i="4"/>
  <c r="O117" i="4" s="1"/>
  <c r="P117" i="4"/>
  <c r="N118" i="4"/>
  <c r="O118" i="4" s="1"/>
  <c r="P118" i="4"/>
  <c r="N119" i="4"/>
  <c r="O119" i="4" s="1"/>
  <c r="P119" i="4"/>
  <c r="N120" i="4"/>
  <c r="O120" i="4" s="1"/>
  <c r="P120" i="4"/>
  <c r="N121" i="4"/>
  <c r="O121" i="4" s="1"/>
  <c r="P121" i="4"/>
  <c r="N122" i="4"/>
  <c r="O122" i="4" s="1"/>
  <c r="P122" i="4"/>
  <c r="N123" i="4"/>
  <c r="O123" i="4" s="1"/>
  <c r="P123" i="4"/>
  <c r="N124" i="4"/>
  <c r="O124" i="4" s="1"/>
  <c r="P124" i="4"/>
  <c r="N125" i="4"/>
  <c r="O125" i="4" s="1"/>
  <c r="P125" i="4"/>
  <c r="N126" i="4"/>
  <c r="O126" i="4" s="1"/>
  <c r="P126" i="4"/>
  <c r="N127" i="4"/>
  <c r="O127" i="4" s="1"/>
  <c r="P127" i="4"/>
  <c r="N128" i="4"/>
  <c r="O128" i="4" s="1"/>
  <c r="P128" i="4"/>
  <c r="N129" i="4"/>
  <c r="O129" i="4" s="1"/>
  <c r="P129" i="4"/>
  <c r="N130" i="4"/>
  <c r="O130" i="4" s="1"/>
  <c r="P130" i="4"/>
  <c r="N131" i="4"/>
  <c r="O131" i="4" s="1"/>
  <c r="P131" i="4"/>
  <c r="N132" i="4"/>
  <c r="O132" i="4" s="1"/>
  <c r="P132" i="4"/>
  <c r="N133" i="4"/>
  <c r="O133" i="4" s="1"/>
  <c r="P133" i="4"/>
  <c r="N134" i="4"/>
  <c r="O134" i="4" s="1"/>
  <c r="P134" i="4"/>
  <c r="N135" i="4"/>
  <c r="O135" i="4" s="1"/>
  <c r="P135" i="4"/>
  <c r="N136" i="4"/>
  <c r="O136" i="4" s="1"/>
  <c r="P136" i="4"/>
  <c r="N137" i="4"/>
  <c r="O137" i="4" s="1"/>
  <c r="P137" i="4"/>
  <c r="N138" i="4"/>
  <c r="O138" i="4" s="1"/>
  <c r="P138" i="4"/>
  <c r="N139" i="4"/>
  <c r="O139" i="4" s="1"/>
  <c r="P139" i="4"/>
  <c r="N140" i="4"/>
  <c r="O140" i="4" s="1"/>
  <c r="P140" i="4"/>
  <c r="N141" i="4"/>
  <c r="O141" i="4" s="1"/>
  <c r="P141" i="4"/>
  <c r="N142" i="4"/>
  <c r="O142" i="4" s="1"/>
  <c r="P142" i="4"/>
  <c r="N143" i="4"/>
  <c r="O143" i="4" s="1"/>
  <c r="P143" i="4"/>
  <c r="N144" i="4"/>
  <c r="O144" i="4" s="1"/>
  <c r="P144" i="4"/>
  <c r="N145" i="4"/>
  <c r="O145" i="4" s="1"/>
  <c r="P145" i="4"/>
  <c r="N146" i="4"/>
  <c r="O146" i="4" s="1"/>
  <c r="P146" i="4"/>
  <c r="N147" i="4"/>
  <c r="O147" i="4" s="1"/>
  <c r="P147" i="4"/>
  <c r="N148" i="4"/>
  <c r="O148" i="4" s="1"/>
  <c r="P148" i="4"/>
  <c r="N150" i="4"/>
  <c r="O150" i="4" s="1"/>
  <c r="P150" i="4"/>
  <c r="N151" i="4"/>
  <c r="O151" i="4" s="1"/>
  <c r="P151" i="4"/>
  <c r="N152" i="4"/>
  <c r="O152" i="4" s="1"/>
  <c r="P152" i="4"/>
  <c r="N153" i="4"/>
  <c r="O153" i="4" s="1"/>
  <c r="P153" i="4"/>
  <c r="N154" i="4"/>
  <c r="O154" i="4" s="1"/>
  <c r="P154" i="4"/>
  <c r="N155" i="4"/>
  <c r="O155" i="4" s="1"/>
  <c r="P155" i="4"/>
  <c r="N156" i="4"/>
  <c r="O156" i="4" s="1"/>
  <c r="P156" i="4"/>
  <c r="N157" i="4"/>
  <c r="O157" i="4" s="1"/>
  <c r="P157" i="4"/>
  <c r="N158" i="4"/>
  <c r="O158" i="4" s="1"/>
  <c r="P158" i="4"/>
  <c r="N159" i="4"/>
  <c r="O159" i="4" s="1"/>
  <c r="P159" i="4"/>
  <c r="N160" i="4"/>
  <c r="O160" i="4" s="1"/>
  <c r="P160" i="4"/>
  <c r="N163" i="4"/>
  <c r="O163" i="4" s="1"/>
  <c r="P163" i="4"/>
  <c r="N164" i="4"/>
  <c r="O164" i="4" s="1"/>
  <c r="P164" i="4"/>
  <c r="N165" i="4"/>
  <c r="O165" i="4" s="1"/>
  <c r="P165" i="4"/>
  <c r="N166" i="4"/>
  <c r="O166" i="4" s="1"/>
  <c r="P166" i="4"/>
  <c r="N167" i="4"/>
  <c r="O167" i="4" s="1"/>
  <c r="P167" i="4"/>
  <c r="N168" i="4"/>
  <c r="O168" i="4" s="1"/>
  <c r="P168" i="4"/>
  <c r="N169" i="4"/>
  <c r="O169" i="4" s="1"/>
  <c r="P169" i="4"/>
  <c r="N170" i="4"/>
  <c r="O170" i="4" s="1"/>
  <c r="P170" i="4"/>
  <c r="N3" i="4"/>
  <c r="O3" i="4" s="1"/>
  <c r="P3" i="4"/>
  <c r="N4" i="4"/>
  <c r="O4" i="4" s="1"/>
  <c r="P4" i="4"/>
  <c r="N5" i="4"/>
  <c r="O5" i="4" s="1"/>
  <c r="P5" i="4"/>
  <c r="N6" i="4"/>
  <c r="O6" i="4" s="1"/>
  <c r="P6" i="4"/>
  <c r="N7" i="4"/>
  <c r="O7" i="4" s="1"/>
  <c r="P7" i="4"/>
  <c r="N8" i="4"/>
  <c r="O8" i="4" s="1"/>
  <c r="P8" i="4"/>
  <c r="N9" i="4"/>
  <c r="O9" i="4" s="1"/>
  <c r="P9" i="4"/>
  <c r="N10" i="4"/>
  <c r="O10" i="4" s="1"/>
  <c r="P10" i="4"/>
  <c r="N11" i="4"/>
  <c r="O11" i="4" s="1"/>
  <c r="P11" i="4"/>
  <c r="N12" i="4"/>
  <c r="O12" i="4" s="1"/>
  <c r="P12" i="4"/>
  <c r="N13" i="4"/>
  <c r="O13" i="4" s="1"/>
  <c r="P13" i="4"/>
  <c r="N14" i="4"/>
  <c r="O14" i="4" s="1"/>
  <c r="P14" i="4"/>
  <c r="N15" i="4"/>
  <c r="O15" i="4" s="1"/>
  <c r="P15" i="4"/>
  <c r="N16" i="4"/>
  <c r="O16" i="4" s="1"/>
  <c r="P16" i="4"/>
  <c r="N17" i="4"/>
  <c r="O17" i="4" s="1"/>
  <c r="P17" i="4"/>
  <c r="N18" i="4"/>
  <c r="O18" i="4" s="1"/>
  <c r="P18" i="4"/>
  <c r="N19" i="4"/>
  <c r="O19" i="4" s="1"/>
  <c r="P19" i="4"/>
  <c r="N20" i="4"/>
  <c r="O20" i="4" s="1"/>
  <c r="P20" i="4"/>
  <c r="N21" i="4"/>
  <c r="O21" i="4" s="1"/>
  <c r="P21" i="4"/>
  <c r="N22" i="4"/>
  <c r="O22" i="4" s="1"/>
  <c r="P22" i="4"/>
  <c r="N23" i="4"/>
  <c r="O23" i="4" s="1"/>
  <c r="P23" i="4"/>
  <c r="N24" i="4"/>
  <c r="O24" i="4" s="1"/>
  <c r="P24" i="4"/>
  <c r="N26" i="4"/>
  <c r="O26" i="4" s="1"/>
  <c r="P26" i="4"/>
  <c r="N27" i="4"/>
  <c r="O27" i="4" s="1"/>
  <c r="P27" i="4"/>
  <c r="N28" i="4"/>
  <c r="O28" i="4" s="1"/>
  <c r="P28" i="4"/>
  <c r="N29" i="4"/>
  <c r="O29" i="4" s="1"/>
  <c r="P29" i="4"/>
  <c r="N30" i="4"/>
  <c r="O30" i="4" s="1"/>
  <c r="P30" i="4"/>
  <c r="N31" i="4"/>
  <c r="O31" i="4" s="1"/>
  <c r="P31" i="4"/>
  <c r="N32" i="4"/>
  <c r="O32" i="4" s="1"/>
  <c r="P32" i="4"/>
  <c r="N33" i="4"/>
  <c r="O33" i="4" s="1"/>
  <c r="P33" i="4"/>
  <c r="N34" i="4"/>
  <c r="O34" i="4" s="1"/>
  <c r="P34" i="4"/>
  <c r="N35" i="4"/>
  <c r="O35" i="4" s="1"/>
  <c r="P35" i="4"/>
  <c r="N36" i="4"/>
  <c r="O36" i="4" s="1"/>
  <c r="P36" i="4"/>
  <c r="N37" i="4"/>
  <c r="O37" i="4" s="1"/>
  <c r="P37" i="4"/>
  <c r="N38" i="4"/>
  <c r="O38" i="4" s="1"/>
  <c r="P38" i="4"/>
  <c r="N39" i="4"/>
  <c r="O39" i="4" s="1"/>
  <c r="P39" i="4"/>
  <c r="N40" i="4"/>
  <c r="O40" i="4" s="1"/>
  <c r="P40" i="4"/>
  <c r="N41" i="4"/>
  <c r="O41" i="4" s="1"/>
  <c r="P41" i="4"/>
  <c r="N43" i="4"/>
  <c r="O43" i="4" s="1"/>
  <c r="P43" i="4"/>
  <c r="N44" i="4"/>
  <c r="O44" i="4" s="1"/>
  <c r="P44" i="4"/>
  <c r="N45" i="4"/>
  <c r="O45" i="4" s="1"/>
  <c r="P45" i="4"/>
  <c r="N46" i="4"/>
  <c r="O46" i="4" s="1"/>
  <c r="P46" i="4"/>
  <c r="N47" i="4"/>
  <c r="O47" i="4" s="1"/>
  <c r="P47" i="4"/>
  <c r="N48" i="4"/>
  <c r="O48" i="4" s="1"/>
  <c r="P48" i="4"/>
  <c r="N49" i="4"/>
  <c r="O49" i="4" s="1"/>
  <c r="P49" i="4"/>
  <c r="N50" i="4"/>
  <c r="O50" i="4" s="1"/>
  <c r="P50" i="4"/>
  <c r="N51" i="4"/>
  <c r="O51" i="4" s="1"/>
  <c r="P51" i="4"/>
  <c r="N52" i="4"/>
  <c r="O52" i="4" s="1"/>
  <c r="P52" i="4"/>
  <c r="N53" i="4"/>
  <c r="O53" i="4" s="1"/>
  <c r="P53" i="4"/>
  <c r="N54" i="4"/>
  <c r="O54" i="4" s="1"/>
  <c r="P54" i="4"/>
  <c r="N55" i="4"/>
  <c r="O55" i="4" s="1"/>
  <c r="P55" i="4"/>
  <c r="N56" i="4"/>
  <c r="O56" i="4" s="1"/>
  <c r="P56" i="4"/>
  <c r="N57" i="4"/>
  <c r="O57" i="4" s="1"/>
  <c r="P57" i="4"/>
  <c r="N58" i="4"/>
  <c r="O58" i="4" s="1"/>
  <c r="P58" i="4"/>
  <c r="N59" i="4"/>
  <c r="O59" i="4" s="1"/>
  <c r="P59" i="4"/>
  <c r="N60" i="4"/>
  <c r="O60" i="4" s="1"/>
  <c r="P60" i="4"/>
  <c r="N61" i="4"/>
  <c r="O61" i="4" s="1"/>
  <c r="P61" i="4"/>
  <c r="N62" i="4"/>
  <c r="O62" i="4" s="1"/>
  <c r="P62" i="4"/>
  <c r="N63" i="4"/>
  <c r="O63" i="4" s="1"/>
  <c r="P63" i="4"/>
  <c r="N64" i="4"/>
  <c r="O64" i="4" s="1"/>
  <c r="P64" i="4"/>
  <c r="N65" i="4"/>
  <c r="O65" i="4" s="1"/>
  <c r="P65" i="4"/>
  <c r="N66" i="4"/>
  <c r="O66" i="4" s="1"/>
  <c r="P66" i="4"/>
  <c r="N67" i="4"/>
  <c r="O67" i="4" s="1"/>
  <c r="P67" i="4"/>
  <c r="N68" i="4"/>
  <c r="O68" i="4" s="1"/>
  <c r="P68" i="4"/>
  <c r="N69" i="4"/>
  <c r="O69" i="4" s="1"/>
  <c r="P69" i="4"/>
  <c r="N70" i="4"/>
  <c r="O70" i="4" s="1"/>
  <c r="P70" i="4"/>
  <c r="N71" i="4"/>
  <c r="O71" i="4" s="1"/>
  <c r="P71" i="4"/>
  <c r="N72" i="4"/>
  <c r="O72" i="4" s="1"/>
  <c r="P72" i="4"/>
  <c r="N73" i="4"/>
  <c r="O73" i="4" s="1"/>
  <c r="P73" i="4"/>
  <c r="N74" i="4"/>
  <c r="O74" i="4" s="1"/>
  <c r="P74" i="4"/>
  <c r="N75" i="4"/>
  <c r="O75" i="4" s="1"/>
  <c r="P75" i="4"/>
  <c r="N76" i="4"/>
  <c r="O76" i="4" s="1"/>
  <c r="P76" i="4"/>
  <c r="N77" i="4"/>
  <c r="O77" i="4" s="1"/>
  <c r="P77" i="4"/>
  <c r="N78" i="4"/>
  <c r="O78" i="4" s="1"/>
  <c r="P78" i="4"/>
  <c r="N79" i="4"/>
  <c r="O79" i="4" s="1"/>
  <c r="P79" i="4"/>
  <c r="N80" i="4"/>
  <c r="O80" i="4" s="1"/>
  <c r="P80" i="4"/>
  <c r="N81" i="4"/>
  <c r="O81" i="4" s="1"/>
  <c r="P81" i="4"/>
  <c r="N82" i="4"/>
  <c r="O82" i="4" s="1"/>
  <c r="P82" i="4"/>
  <c r="N83" i="4"/>
  <c r="O83" i="4" s="1"/>
  <c r="P83" i="4"/>
  <c r="N84" i="4"/>
  <c r="O84" i="4" s="1"/>
  <c r="P84" i="4"/>
  <c r="N85" i="4"/>
  <c r="O85" i="4" s="1"/>
  <c r="P85" i="4"/>
  <c r="N86" i="4"/>
  <c r="O86" i="4" s="1"/>
  <c r="P86" i="4"/>
  <c r="N87" i="4"/>
  <c r="O87" i="4" s="1"/>
  <c r="P87" i="4"/>
  <c r="N88" i="4"/>
  <c r="O88" i="4" s="1"/>
  <c r="P88" i="4"/>
  <c r="N89" i="4"/>
  <c r="O89" i="4" s="1"/>
  <c r="P89" i="4"/>
  <c r="N90" i="4"/>
  <c r="O90" i="4" s="1"/>
  <c r="P90" i="4"/>
  <c r="N91" i="4"/>
  <c r="O91" i="4" s="1"/>
  <c r="P91" i="4"/>
  <c r="N92" i="4"/>
  <c r="O92" i="4" s="1"/>
  <c r="P92" i="4"/>
  <c r="N93" i="4"/>
  <c r="O93" i="4" s="1"/>
  <c r="P93" i="4"/>
  <c r="N94" i="4"/>
  <c r="O94" i="4" s="1"/>
  <c r="P94" i="4"/>
  <c r="T83" i="4"/>
  <c r="S133" i="4"/>
  <c r="T13" i="4" l="1"/>
  <c r="P2" i="4"/>
  <c r="N2" i="4"/>
  <c r="O2" i="4" s="1"/>
  <c r="S71" i="4" l="1"/>
  <c r="R73" i="4" l="1"/>
  <c r="S73" i="4" s="1"/>
  <c r="S72" i="4" l="1"/>
  <c r="S74" i="4" l="1"/>
  <c r="U74" i="4" s="1"/>
  <c r="W11" i="4" l="1"/>
  <c r="I7" i="4" l="1"/>
  <c r="I12" i="4"/>
  <c r="I121" i="4"/>
  <c r="G15" i="6" l="1"/>
  <c r="I15" i="6" s="1"/>
  <c r="G16" i="6"/>
  <c r="I16" i="6" s="1"/>
  <c r="G19" i="6"/>
  <c r="I19" i="6" s="1"/>
  <c r="G20" i="6"/>
  <c r="I20" i="6" s="1"/>
  <c r="G21" i="6"/>
  <c r="H21" i="6" s="1"/>
  <c r="G22" i="6"/>
  <c r="G23" i="6"/>
  <c r="I23" i="6" s="1"/>
  <c r="G24" i="6"/>
  <c r="H24" i="6" s="1"/>
  <c r="I25" i="6"/>
  <c r="H27" i="6"/>
  <c r="I24" i="6" l="1"/>
  <c r="I21" i="6"/>
  <c r="I27" i="6"/>
  <c r="H20" i="6"/>
  <c r="H25" i="6"/>
  <c r="H19" i="6"/>
  <c r="H23" i="6"/>
  <c r="W28" i="4"/>
  <c r="W19" i="4"/>
  <c r="W13" i="4"/>
  <c r="X2" i="4"/>
  <c r="S2" i="4"/>
  <c r="U2" i="4" s="1"/>
  <c r="S79" i="4"/>
  <c r="G4" i="6" l="1"/>
  <c r="R67" i="4"/>
  <c r="R51" i="4"/>
  <c r="R55" i="4"/>
  <c r="R64" i="4"/>
  <c r="R50" i="4"/>
  <c r="R68" i="4"/>
  <c r="S49" i="4" l="1"/>
  <c r="W36" i="4"/>
  <c r="W35" i="4"/>
  <c r="R63" i="4"/>
  <c r="R62" i="4"/>
  <c r="R61" i="4"/>
  <c r="R60" i="4"/>
  <c r="R59" i="4"/>
  <c r="R58" i="4"/>
  <c r="S58" i="4" l="1"/>
  <c r="U58" i="4" s="1"/>
  <c r="R132" i="4"/>
  <c r="S132" i="4" s="1"/>
  <c r="G14" i="6"/>
  <c r="H14" i="6" s="1"/>
  <c r="G13" i="6"/>
  <c r="H13" i="6" s="1"/>
  <c r="G12" i="6"/>
  <c r="H12" i="6" s="1"/>
  <c r="G9" i="6" l="1"/>
  <c r="H9" i="6" s="1"/>
  <c r="I12" i="6"/>
  <c r="I14" i="6"/>
  <c r="I13" i="6"/>
  <c r="W20" i="4"/>
  <c r="S32" i="4"/>
  <c r="U32" i="4" s="1"/>
  <c r="W10" i="4"/>
  <c r="W27" i="4"/>
  <c r="S65" i="4"/>
  <c r="G10" i="6" s="1"/>
  <c r="H10" i="6" s="1"/>
  <c r="G8" i="6"/>
  <c r="I8" i="6" s="1"/>
  <c r="G18" i="6"/>
  <c r="H18" i="6" s="1"/>
  <c r="G17" i="6"/>
  <c r="H17" i="6" s="1"/>
  <c r="U86" i="4"/>
  <c r="U85" i="4"/>
  <c r="U84" i="4"/>
  <c r="R15" i="4"/>
  <c r="S13" i="4" s="1"/>
  <c r="G7" i="6" s="1"/>
  <c r="W43" i="4"/>
  <c r="I13" i="4"/>
  <c r="W41" i="4"/>
  <c r="U71" i="4" l="1"/>
  <c r="G11" i="6"/>
  <c r="I11" i="6" s="1"/>
  <c r="S4" i="4"/>
  <c r="U4" i="4" s="1"/>
  <c r="I9" i="6"/>
  <c r="G5" i="6"/>
  <c r="H5" i="6" s="1"/>
  <c r="U65" i="4"/>
  <c r="U49" i="4"/>
  <c r="I10" i="6"/>
  <c r="I18" i="6"/>
  <c r="I17" i="6"/>
  <c r="H8" i="6"/>
  <c r="U79" i="4"/>
  <c r="H11" i="6" l="1"/>
  <c r="I5" i="6"/>
  <c r="S150" i="4"/>
  <c r="S143" i="4"/>
  <c r="S141" i="4"/>
  <c r="S113" i="4"/>
  <c r="U98" i="4" l="1"/>
  <c r="G26" i="6"/>
  <c r="W40" i="4"/>
  <c r="W39" i="4"/>
  <c r="W38" i="4"/>
  <c r="W37" i="4"/>
  <c r="W12" i="4"/>
  <c r="W9" i="4"/>
  <c r="W8" i="4"/>
  <c r="W7" i="4"/>
  <c r="W6" i="4"/>
  <c r="W5" i="4"/>
  <c r="W4" i="4"/>
  <c r="W31" i="4"/>
  <c r="W29" i="4"/>
  <c r="W26" i="4"/>
  <c r="W24" i="4"/>
  <c r="W23" i="4"/>
  <c r="W22" i="4"/>
  <c r="W18" i="4"/>
  <c r="W17" i="4"/>
  <c r="W16" i="4"/>
  <c r="W15" i="4"/>
  <c r="W14" i="4"/>
  <c r="W3" i="4"/>
  <c r="U13" i="4" l="1"/>
  <c r="G6" i="6"/>
  <c r="H26" i="6"/>
  <c r="I26" i="6"/>
  <c r="H4" i="6" l="1"/>
  <c r="I4" i="6"/>
  <c r="H6" i="6"/>
  <c r="I6" i="6"/>
  <c r="W30" i="4" l="1"/>
  <c r="W2" i="4"/>
  <c r="H7" i="6" l="1"/>
  <c r="I7" i="6"/>
</calcChain>
</file>

<file path=xl/comments1.xml><?xml version="1.0" encoding="utf-8"?>
<comments xmlns="http://schemas.openxmlformats.org/spreadsheetml/2006/main">
  <authors>
    <author>redr</author>
  </authors>
  <commentList>
    <comment ref="R3" authorId="0">
      <text>
        <r>
          <rPr>
            <b/>
            <sz val="9"/>
            <color indexed="81"/>
            <rFont val="Tahoma"/>
            <charset val="1"/>
          </rPr>
          <t>redr:</t>
        </r>
        <r>
          <rPr>
            <sz val="9"/>
            <color indexed="81"/>
            <rFont val="Tahoma"/>
            <charset val="1"/>
          </rPr>
          <t xml:space="preserve">
target 2,000, but have reported enroling 3,700</t>
        </r>
      </text>
    </comment>
    <comment ref="D49" authorId="0">
      <text>
        <r>
          <rPr>
            <sz val="9"/>
            <color indexed="81"/>
            <rFont val="Tahoma"/>
            <family val="2"/>
          </rPr>
          <t xml:space="preserve">RRP4 target
</t>
        </r>
      </text>
    </comment>
    <comment ref="R72" authorId="0">
      <text>
        <r>
          <rPr>
            <b/>
            <sz val="9"/>
            <color indexed="81"/>
            <rFont val="Tahoma"/>
            <family val="2"/>
          </rPr>
          <t>redr:</t>
        </r>
        <r>
          <rPr>
            <sz val="9"/>
            <color indexed="81"/>
            <rFont val="Tahoma"/>
            <family val="2"/>
          </rPr>
          <t xml:space="preserve">
number for schools only, not communities</t>
        </r>
      </text>
    </comment>
    <comment ref="T83" authorId="0">
      <text>
        <r>
          <rPr>
            <b/>
            <sz val="9"/>
            <color indexed="81"/>
            <rFont val="Tahoma"/>
            <family val="2"/>
          </rPr>
          <t>redr:</t>
        </r>
        <r>
          <rPr>
            <sz val="9"/>
            <color indexed="81"/>
            <rFont val="Tahoma"/>
            <family val="2"/>
          </rPr>
          <t xml:space="preserve">
Syrians only, actual beneficiaries will be much higher</t>
        </r>
      </text>
    </comment>
  </commentList>
</comments>
</file>

<file path=xl/sharedStrings.xml><?xml version="1.0" encoding="utf-8"?>
<sst xmlns="http://schemas.openxmlformats.org/spreadsheetml/2006/main" count="706" uniqueCount="313">
  <si>
    <t>E4.  Psychosocial and health services for children and teachers is integrated in educational response</t>
  </si>
  <si>
    <t>E3. Safe and secure learning environments that promote the protection and well-being of learners is established</t>
  </si>
  <si>
    <t>CCC</t>
  </si>
  <si>
    <t>Partner</t>
  </si>
  <si>
    <t>Bekaa</t>
  </si>
  <si>
    <t>Caritas</t>
  </si>
  <si>
    <t>Mouvement Social</t>
  </si>
  <si>
    <t>SM120452</t>
  </si>
  <si>
    <t>SAWA</t>
  </si>
  <si>
    <t>North Lebanon</t>
  </si>
  <si>
    <t>AVSI</t>
  </si>
  <si>
    <t xml:space="preserve">South Lebanon </t>
  </si>
  <si>
    <t>NRC</t>
  </si>
  <si>
    <t>MADA</t>
  </si>
  <si>
    <t>IQRA</t>
  </si>
  <si>
    <t>HAC1 - # in learning programmes</t>
  </si>
  <si>
    <t>HAC2 - # access PSS in education</t>
  </si>
  <si>
    <t>HAC4 - # safe schools</t>
  </si>
  <si>
    <t>HAC</t>
  </si>
  <si>
    <t>HAC target</t>
  </si>
  <si>
    <t>HAC1 EAP provided water access</t>
  </si>
  <si>
    <t>HAC2 EAP provided soap and hygiene items</t>
  </si>
  <si>
    <t>HAC3 EAP provided toilets and sanitation</t>
  </si>
  <si>
    <t>Mount Lebanon</t>
  </si>
  <si>
    <t>Beirut</t>
  </si>
  <si>
    <t>Location</t>
  </si>
  <si>
    <t>Save the Children</t>
  </si>
  <si>
    <t>Amel</t>
  </si>
  <si>
    <t>PCA funds</t>
  </si>
  <si>
    <t>Start date</t>
  </si>
  <si>
    <t>End date</t>
  </si>
  <si>
    <t>Reached</t>
  </si>
  <si>
    <t>E2. Children including preschool age children, girls, and other excluded children, access quality education opportunities</t>
  </si>
  <si>
    <t>Activity</t>
  </si>
  <si>
    <t>Remedial classes</t>
  </si>
  <si>
    <t>PSS</t>
  </si>
  <si>
    <t>ALP for out-of-school children</t>
  </si>
  <si>
    <t>ALP</t>
  </si>
  <si>
    <t xml:space="preserve">Recreational activities with psychosocial activities </t>
  </si>
  <si>
    <t>Summer camps with CFSs and life skills</t>
  </si>
  <si>
    <t>Donor</t>
  </si>
  <si>
    <t>PBA</t>
  </si>
  <si>
    <t>Provide schools with minor infrastructural improvements and basic educational supplies</t>
  </si>
  <si>
    <t>North</t>
  </si>
  <si>
    <t>South</t>
  </si>
  <si>
    <t>Provision of fuel for heating in schools</t>
  </si>
  <si>
    <t>Balamand University</t>
  </si>
  <si>
    <t>Conduct training sessions on positive discipline and active learning methods for parents, teachers and administrators.</t>
  </si>
  <si>
    <t>No HAC target</t>
  </si>
  <si>
    <t>Sum targetted by PCAs</t>
  </si>
  <si>
    <t>Gap between PCAs and HAC</t>
  </si>
  <si>
    <t>Gap between PCA target and reached</t>
  </si>
  <si>
    <t>Gap between HAC and reached</t>
  </si>
  <si>
    <t>PCA #</t>
  </si>
  <si>
    <t>LEBA/2012/030</t>
  </si>
  <si>
    <t>LEBA/2012/033</t>
  </si>
  <si>
    <t>LEBA/2012/029</t>
  </si>
  <si>
    <t>LEBA/2012/026</t>
  </si>
  <si>
    <t>LEBA/2012/024</t>
  </si>
  <si>
    <t>LEBA/2012/022</t>
  </si>
  <si>
    <t>WASH assessments</t>
  </si>
  <si>
    <t>Water Treatment (filters, aquatab, etc)</t>
  </si>
  <si>
    <t>Repair/construction of small scale piped systems</t>
  </si>
  <si>
    <t>Distribution of NFI (buckets, jcs)</t>
  </si>
  <si>
    <t>Water trucking and vouchers</t>
  </si>
  <si>
    <t>Distribution of water storage tanks</t>
  </si>
  <si>
    <t>W3.  Children and women access toilets and washing facilities that are culturally appropriate, secure, and sanitary, and are user friendly and gender appropriate</t>
  </si>
  <si>
    <t>W4. Children and women receive critical WASH related information to prevent child illness, especially diarrhea</t>
  </si>
  <si>
    <t>W5. Children access safe water, sanitation and hygiene facilities in their learning environment</t>
  </si>
  <si>
    <t>Desludging of existing latrines</t>
  </si>
  <si>
    <t>Construction of new latrines/toliets</t>
  </si>
  <si>
    <t>Provision of handwashing facilities</t>
  </si>
  <si>
    <t>Rehab of latrines/toilets</t>
  </si>
  <si>
    <t>Hygiene Promotion &amp; Education</t>
  </si>
  <si>
    <t>W2 Children and women access sufficient water of appropriate quality and quantity for drinking, cooking and maintaining personal hygiene</t>
  </si>
  <si>
    <t>H2. Children and women access life saving interventions through population-based/community-based activities e.g. campaigns and child health days</t>
  </si>
  <si>
    <t>H3. Children, women, and adolescents equitably access essential health services with sustained coverage of high impact preventive and curative interventions</t>
  </si>
  <si>
    <t>H4  Women and children access behaviour change communication interventions towards improving health care and feeding practices</t>
  </si>
  <si>
    <t>Health</t>
  </si>
  <si>
    <t>HAC1 Children 9 months to 15 years vaccinated against measles</t>
  </si>
  <si>
    <t>HAC 2 Vitamin A supplementation for children 6 months to 15 years</t>
  </si>
  <si>
    <t>C8: The use of landmines and other indiscriminate or illicit weapons by state and non-state actors is prevented, and their impact is addressed.</t>
  </si>
  <si>
    <t>C2: Monitoring and reporting of grave violations and other serious protection concerns regarding children and women are undertaken and systematically trigger response (including advocacy).</t>
  </si>
  <si>
    <t xml:space="preserve">C3: Key child protection mechanisms are strengthened in emergency-affected areas </t>
  </si>
  <si>
    <t>C4: Separation of children from families is prevented and addressed and family-based care is promoted.</t>
  </si>
  <si>
    <t>C5: Violence, exploitation and abuse of children and women, including GBV, are prevented and  addressed.</t>
  </si>
  <si>
    <t xml:space="preserve">C6: Psychosocial support is provided to children and their caregivers. </t>
  </si>
  <si>
    <t>Number of children with access to psychosocial support services</t>
  </si>
  <si>
    <t>IRC</t>
  </si>
  <si>
    <t>Support groups for adolescent girls</t>
  </si>
  <si>
    <t>Case management for girls surviving SGBV</t>
  </si>
  <si>
    <t>Bekaa (Aarsal, Zahle)
North (Berqayel)</t>
  </si>
  <si>
    <t>Training on caring for child surviviors of sexual violence for IRC staff (15)</t>
  </si>
  <si>
    <t>Training on caring for child surviviors of sexual violence for service providers (80)</t>
  </si>
  <si>
    <t>Safety audits / focus groups (50)</t>
  </si>
  <si>
    <t>Reception/referral cases</t>
  </si>
  <si>
    <t>Medical consultation</t>
  </si>
  <si>
    <t>Provision technical aids for children with disabilities</t>
  </si>
  <si>
    <t>Recreational activities (e.g. mobile circus)</t>
  </si>
  <si>
    <t>Awareness sessions with children</t>
  </si>
  <si>
    <t>Specialised sessions for children with disabilities</t>
  </si>
  <si>
    <t>Bekaa (Tanaayel, Zahle)
North (Wadi Khaled, Helba)</t>
  </si>
  <si>
    <t>Arc An Ciel</t>
  </si>
  <si>
    <t>Structured psychological support children</t>
  </si>
  <si>
    <t>Structured psychological support adults (250)</t>
  </si>
  <si>
    <t>Parenting education sessions (80)</t>
  </si>
  <si>
    <t>Awareness sessions with parents (80)</t>
  </si>
  <si>
    <t>Bekaa (Kamed el Loz, El Ain)</t>
  </si>
  <si>
    <t>Recreational activities (drawing, theatre, sports)</t>
  </si>
  <si>
    <t>Individual support</t>
  </si>
  <si>
    <t>Training staff</t>
  </si>
  <si>
    <t>ACH</t>
  </si>
  <si>
    <t>Recreational activities</t>
  </si>
  <si>
    <t>Psychological first aid</t>
  </si>
  <si>
    <t>Awareness raising sessions with parents</t>
  </si>
  <si>
    <t>Bekaa (Hermel)</t>
  </si>
  <si>
    <t>Mercy Corps</t>
  </si>
  <si>
    <t>Janana mobile festival</t>
  </si>
  <si>
    <t>Film screenings</t>
  </si>
  <si>
    <t>Interactive theatre</t>
  </si>
  <si>
    <t>Photo journalism workshop</t>
  </si>
  <si>
    <t>Filmmaking workshop</t>
  </si>
  <si>
    <t>Comfort for Kids and Moving Forward</t>
  </si>
  <si>
    <t>Training of staff</t>
  </si>
  <si>
    <t>Mentoring of post-graduate psychology students</t>
  </si>
  <si>
    <t>Support to parents</t>
  </si>
  <si>
    <t>Bekaa (Marj, Fakiha, Addous, Baalbeck)
Wavel Camp</t>
  </si>
  <si>
    <t>MOSA</t>
  </si>
  <si>
    <t>Recreational Activities</t>
  </si>
  <si>
    <t>Psychosocial support</t>
  </si>
  <si>
    <t>Bekaa, Beirut, North</t>
  </si>
  <si>
    <t>Living skills groups</t>
  </si>
  <si>
    <t>Case management</t>
  </si>
  <si>
    <t>Support to caregivers</t>
  </si>
  <si>
    <t>North (Hisheh, Mahatta, Awadet, Machta, Hammoud, Bani Sakher, Amayer, Raim Khalaf)</t>
  </si>
  <si>
    <t>Mobile recreational activities</t>
  </si>
  <si>
    <t>TdH-It</t>
  </si>
  <si>
    <t>Individual psychosocial support</t>
  </si>
  <si>
    <t xml:space="preserve">Case management </t>
  </si>
  <si>
    <t>Bekaa (Aarsal)</t>
  </si>
  <si>
    <t>War Child Holland</t>
  </si>
  <si>
    <t>North (Halba, Wadi Nahle, Bourl el Arab, Balanet el Haysa, Al Kawashra, Bedaowi)</t>
  </si>
  <si>
    <t>Ministry of Public Health</t>
  </si>
  <si>
    <t>Polio immunization</t>
  </si>
  <si>
    <t>Measles immunization</t>
  </si>
  <si>
    <t>Vitamin A suppliementation</t>
  </si>
  <si>
    <t>E5 Adolescents, young children and caregivers access appropriate life skills programmes ; information about the emergency; and educational options for those who have missed out on schooling, especially adolescents</t>
  </si>
  <si>
    <t>Target beneficiares non-HAC</t>
  </si>
  <si>
    <t>Target beneficiaries HAC</t>
  </si>
  <si>
    <t>7500 families</t>
  </si>
  <si>
    <t>LEBA/2012/034</t>
  </si>
  <si>
    <t>LEBA/2012/36</t>
  </si>
  <si>
    <t>LEBA/2012/016</t>
  </si>
  <si>
    <t>LEBA/2012/011</t>
  </si>
  <si>
    <t>Child Protection                                                      Child Protection                                                      Child Protection                                                 Child Protection</t>
  </si>
  <si>
    <t>SC080883
 SC100626</t>
  </si>
  <si>
    <t>PSS through Child Friendly Bus</t>
  </si>
  <si>
    <t>Education, protection/ PSS, and life skills services</t>
  </si>
  <si>
    <t>Beirut, Bekaa, Mt Lebanon, Nabatiyeh, South Lebanon</t>
  </si>
  <si>
    <t>Bekaa, North Lebanon</t>
  </si>
  <si>
    <t>Bekaa, Mt Lebanon, North Lebanon</t>
  </si>
  <si>
    <t>Education                                           Education                                          Education                                           Education                                           Education</t>
  </si>
  <si>
    <t>Undertake training and technical assistance on MRM through ongoing partnership and established MRM IMS</t>
  </si>
  <si>
    <t>Support local implementation of standardized tools and protocols for handling child protection cases in target areas</t>
  </si>
  <si>
    <t xml:space="preserve">Establish and support community based child protection service delivery in targeted areas through CFS`s and SDCs (including temporary shelters for children at risk and victim of violence) </t>
  </si>
  <si>
    <t xml:space="preserve">1500 CP cases identified and supported through case management system (this includes UASC).  </t>
  </si>
  <si>
    <t>UNICEF will support the establishment of an effective IA CP IMS and IDTR mechanism</t>
  </si>
  <si>
    <t>Water Trucking</t>
  </si>
  <si>
    <t>Water Storage</t>
  </si>
  <si>
    <t xml:space="preserve">Support family tracing and documention and provide temporary accommodation until reunification (if appropriate) is possible.      </t>
  </si>
  <si>
    <t xml:space="preserve">Design and deliver multidisciplinary training on child protection for professionals and paraprofessionals caregivers </t>
  </si>
  <si>
    <t>Deliver refresher training for 360 MRE activists from  MRE steering committee members,  schools including health counsellors, teachers, SDCs and humanitarian actors in the selected areas</t>
  </si>
  <si>
    <t>Bekaa, South</t>
  </si>
  <si>
    <t>MRE knowledge, Awareness and Practices survey targeting communities living in infected areas – 1200 children from the age group 6-18</t>
  </si>
  <si>
    <t xml:space="preserve">Provide MoH and NGO PHCs with essential life-saving drugs, health supplies, emergency kits and obstetrical kits according to needs identified </t>
  </si>
  <si>
    <t>Train school health educators and social workers involved in the “One School for All Initiative” on designing, planning, implementing and monitoring of health awareness sessions for children’s caregivers. Special attention paid to hygiene promotion</t>
  </si>
  <si>
    <t>above</t>
  </si>
  <si>
    <t>LEBA/2012/018</t>
  </si>
  <si>
    <t>Sum target pending PCAs</t>
  </si>
  <si>
    <t>Traveling theatre for PSS</t>
  </si>
  <si>
    <t>In process</t>
  </si>
  <si>
    <t xml:space="preserve">School-aged children in affected areas in schools/learning programmes </t>
  </si>
  <si>
    <t xml:space="preserve">Children with access to psychosocial support in education programmes </t>
  </si>
  <si>
    <t xml:space="preserve">Children and adolescents benefitting from non-formal and informal educational services </t>
  </si>
  <si>
    <t>Safe and secure learning environments that promote the protection and well-being of learners is established</t>
  </si>
  <si>
    <t xml:space="preserve">EAP provided with access to drinking and domestic water  </t>
  </si>
  <si>
    <t xml:space="preserve">EAP provided with access to soap and other hygiene items </t>
  </si>
  <si>
    <t xml:space="preserve">EAP with access to appropriately designed toilets and sanitation services </t>
  </si>
  <si>
    <t xml:space="preserve">Population having access to hygiene promotion messages </t>
  </si>
  <si>
    <t xml:space="preserve">Children access safe water, sanitation and hygiene facilities in their learning environment and in child friendly spaces </t>
  </si>
  <si>
    <t xml:space="preserve">Children 9 months to 15 years vaccinated against measles </t>
  </si>
  <si>
    <t>Vitamin A supplementation (6 months to 15 years)</t>
  </si>
  <si>
    <t>Children with access to psychosocial support services</t>
  </si>
  <si>
    <t>Education</t>
  </si>
  <si>
    <t>N2. Timely nutritional assessment and surveillance systems are established and/or reinforced</t>
  </si>
  <si>
    <t>N3. Children and women with acute malnutrition access appropriate acute malnutrition management</t>
  </si>
  <si>
    <t xml:space="preserve">N4. Children and women access micronutrients from fortified foods, supplements, or multiple-micronutrient preparations   </t>
  </si>
  <si>
    <t>N6:  Children and women access relevant information about nutrition programme activities</t>
  </si>
  <si>
    <t xml:space="preserve">Children u5 receiving multi-micronutrient supplementation </t>
  </si>
  <si>
    <t xml:space="preserve">PLWs receiving micronutrient supplementation  </t>
  </si>
  <si>
    <t>PLWs receiving micronutrient supplementation</t>
  </si>
  <si>
    <t xml:space="preserve">Women having access to IYCF Services  
</t>
  </si>
  <si>
    <t>Health and Nutrition                                             Health and Nutrition                                             Health and Nutrition</t>
  </si>
  <si>
    <t>IOCC</t>
  </si>
  <si>
    <t>Distribution of micronutrient supplements</t>
  </si>
  <si>
    <t>Mother Support groups, awareness sessions with mothers and familes</t>
  </si>
  <si>
    <t>Nutritional assessment and surveillance systems established and/or reinforced</t>
  </si>
  <si>
    <t>Bekaa, North, South and Mount Lebanon</t>
  </si>
  <si>
    <t>WASH</t>
  </si>
  <si>
    <t xml:space="preserve">WASH                                   WASH                                   WASH </t>
  </si>
  <si>
    <t>Nutrition</t>
  </si>
  <si>
    <t>ACF</t>
  </si>
  <si>
    <t>Provision of sanitation facilities</t>
  </si>
  <si>
    <t>CERD</t>
  </si>
  <si>
    <t>Relief International</t>
  </si>
  <si>
    <t>North Lebanon and Mount Lebanon</t>
  </si>
  <si>
    <t>Alpha</t>
  </si>
  <si>
    <t>Nabatiyeh</t>
  </si>
  <si>
    <t>PSS via ALP</t>
  </si>
  <si>
    <t>Current shortfall</t>
  </si>
  <si>
    <t>HAC4, 5 &amp; 6 Children access safe water, sanitation and hygiene facilities in their learning environment and in child friendly spaces</t>
  </si>
  <si>
    <t>Progress to target</t>
  </si>
  <si>
    <t>Current programmed target</t>
  </si>
  <si>
    <t>DRC</t>
  </si>
  <si>
    <t>UNRWA</t>
  </si>
  <si>
    <t>Medair</t>
  </si>
  <si>
    <t>Winterization baby kits</t>
  </si>
  <si>
    <t>Winterization hygiene kits</t>
  </si>
  <si>
    <t>Bekaa, North</t>
  </si>
  <si>
    <t>CISP</t>
  </si>
  <si>
    <t>Maintenance of toilets</t>
  </si>
  <si>
    <t>LEBA/2012/32</t>
  </si>
  <si>
    <t>Maintenance of sanitation facilities in schools</t>
  </si>
  <si>
    <t>4 schools</t>
  </si>
  <si>
    <t>Hygiene kits</t>
  </si>
  <si>
    <t>LEBA/2012/31</t>
  </si>
  <si>
    <t>PU- AMI</t>
  </si>
  <si>
    <t>Distribution of water storage tanks and vouchers</t>
  </si>
  <si>
    <t xml:space="preserve">Provide remedial classes to identified children </t>
  </si>
  <si>
    <t>Implement ALP for out of school children</t>
  </si>
  <si>
    <t>School Health Coordinators/additional social workers actively follow up on enrolment/retention throughout the school year (24,000 Syrian students)
Train school staff on rapid emergency response in education</t>
  </si>
  <si>
    <t>HAC3 # informal and non-formal education</t>
  </si>
  <si>
    <t>E4. Psychosocial and health services for children and teachers is integrated in educational response</t>
  </si>
  <si>
    <t>NA</t>
  </si>
  <si>
    <t>Workplan target</t>
  </si>
  <si>
    <t>TBD</t>
  </si>
  <si>
    <t>Results achievable through programmed activity against HAC targets</t>
  </si>
  <si>
    <t>The current programmed targets (column G) are based on the number of beneficiaries that will be reached under existing partnerships. This does not represent delivery to date, but what is achievable with existing resources.</t>
  </si>
  <si>
    <t>C2: Monitoring and reporting of grave violations and other serious protection concerns regarding children and women are undertaken and systematically trigger response (including advocacy)</t>
  </si>
  <si>
    <t>SM129906</t>
  </si>
  <si>
    <t>SM120422</t>
  </si>
  <si>
    <t>SIDA SM 120193 + SM 129906 + GE120010</t>
  </si>
  <si>
    <t>SC130008</t>
  </si>
  <si>
    <t>LEBA/2013/01</t>
  </si>
  <si>
    <t>GE 120020 + SM120330</t>
  </si>
  <si>
    <t>LEBA/2013/002</t>
  </si>
  <si>
    <t>Beyond</t>
  </si>
  <si>
    <t>LEBA/2013/03</t>
  </si>
  <si>
    <t>Technical support for vaccination activities</t>
  </si>
  <si>
    <t>LEBA/2013/001</t>
  </si>
  <si>
    <t>LEBA/2012/020</t>
  </si>
  <si>
    <t>LEBA/2012/029
LEBA/2012/018</t>
  </si>
  <si>
    <t>LEBA/2012/025</t>
  </si>
  <si>
    <t>LEBA/2012/021</t>
  </si>
  <si>
    <t>Child Protection</t>
  </si>
  <si>
    <t>tbc</t>
  </si>
  <si>
    <t>Remedial classes and ALPs</t>
  </si>
  <si>
    <t xml:space="preserve">BTS package (Parent Council fees, uniform, bag, stationery) and winter clothing </t>
  </si>
  <si>
    <t>Comprehensive needs assessment of schools for infrastructure, WASH and winter needs</t>
  </si>
  <si>
    <t>30 communities, 4 schools</t>
  </si>
  <si>
    <t>750 households</t>
  </si>
  <si>
    <t>Deliver 500 MRE awareness session in at least 200 primary and elementary public schools targeting children from 5-14 and 100 secondary public schools targeting youth from 14 to 18 years old and in community based organizations to reach parents and out of school children</t>
  </si>
  <si>
    <t xml:space="preserve">Review existing MRE public information material and produce updated version to cover the knowledge gap identified through the KAP study </t>
  </si>
  <si>
    <t>Row Labels</t>
  </si>
  <si>
    <t>(blank)</t>
  </si>
  <si>
    <t>Grand Total</t>
  </si>
  <si>
    <t>Active</t>
  </si>
  <si>
    <t>Max of Active</t>
  </si>
  <si>
    <t>Pipeline</t>
  </si>
  <si>
    <t>Max of Pipeline</t>
  </si>
  <si>
    <t>Complete</t>
  </si>
  <si>
    <t>Max of Complete</t>
  </si>
  <si>
    <t>ABAAD</t>
  </si>
  <si>
    <t>GBV</t>
  </si>
  <si>
    <t>EU</t>
  </si>
  <si>
    <t>Global Thematic - Humanitarian</t>
  </si>
  <si>
    <t>CERF, SIDA</t>
  </si>
  <si>
    <t>SM120222 SM120193</t>
  </si>
  <si>
    <t>US BPRM</t>
  </si>
  <si>
    <t>UK</t>
  </si>
  <si>
    <t>SM120365</t>
  </si>
  <si>
    <t>AUB</t>
  </si>
  <si>
    <t>PSS - mobile recreational activities</t>
  </si>
  <si>
    <t>Heartland Alliance</t>
  </si>
  <si>
    <t>Hoops</t>
  </si>
  <si>
    <t>Intersos</t>
  </si>
  <si>
    <t>Kafa</t>
  </si>
  <si>
    <t>LMAC</t>
  </si>
  <si>
    <t>Mine risk education</t>
  </si>
  <si>
    <t>Italy</t>
  </si>
  <si>
    <t>SM120330</t>
  </si>
  <si>
    <t>EPF 1, SIDA, Global Thematic - Humanitarian</t>
  </si>
  <si>
    <t>RWP2012/13</t>
  </si>
  <si>
    <t>SC120892, SM120365, SC130008</t>
  </si>
  <si>
    <t>Swiss, UK, EU</t>
  </si>
  <si>
    <t>EC</t>
  </si>
  <si>
    <t>Sheild</t>
  </si>
  <si>
    <t>LEBA/2012/012</t>
  </si>
  <si>
    <t>Zahle (Bar Elias and Qob Elias)</t>
  </si>
  <si>
    <t>above (in Education)</t>
  </si>
  <si>
    <t>Bekaa, Beirut</t>
  </si>
  <si>
    <t>TdH-Lausanne</t>
  </si>
  <si>
    <t>CIDA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</si>
</sst>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quot;$&quot;* #,##0.00_-;_-&quot;$&quot;* &quot;-&quot;??_-;_-@_-"/>
    <numFmt numFmtId="43" formatCode="_-* #,##0.00_-;\-* #,##0.00_-;_-* &quot;-&quot;??_-;_-@_-"/>
    <numFmt numFmtId="164" formatCode="_-* #,##0_-;\-* #,##0_-;_-* &quot;-&quot;??_-;_-@_-"/>
    <numFmt numFmtId="165" formatCode="_-&quot;$&quot;* #,##0_-;\-&quot;$&quot;* #,##0_-;_-&quot;$&quot;* &quot;-&quot;??_-;_-@_-"/>
    <numFmt numFmtId="166" formatCode="_-&quot;$&quot;* #,##0.0_-;\-&quot;$&quot;* #,##0.0_-;_-&quot;$&quot;* &quot;-&quot;?_-;_-@_-"/>
    <numFmt numFmtId="167" formatCode="[$-C09]dd\-mmm\-yy;@"/>
    <numFmt numFmtId="168" formatCode="0\ &quot;schools&quot;"/>
    <numFmt numFmtId="169" formatCode="0\ &quot;adults&quot;"/>
    <numFmt numFmtId="170" formatCode="_(&quot;$&quot;* #,##0.00_);_(&quot;$&quot;* \(#,##0.00\);_(&quot;$&quot;* &quot;-&quot;??_);_(@_)"/>
    <numFmt numFmtId="171" formatCode="_(* #,##0.00_);_(* \(#,##0.00\);_(* &quot;-&quot;??_);_(@_)"/>
    <numFmt numFmtId="172" formatCode="_-* #,##0.00\ _€_-;\-* #,##0.00\ _€_-;_-* &quot;-&quot;??\ _€_-;_-@_-"/>
    <numFmt numFmtId="173" formatCode="_-* #,##0\ _€_-;\-* #,##0\ _€_-;_-* &quot;-&quot;??\ _€_-;_-@_-"/>
    <numFmt numFmtId="174" formatCode="#,##0_ ;[Red]\-#,##0\ "/>
    <numFmt numFmtId="175" formatCode="0\ &quot;SDCs&quot;"/>
    <numFmt numFmtId="176" formatCode="0\ &quot;PHCs and SDCs&quot;"/>
  </numFmts>
  <fonts count="17" x14ac:knownFonts="1">
    <font>
      <sz val="11"/>
      <color theme="1"/>
      <name val="Calibri"/>
      <family val="2"/>
      <scheme val="minor"/>
    </font>
    <font>
      <sz val="10"/>
      <color rgb="FF000000"/>
      <name val="Calibri"/>
      <family val="2"/>
      <scheme val="minor"/>
    </font>
    <font>
      <sz val="9"/>
      <color rgb="FF000000"/>
      <name val="Calibri"/>
      <family val="2"/>
      <scheme val="minor"/>
    </font>
    <font>
      <sz val="9"/>
      <name val="Calibri"/>
      <family val="2"/>
      <scheme val="minor"/>
    </font>
    <font>
      <sz val="11"/>
      <color theme="1"/>
      <name val="Calibri"/>
      <family val="2"/>
      <scheme val="minor"/>
    </font>
    <font>
      <sz val="9"/>
      <color indexed="81"/>
      <name val="Tahoma"/>
      <family val="2"/>
    </font>
    <font>
      <b/>
      <sz val="11"/>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sz val="12"/>
      <color theme="1"/>
      <name val="Times New Roman"/>
      <family val="2"/>
    </font>
    <font>
      <b/>
      <sz val="11"/>
      <color theme="0"/>
      <name val="Calibri"/>
      <family val="2"/>
      <scheme val="minor"/>
    </font>
    <font>
      <b/>
      <sz val="12"/>
      <color theme="0"/>
      <name val="Calibri"/>
      <family val="2"/>
      <scheme val="minor"/>
    </font>
    <font>
      <b/>
      <sz val="14"/>
      <color theme="0"/>
      <name val="Calibri"/>
      <family val="2"/>
      <scheme val="minor"/>
    </font>
    <font>
      <b/>
      <sz val="9"/>
      <color indexed="81"/>
      <name val="Tahoma"/>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theme="3"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79998168889431442"/>
        <bgColor indexed="65"/>
      </patternFill>
    </fill>
    <fill>
      <patternFill patternType="solid">
        <fgColor theme="5" tint="0.59999389629810485"/>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3"/>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0" fontId="10" fillId="0" borderId="0"/>
    <xf numFmtId="170" fontId="10" fillId="0" borderId="0" applyFont="0" applyFill="0" applyBorder="0" applyAlignment="0" applyProtection="0"/>
    <xf numFmtId="171" fontId="10" fillId="0" borderId="0" applyFont="0" applyFill="0" applyBorder="0" applyAlignment="0" applyProtection="0"/>
    <xf numFmtId="9" fontId="10" fillId="0" borderId="0" applyFont="0" applyFill="0" applyBorder="0" applyAlignment="0" applyProtection="0"/>
    <xf numFmtId="0" fontId="10" fillId="9" borderId="0" applyNumberFormat="0" applyBorder="0" applyAlignment="0" applyProtection="0"/>
    <xf numFmtId="171" fontId="4" fillId="0" borderId="0" applyFont="0" applyFill="0" applyBorder="0" applyAlignment="0" applyProtection="0"/>
    <xf numFmtId="0" fontId="4" fillId="0" borderId="0"/>
    <xf numFmtId="172" fontId="4" fillId="0" borderId="0" applyFont="0" applyFill="0" applyBorder="0" applyAlignment="0" applyProtection="0"/>
  </cellStyleXfs>
  <cellXfs count="344">
    <xf numFmtId="0" fontId="0" fillId="0" borderId="0" xfId="0"/>
    <xf numFmtId="0" fontId="0" fillId="0" borderId="2" xfId="0" applyBorder="1"/>
    <xf numFmtId="0" fontId="7" fillId="0" borderId="2" xfId="0" applyFont="1" applyFill="1" applyBorder="1" applyAlignment="1"/>
    <xf numFmtId="0" fontId="7" fillId="0" borderId="2" xfId="0" applyFont="1" applyFill="1" applyBorder="1"/>
    <xf numFmtId="164" fontId="7" fillId="0" borderId="2" xfId="1" applyNumberFormat="1" applyFont="1" applyFill="1" applyBorder="1"/>
    <xf numFmtId="168" fontId="3" fillId="0" borderId="3" xfId="1" applyNumberFormat="1" applyFont="1" applyFill="1" applyBorder="1" applyAlignment="1">
      <alignment horizontal="right" vertical="center" wrapText="1"/>
    </xf>
    <xf numFmtId="0" fontId="7" fillId="0" borderId="2" xfId="0" applyFont="1" applyBorder="1"/>
    <xf numFmtId="0" fontId="7" fillId="0" borderId="3" xfId="0" applyFont="1" applyBorder="1"/>
    <xf numFmtId="0" fontId="7" fillId="0" borderId="1" xfId="0" applyFont="1" applyFill="1" applyBorder="1" applyAlignment="1"/>
    <xf numFmtId="167" fontId="7" fillId="0" borderId="1" xfId="0" applyNumberFormat="1" applyFont="1" applyFill="1" applyBorder="1" applyAlignment="1"/>
    <xf numFmtId="164" fontId="7" fillId="0" borderId="1" xfId="1" applyNumberFormat="1" applyFont="1" applyBorder="1"/>
    <xf numFmtId="0" fontId="7" fillId="0" borderId="4" xfId="0" applyFont="1" applyFill="1" applyBorder="1" applyAlignment="1"/>
    <xf numFmtId="164" fontId="7" fillId="0" borderId="4" xfId="1" applyNumberFormat="1" applyFont="1" applyFill="1" applyBorder="1"/>
    <xf numFmtId="0" fontId="7" fillId="0" borderId="3" xfId="0" applyFont="1" applyFill="1" applyBorder="1" applyAlignment="1"/>
    <xf numFmtId="44" fontId="7" fillId="0" borderId="3" xfId="0" applyNumberFormat="1" applyFont="1" applyFill="1" applyBorder="1"/>
    <xf numFmtId="167" fontId="7" fillId="0" borderId="3" xfId="0" applyNumberFormat="1" applyFont="1" applyFill="1" applyBorder="1" applyAlignment="1"/>
    <xf numFmtId="164" fontId="7" fillId="0" borderId="3" xfId="1" applyNumberFormat="1" applyFont="1" applyFill="1" applyBorder="1"/>
    <xf numFmtId="0" fontId="7" fillId="0" borderId="4" xfId="0" applyFont="1" applyBorder="1"/>
    <xf numFmtId="165" fontId="7" fillId="0" borderId="4" xfId="0" applyNumberFormat="1" applyFont="1" applyFill="1" applyBorder="1"/>
    <xf numFmtId="0" fontId="7" fillId="0" borderId="3" xfId="0" applyFont="1" applyFill="1" applyBorder="1"/>
    <xf numFmtId="0" fontId="7" fillId="0" borderId="4" xfId="0" applyFont="1" applyFill="1" applyBorder="1"/>
    <xf numFmtId="0" fontId="0" fillId="0" borderId="4" xfId="0" applyBorder="1"/>
    <xf numFmtId="0" fontId="7" fillId="0" borderId="4" xfId="0" applyFont="1" applyFill="1" applyBorder="1" applyAlignment="1">
      <alignment wrapText="1"/>
    </xf>
    <xf numFmtId="0" fontId="7" fillId="0" borderId="1" xfId="0" applyFont="1" applyFill="1" applyBorder="1"/>
    <xf numFmtId="0" fontId="0" fillId="0" borderId="1" xfId="0" applyBorder="1"/>
    <xf numFmtId="0" fontId="0" fillId="0" borderId="3" xfId="0" applyBorder="1"/>
    <xf numFmtId="44" fontId="7" fillId="0" borderId="1" xfId="0" applyNumberFormat="1" applyFont="1" applyFill="1" applyBorder="1"/>
    <xf numFmtId="165" fontId="7" fillId="0" borderId="2" xfId="0" applyNumberFormat="1" applyFont="1" applyFill="1" applyBorder="1"/>
    <xf numFmtId="167" fontId="7" fillId="0" borderId="2" xfId="0" applyNumberFormat="1" applyFont="1" applyFill="1" applyBorder="1" applyAlignment="1"/>
    <xf numFmtId="164" fontId="7" fillId="0" borderId="2" xfId="1" applyNumberFormat="1" applyFont="1" applyBorder="1"/>
    <xf numFmtId="168" fontId="3" fillId="0" borderId="1" xfId="1" applyNumberFormat="1" applyFont="1" applyFill="1" applyBorder="1" applyAlignment="1">
      <alignment horizontal="right" vertical="center" wrapText="1"/>
    </xf>
    <xf numFmtId="168" fontId="3" fillId="0" borderId="2" xfId="1" applyNumberFormat="1" applyFont="1" applyFill="1" applyBorder="1" applyAlignment="1">
      <alignment horizontal="right" vertical="center" wrapText="1"/>
    </xf>
    <xf numFmtId="44" fontId="7" fillId="0" borderId="2" xfId="0" applyNumberFormat="1" applyFont="1" applyFill="1" applyBorder="1"/>
    <xf numFmtId="0" fontId="8" fillId="0" borderId="0" xfId="0" applyFont="1" applyAlignment="1">
      <alignment vertical="center"/>
    </xf>
    <xf numFmtId="0" fontId="6" fillId="0" borderId="2" xfId="0" applyFont="1" applyBorder="1" applyAlignment="1">
      <alignment horizontal="center" vertical="center" wrapText="1"/>
    </xf>
    <xf numFmtId="0" fontId="6" fillId="0" borderId="2" xfId="0" applyFont="1" applyFill="1" applyBorder="1" applyAlignment="1">
      <alignment horizontal="center" vertical="center" wrapText="1"/>
    </xf>
    <xf numFmtId="164" fontId="0" fillId="0" borderId="2" xfId="1" applyNumberFormat="1" applyFont="1" applyBorder="1" applyAlignment="1">
      <alignment horizontal="center" vertical="center"/>
    </xf>
    <xf numFmtId="164" fontId="0" fillId="0" borderId="1" xfId="1"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2" xfId="0" applyFont="1" applyBorder="1" applyAlignment="1">
      <alignment horizontal="left" vertical="center"/>
    </xf>
    <xf numFmtId="167" fontId="7" fillId="0" borderId="1" xfId="0" applyNumberFormat="1" applyFont="1" applyFill="1" applyBorder="1" applyAlignment="1">
      <alignment horizontal="right" vertical="center"/>
    </xf>
    <xf numFmtId="0" fontId="7" fillId="0" borderId="2" xfId="0" applyFont="1" applyFill="1" applyBorder="1" applyAlignment="1">
      <alignment horizontal="left" vertical="center" wrapText="1"/>
    </xf>
    <xf numFmtId="0" fontId="7" fillId="0" borderId="2" xfId="0" applyFont="1" applyFill="1" applyBorder="1" applyAlignment="1">
      <alignment horizontal="left" wrapText="1"/>
    </xf>
    <xf numFmtId="166" fontId="7" fillId="0" borderId="1" xfId="0" applyNumberFormat="1" applyFont="1" applyFill="1" applyBorder="1" applyAlignment="1">
      <alignment horizontal="left" vertical="center"/>
    </xf>
    <xf numFmtId="166" fontId="7" fillId="0" borderId="1" xfId="0" applyNumberFormat="1" applyFont="1" applyFill="1" applyBorder="1" applyAlignment="1">
      <alignment horizontal="left" vertical="center" wrapText="1"/>
    </xf>
    <xf numFmtId="167" fontId="7" fillId="0" borderId="2" xfId="0" applyNumberFormat="1" applyFont="1" applyFill="1" applyBorder="1" applyAlignment="1">
      <alignment horizontal="right" vertical="center"/>
    </xf>
    <xf numFmtId="0" fontId="1" fillId="2" borderId="1" xfId="0" applyFont="1" applyFill="1" applyBorder="1" applyAlignment="1">
      <alignment horizontal="center" vertical="top" wrapText="1"/>
    </xf>
    <xf numFmtId="164" fontId="7" fillId="0" borderId="3" xfId="1" applyNumberFormat="1" applyFont="1" applyBorder="1" applyAlignment="1">
      <alignment horizontal="right" vertical="center"/>
    </xf>
    <xf numFmtId="0" fontId="1" fillId="2" borderId="2" xfId="0" applyFont="1" applyFill="1" applyBorder="1" applyAlignment="1">
      <alignment horizontal="center" vertical="top" wrapText="1"/>
    </xf>
    <xf numFmtId="0" fontId="8" fillId="0" borderId="2" xfId="0" applyFont="1" applyBorder="1" applyAlignment="1">
      <alignment horizontal="center" vertical="center" wrapText="1"/>
    </xf>
    <xf numFmtId="0" fontId="1" fillId="3" borderId="2" xfId="0" applyFont="1" applyFill="1" applyBorder="1" applyAlignment="1">
      <alignment horizontal="center" vertical="center" wrapText="1"/>
    </xf>
    <xf numFmtId="0" fontId="8" fillId="0" borderId="2" xfId="0" applyFont="1" applyBorder="1" applyAlignment="1">
      <alignment vertical="center"/>
    </xf>
    <xf numFmtId="0" fontId="7" fillId="0" borderId="1" xfId="0" applyFont="1" applyBorder="1"/>
    <xf numFmtId="0" fontId="7" fillId="0" borderId="1" xfId="0" applyFont="1" applyFill="1" applyBorder="1" applyAlignment="1">
      <alignment wrapText="1"/>
    </xf>
    <xf numFmtId="0" fontId="0" fillId="0" borderId="0" xfId="0" applyBorder="1"/>
    <xf numFmtId="0" fontId="7" fillId="0" borderId="0" xfId="0" applyFont="1" applyBorder="1"/>
    <xf numFmtId="0" fontId="7" fillId="0" borderId="0" xfId="0" applyFont="1" applyFill="1" applyBorder="1"/>
    <xf numFmtId="0" fontId="1" fillId="3"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2" xfId="0" applyFont="1" applyFill="1" applyBorder="1" applyAlignment="1">
      <alignment wrapText="1"/>
    </xf>
    <xf numFmtId="0" fontId="7" fillId="0" borderId="3" xfId="0" applyFont="1" applyFill="1" applyBorder="1" applyAlignment="1">
      <alignment wrapText="1"/>
    </xf>
    <xf numFmtId="14" fontId="7" fillId="0" borderId="4" xfId="0" applyNumberFormat="1" applyFont="1" applyFill="1" applyBorder="1" applyAlignment="1">
      <alignment horizontal="center" vertical="center"/>
    </xf>
    <xf numFmtId="14" fontId="7" fillId="0" borderId="2" xfId="0" applyNumberFormat="1" applyFont="1" applyFill="1" applyBorder="1" applyAlignment="1">
      <alignment horizontal="center" vertical="center"/>
    </xf>
    <xf numFmtId="0" fontId="7" fillId="0" borderId="2" xfId="0" applyFont="1" applyFill="1" applyBorder="1" applyAlignment="1">
      <alignment horizontal="right" vertical="center"/>
    </xf>
    <xf numFmtId="0" fontId="7" fillId="0" borderId="2" xfId="0" applyFont="1" applyBorder="1" applyAlignment="1">
      <alignment horizontal="right" vertical="center"/>
    </xf>
    <xf numFmtId="0" fontId="7" fillId="0" borderId="2" xfId="0" applyFont="1" applyFill="1" applyBorder="1" applyAlignment="1">
      <alignment vertical="center"/>
    </xf>
    <xf numFmtId="165" fontId="7" fillId="0" borderId="2" xfId="0" applyNumberFormat="1" applyFont="1" applyFill="1" applyBorder="1" applyAlignment="1">
      <alignment vertical="center"/>
    </xf>
    <xf numFmtId="164" fontId="7" fillId="0" borderId="2" xfId="1" applyNumberFormat="1" applyFont="1" applyFill="1" applyBorder="1" applyAlignment="1">
      <alignment vertical="center"/>
    </xf>
    <xf numFmtId="0" fontId="8" fillId="0" borderId="2" xfId="0" applyFont="1" applyFill="1" applyBorder="1" applyAlignment="1">
      <alignment horizontal="center" vertical="center" wrapText="1"/>
    </xf>
    <xf numFmtId="164" fontId="7" fillId="0" borderId="3" xfId="1" applyNumberFormat="1" applyFont="1" applyFill="1" applyBorder="1" applyAlignment="1">
      <alignment horizontal="right" vertical="center"/>
    </xf>
    <xf numFmtId="0" fontId="9" fillId="0" borderId="0" xfId="0" applyFont="1" applyBorder="1" applyAlignment="1">
      <alignment horizontal="center"/>
    </xf>
    <xf numFmtId="0" fontId="9" fillId="0" borderId="0" xfId="0" applyFont="1" applyBorder="1"/>
    <xf numFmtId="164" fontId="7" fillId="0" borderId="1" xfId="1" applyNumberFormat="1" applyFont="1" applyFill="1" applyBorder="1" applyAlignment="1">
      <alignment horizontal="center" vertical="center"/>
    </xf>
    <xf numFmtId="0" fontId="1" fillId="2" borderId="8" xfId="0" applyFont="1" applyFill="1" applyBorder="1" applyAlignment="1">
      <alignment horizontal="center" vertical="top" wrapText="1"/>
    </xf>
    <xf numFmtId="165" fontId="7" fillId="0" borderId="2" xfId="3" applyNumberFormat="1" applyFont="1" applyFill="1" applyBorder="1"/>
    <xf numFmtId="165" fontId="7" fillId="0" borderId="4" xfId="3" applyNumberFormat="1" applyFont="1" applyFill="1" applyBorder="1"/>
    <xf numFmtId="165" fontId="7" fillId="0" borderId="1" xfId="3" applyNumberFormat="1" applyFont="1" applyFill="1" applyBorder="1"/>
    <xf numFmtId="165" fontId="7" fillId="0" borderId="3" xfId="3" applyNumberFormat="1" applyFont="1" applyFill="1" applyBorder="1"/>
    <xf numFmtId="0" fontId="1" fillId="3" borderId="1" xfId="0" applyFont="1" applyFill="1" applyBorder="1" applyAlignment="1">
      <alignment horizontal="center" vertical="center" wrapText="1"/>
    </xf>
    <xf numFmtId="164" fontId="0" fillId="0" borderId="1" xfId="1" applyNumberFormat="1" applyFont="1" applyBorder="1" applyAlignment="1">
      <alignment horizontal="center" vertical="center"/>
    </xf>
    <xf numFmtId="164" fontId="7" fillId="0" borderId="1" xfId="1" applyNumberFormat="1" applyFont="1" applyFill="1" applyBorder="1" applyAlignment="1">
      <alignment horizontal="right" vertical="center"/>
    </xf>
    <xf numFmtId="164" fontId="7" fillId="0" borderId="3" xfId="1" applyNumberFormat="1" applyFont="1" applyBorder="1" applyAlignment="1">
      <alignment horizontal="right" vertical="center"/>
    </xf>
    <xf numFmtId="0" fontId="1" fillId="2" borderId="5" xfId="0" applyFont="1" applyFill="1" applyBorder="1" applyAlignment="1">
      <alignment horizontal="center" vertical="top" wrapText="1"/>
    </xf>
    <xf numFmtId="0" fontId="3" fillId="0" borderId="1" xfId="0" quotePrefix="1"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4" xfId="0" applyFont="1" applyBorder="1" applyAlignment="1">
      <alignment horizontal="right" vertical="center"/>
    </xf>
    <xf numFmtId="44" fontId="7" fillId="0" borderId="1" xfId="0" applyNumberFormat="1" applyFont="1" applyFill="1" applyBorder="1" applyAlignment="1">
      <alignment horizontal="left" vertical="center"/>
    </xf>
    <xf numFmtId="164" fontId="7" fillId="0" borderId="1" xfId="1" applyNumberFormat="1" applyFont="1" applyFill="1" applyBorder="1" applyAlignment="1">
      <alignment horizontal="right" vertical="center"/>
    </xf>
    <xf numFmtId="167" fontId="7" fillId="0" borderId="1" xfId="0" applyNumberFormat="1" applyFont="1" applyFill="1" applyBorder="1" applyAlignment="1">
      <alignment horizontal="right" vertical="center"/>
    </xf>
    <xf numFmtId="0" fontId="7" fillId="0" borderId="1" xfId="0" applyFont="1" applyBorder="1" applyAlignment="1">
      <alignment horizontal="left" vertical="center"/>
    </xf>
    <xf numFmtId="0" fontId="7" fillId="0" borderId="1" xfId="0" applyFont="1" applyFill="1" applyBorder="1" applyAlignment="1">
      <alignment horizontal="right" vertical="center"/>
    </xf>
    <xf numFmtId="165" fontId="7" fillId="0" borderId="1" xfId="3" applyNumberFormat="1" applyFont="1" applyFill="1" applyBorder="1" applyAlignment="1">
      <alignment horizontal="left" vertical="center"/>
    </xf>
    <xf numFmtId="169" fontId="7" fillId="0" borderId="2" xfId="0" applyNumberFormat="1" applyFont="1" applyFill="1" applyBorder="1"/>
    <xf numFmtId="0" fontId="0" fillId="0" borderId="0" xfId="0"/>
    <xf numFmtId="164" fontId="7" fillId="0" borderId="4" xfId="0" applyNumberFormat="1" applyFont="1" applyBorder="1"/>
    <xf numFmtId="0" fontId="0" fillId="0" borderId="0" xfId="0"/>
    <xf numFmtId="164" fontId="7" fillId="0" borderId="4" xfId="1" applyNumberFormat="1" applyFont="1" applyFill="1" applyBorder="1" applyAlignment="1">
      <alignment horizontal="right" vertical="center"/>
    </xf>
    <xf numFmtId="164" fontId="7" fillId="0" borderId="1" xfId="1" applyNumberFormat="1" applyFont="1" applyFill="1" applyBorder="1"/>
    <xf numFmtId="0" fontId="7" fillId="0" borderId="1" xfId="0" applyFont="1" applyFill="1" applyBorder="1" applyAlignment="1">
      <alignment horizontal="left" vertical="center"/>
    </xf>
    <xf numFmtId="0" fontId="7" fillId="0" borderId="2" xfId="0" applyFont="1" applyFill="1" applyBorder="1" applyAlignment="1">
      <alignment horizontal="left" vertical="center"/>
    </xf>
    <xf numFmtId="164" fontId="0" fillId="0" borderId="2" xfId="1" applyNumberFormat="1" applyFont="1" applyBorder="1" applyAlignment="1">
      <alignment horizontal="right" vertical="center"/>
    </xf>
    <xf numFmtId="168" fontId="0" fillId="0" borderId="2" xfId="1" applyNumberFormat="1" applyFont="1" applyBorder="1" applyAlignment="1">
      <alignment horizontal="right" vertical="center" wrapText="1"/>
    </xf>
    <xf numFmtId="174" fontId="0" fillId="0" borderId="2" xfId="1" applyNumberFormat="1" applyFont="1" applyBorder="1" applyAlignment="1">
      <alignment horizontal="right" vertical="center"/>
    </xf>
    <xf numFmtId="0" fontId="9" fillId="7" borderId="2" xfId="0" applyFont="1" applyFill="1" applyBorder="1" applyAlignment="1">
      <alignment horizontal="left" vertical="center" wrapText="1"/>
    </xf>
    <xf numFmtId="173" fontId="0" fillId="7" borderId="2" xfId="11" applyNumberFormat="1" applyFont="1" applyFill="1" applyBorder="1" applyAlignment="1" applyProtection="1">
      <alignment horizontal="right" vertical="center"/>
      <protection locked="0"/>
    </xf>
    <xf numFmtId="173" fontId="0" fillId="10" borderId="2" xfId="11" applyNumberFormat="1" applyFont="1" applyFill="1" applyBorder="1" applyAlignment="1" applyProtection="1">
      <alignment horizontal="right" vertical="center"/>
      <protection locked="0"/>
    </xf>
    <xf numFmtId="0" fontId="9" fillId="13" borderId="2" xfId="0" applyFont="1" applyFill="1" applyBorder="1" applyAlignment="1">
      <alignment horizontal="left" vertical="center" wrapText="1"/>
    </xf>
    <xf numFmtId="173" fontId="0" fillId="13" borderId="2" xfId="11" applyNumberFormat="1" applyFont="1" applyFill="1" applyBorder="1" applyAlignment="1" applyProtection="1">
      <alignment horizontal="right" vertical="center"/>
      <protection locked="0"/>
    </xf>
    <xf numFmtId="0" fontId="9" fillId="14" borderId="2" xfId="0" applyFont="1" applyFill="1" applyBorder="1" applyAlignment="1">
      <alignment horizontal="left" vertical="center" wrapText="1"/>
    </xf>
    <xf numFmtId="173" fontId="0" fillId="14" borderId="2" xfId="11" applyNumberFormat="1" applyFont="1" applyFill="1" applyBorder="1" applyAlignment="1" applyProtection="1">
      <alignment horizontal="right" vertical="center"/>
      <protection locked="0"/>
    </xf>
    <xf numFmtId="0" fontId="11" fillId="16"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7" fillId="13" borderId="2"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11" fillId="16" borderId="4" xfId="0" applyFont="1" applyFill="1" applyBorder="1" applyAlignment="1">
      <alignment horizontal="center" vertical="center" wrapText="1"/>
    </xf>
    <xf numFmtId="9" fontId="0" fillId="0" borderId="2" xfId="2" applyFont="1" applyBorder="1" applyAlignment="1">
      <alignment horizontal="right" vertical="center"/>
    </xf>
    <xf numFmtId="9" fontId="0" fillId="0" borderId="2" xfId="2" applyNumberFormat="1" applyFont="1" applyBorder="1" applyAlignment="1">
      <alignment horizontal="right" vertical="center"/>
    </xf>
    <xf numFmtId="0" fontId="1"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7" fillId="13"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9" fillId="3" borderId="2" xfId="0" applyFont="1" applyFill="1" applyBorder="1" applyAlignment="1">
      <alignment horizontal="left" vertical="center" wrapText="1"/>
    </xf>
    <xf numFmtId="173" fontId="0" fillId="3" borderId="2" xfId="11" applyNumberFormat="1" applyFont="1" applyFill="1" applyBorder="1" applyAlignment="1" applyProtection="1">
      <alignment horizontal="right" vertical="center"/>
      <protection locked="0"/>
    </xf>
    <xf numFmtId="0" fontId="1" fillId="3" borderId="5" xfId="0" applyFont="1" applyFill="1" applyBorder="1" applyAlignment="1">
      <alignment horizontal="left" vertical="top" wrapText="1"/>
    </xf>
    <xf numFmtId="0" fontId="7" fillId="10" borderId="2" xfId="0" applyFont="1" applyFill="1" applyBorder="1" applyAlignment="1">
      <alignment vertical="center" wrapText="1"/>
    </xf>
    <xf numFmtId="0" fontId="9" fillId="10" borderId="2" xfId="0" applyFont="1" applyFill="1" applyBorder="1" applyAlignment="1">
      <alignment vertical="center" wrapText="1"/>
    </xf>
    <xf numFmtId="0" fontId="1" fillId="10" borderId="2" xfId="0" applyFont="1" applyFill="1" applyBorder="1" applyAlignment="1">
      <alignment vertical="center" wrapText="1"/>
    </xf>
    <xf numFmtId="0" fontId="1" fillId="10" borderId="1" xfId="0" applyFont="1" applyFill="1" applyBorder="1" applyAlignment="1">
      <alignment vertical="center" wrapText="1"/>
    </xf>
    <xf numFmtId="0" fontId="1" fillId="10" borderId="2" xfId="0" applyFont="1" applyFill="1" applyBorder="1" applyAlignment="1">
      <alignment vertical="top" wrapText="1"/>
    </xf>
    <xf numFmtId="0" fontId="7" fillId="0" borderId="1" xfId="0" quotePrefix="1" applyFont="1" applyFill="1" applyBorder="1" applyAlignment="1">
      <alignment vertical="center" wrapText="1"/>
    </xf>
    <xf numFmtId="168" fontId="7" fillId="0" borderId="1" xfId="0" applyNumberFormat="1" applyFont="1" applyFill="1" applyBorder="1" applyAlignment="1">
      <alignment horizontal="right" vertical="center"/>
    </xf>
    <xf numFmtId="0" fontId="0" fillId="0" borderId="1" xfId="0" applyFill="1" applyBorder="1"/>
    <xf numFmtId="0" fontId="7" fillId="0" borderId="2" xfId="0" applyFont="1" applyFill="1" applyBorder="1" applyAlignment="1">
      <alignment horizontal="center" vertical="center"/>
    </xf>
    <xf numFmtId="0" fontId="0" fillId="0" borderId="2" xfId="0" applyFill="1" applyBorder="1"/>
    <xf numFmtId="0" fontId="7" fillId="0" borderId="4" xfId="0" applyFont="1" applyFill="1" applyBorder="1" applyAlignment="1">
      <alignment horizontal="left" vertical="center"/>
    </xf>
    <xf numFmtId="0" fontId="0" fillId="0" borderId="0" xfId="0" applyFill="1"/>
    <xf numFmtId="0" fontId="0" fillId="0" borderId="2" xfId="0" applyFill="1" applyBorder="1" applyAlignment="1">
      <alignment vertical="center"/>
    </xf>
    <xf numFmtId="164" fontId="7" fillId="0" borderId="4" xfId="1" applyNumberFormat="1" applyFont="1" applyFill="1" applyBorder="1" applyAlignment="1">
      <alignment horizontal="center" vertical="center"/>
    </xf>
    <xf numFmtId="164" fontId="7" fillId="0" borderId="2" xfId="1" applyNumberFormat="1" applyFont="1" applyFill="1" applyBorder="1" applyAlignment="1">
      <alignment horizontal="center" vertical="center"/>
    </xf>
    <xf numFmtId="0" fontId="0" fillId="0" borderId="0" xfId="0" applyAlignment="1">
      <alignment wrapText="1"/>
    </xf>
    <xf numFmtId="176" fontId="0" fillId="0" borderId="2" xfId="1" applyNumberFormat="1" applyFont="1" applyBorder="1" applyAlignment="1">
      <alignment horizontal="right" vertical="center"/>
    </xf>
    <xf numFmtId="175" fontId="0" fillId="10" borderId="2" xfId="0" applyNumberFormat="1" applyFill="1" applyBorder="1"/>
    <xf numFmtId="0" fontId="0" fillId="0" borderId="2" xfId="0" applyBorder="1" applyAlignment="1">
      <alignment vertical="center"/>
    </xf>
    <xf numFmtId="175" fontId="0" fillId="0" borderId="2" xfId="1" applyNumberFormat="1" applyFont="1" applyBorder="1" applyAlignment="1">
      <alignment horizontal="right" vertical="center"/>
    </xf>
    <xf numFmtId="0" fontId="7" fillId="0" borderId="3" xfId="0" applyFont="1" applyBorder="1" applyAlignment="1">
      <alignment horizontal="right" vertical="center"/>
    </xf>
    <xf numFmtId="0" fontId="7" fillId="0" borderId="1" xfId="0" applyFont="1" applyBorder="1" applyAlignment="1">
      <alignment horizontal="left" vertical="center"/>
    </xf>
    <xf numFmtId="164" fontId="7" fillId="0" borderId="3" xfId="1" applyNumberFormat="1" applyFont="1" applyFill="1" applyBorder="1" applyAlignment="1">
      <alignment horizontal="right" vertical="center"/>
    </xf>
    <xf numFmtId="164" fontId="7" fillId="0" borderId="3" xfId="1" applyNumberFormat="1" applyFont="1" applyFill="1" applyBorder="1" applyAlignment="1">
      <alignment horizontal="right" vertical="center"/>
    </xf>
    <xf numFmtId="0" fontId="7" fillId="0" borderId="3" xfId="0" applyFont="1" applyBorder="1" applyAlignment="1">
      <alignment vertical="center" wrapText="1"/>
    </xf>
    <xf numFmtId="0" fontId="7" fillId="0" borderId="2" xfId="0" applyFont="1" applyBorder="1" applyAlignment="1">
      <alignment vertical="center"/>
    </xf>
    <xf numFmtId="165" fontId="7" fillId="0" borderId="2" xfId="3" applyNumberFormat="1" applyFont="1" applyFill="1" applyBorder="1" applyAlignment="1">
      <alignment horizontal="left" vertical="center"/>
    </xf>
    <xf numFmtId="0" fontId="7" fillId="0" borderId="2" xfId="0" applyFont="1" applyBorder="1" applyAlignment="1">
      <alignment wrapText="1"/>
    </xf>
    <xf numFmtId="14" fontId="7" fillId="0" borderId="2" xfId="0" applyNumberFormat="1" applyFont="1" applyFill="1" applyBorder="1" applyAlignment="1">
      <alignment vertical="center"/>
    </xf>
    <xf numFmtId="168" fontId="7" fillId="0" borderId="1" xfId="0" applyNumberFormat="1" applyFont="1" applyFill="1" applyBorder="1" applyAlignment="1">
      <alignment horizontal="right" vertical="center"/>
    </xf>
    <xf numFmtId="164" fontId="7" fillId="0" borderId="2" xfId="1" applyNumberFormat="1" applyFont="1" applyFill="1" applyBorder="1" applyAlignment="1">
      <alignment horizontal="right" vertical="center"/>
    </xf>
    <xf numFmtId="164" fontId="7" fillId="0" borderId="1" xfId="1" applyNumberFormat="1" applyFont="1" applyFill="1" applyBorder="1" applyAlignment="1">
      <alignment horizontal="right" vertical="center"/>
    </xf>
    <xf numFmtId="165" fontId="7" fillId="0" borderId="1" xfId="3" applyNumberFormat="1" applyFont="1" applyFill="1" applyBorder="1" applyAlignment="1">
      <alignment horizontal="right" vertical="center"/>
    </xf>
    <xf numFmtId="165" fontId="7" fillId="0" borderId="1" xfId="3" applyNumberFormat="1" applyFont="1" applyFill="1" applyBorder="1" applyAlignment="1">
      <alignment horizontal="center" vertical="center"/>
    </xf>
    <xf numFmtId="165" fontId="7" fillId="0" borderId="2" xfId="3" applyNumberFormat="1" applyFont="1" applyFill="1" applyBorder="1" applyAlignment="1">
      <alignment vertical="center"/>
    </xf>
    <xf numFmtId="165" fontId="7" fillId="0" borderId="3" xfId="3" applyNumberFormat="1" applyFont="1" applyFill="1" applyBorder="1" applyAlignment="1">
      <alignment vertical="center"/>
    </xf>
    <xf numFmtId="165" fontId="0" fillId="0" borderId="2" xfId="3" applyNumberFormat="1" applyFont="1" applyFill="1" applyBorder="1" applyAlignment="1">
      <alignment horizontal="center" vertical="center"/>
    </xf>
    <xf numFmtId="0" fontId="7" fillId="0" borderId="2" xfId="0" applyFont="1" applyFill="1" applyBorder="1" applyAlignment="1">
      <alignment vertical="center" wrapText="1"/>
    </xf>
    <xf numFmtId="164" fontId="7" fillId="0" borderId="2" xfId="0" applyNumberFormat="1" applyFont="1" applyBorder="1"/>
    <xf numFmtId="164" fontId="0" fillId="0" borderId="2" xfId="1" applyNumberFormat="1" applyFont="1" applyBorder="1"/>
    <xf numFmtId="164" fontId="0" fillId="0" borderId="2" xfId="0" applyNumberFormat="1" applyBorder="1"/>
    <xf numFmtId="164" fontId="7" fillId="0" borderId="2" xfId="1" applyNumberFormat="1" applyFont="1" applyBorder="1" applyAlignment="1">
      <alignment horizontal="right" vertical="center"/>
    </xf>
    <xf numFmtId="14" fontId="7" fillId="0" borderId="2" xfId="0" applyNumberFormat="1" applyFont="1" applyFill="1" applyBorder="1" applyAlignment="1">
      <alignment horizontal="right" vertical="center"/>
    </xf>
    <xf numFmtId="164" fontId="7" fillId="0" borderId="2" xfId="1" applyNumberFormat="1" applyFont="1" applyBorder="1" applyAlignment="1">
      <alignment horizontal="center" vertical="center"/>
    </xf>
    <xf numFmtId="168" fontId="7" fillId="0" borderId="2" xfId="0" applyNumberFormat="1" applyFont="1" applyFill="1" applyBorder="1" applyAlignment="1">
      <alignment horizontal="right" vertical="center"/>
    </xf>
    <xf numFmtId="0" fontId="0" fillId="0" borderId="2" xfId="0" applyBorder="1" applyAlignment="1">
      <alignment horizontal="center" vertical="center"/>
    </xf>
    <xf numFmtId="168" fontId="7" fillId="0" borderId="2" xfId="0" applyNumberFormat="1" applyFont="1" applyFill="1" applyBorder="1" applyAlignment="1">
      <alignment vertical="center"/>
    </xf>
    <xf numFmtId="164" fontId="7" fillId="4" borderId="2" xfId="1" applyNumberFormat="1" applyFont="1" applyFill="1" applyBorder="1" applyAlignment="1">
      <alignment horizontal="right" vertical="center" wrapText="1"/>
    </xf>
    <xf numFmtId="164" fontId="7" fillId="0" borderId="2" xfId="1" applyNumberFormat="1" applyFont="1" applyBorder="1" applyAlignment="1">
      <alignment vertical="center"/>
    </xf>
    <xf numFmtId="164" fontId="0" fillId="0" borderId="2" xfId="1" applyNumberFormat="1" applyFont="1" applyBorder="1" applyAlignment="1">
      <alignment vertical="center"/>
    </xf>
    <xf numFmtId="0" fontId="9" fillId="0" borderId="2" xfId="0" applyFont="1" applyBorder="1"/>
    <xf numFmtId="164" fontId="7" fillId="0" borderId="2" xfId="1" applyNumberFormat="1" applyFont="1" applyBorder="1" applyAlignment="1">
      <alignment horizontal="right" vertical="center"/>
    </xf>
    <xf numFmtId="164" fontId="7" fillId="0" borderId="1" xfId="1" applyNumberFormat="1" applyFont="1" applyFill="1" applyBorder="1" applyAlignment="1">
      <alignment horizontal="right" vertical="center"/>
    </xf>
    <xf numFmtId="0" fontId="7" fillId="0" borderId="2" xfId="0" applyFont="1" applyFill="1" applyBorder="1" applyAlignment="1">
      <alignment horizontal="right" vertical="center"/>
    </xf>
    <xf numFmtId="0" fontId="7" fillId="0" borderId="2" xfId="0" applyFont="1" applyBorder="1" applyAlignment="1">
      <alignment horizontal="right" vertical="center"/>
    </xf>
    <xf numFmtId="0" fontId="7" fillId="0" borderId="2" xfId="0" applyFont="1" applyBorder="1" applyAlignment="1">
      <alignment horizontal="center" vertical="center"/>
    </xf>
    <xf numFmtId="0" fontId="7" fillId="0" borderId="2" xfId="0" applyFont="1" applyBorder="1" applyAlignment="1">
      <alignment vertical="center"/>
    </xf>
    <xf numFmtId="165" fontId="7" fillId="0" borderId="1" xfId="3" applyNumberFormat="1" applyFont="1" applyFill="1" applyBorder="1" applyAlignment="1">
      <alignment horizontal="right" vertical="center"/>
    </xf>
    <xf numFmtId="165" fontId="7" fillId="0" borderId="3" xfId="3" applyNumberFormat="1" applyFont="1" applyFill="1" applyBorder="1" applyAlignment="1">
      <alignment horizontal="right" vertical="center"/>
    </xf>
    <xf numFmtId="0" fontId="7" fillId="0" borderId="1" xfId="0" applyFont="1" applyBorder="1" applyAlignment="1">
      <alignment horizontal="left" vertical="center"/>
    </xf>
    <xf numFmtId="0" fontId="7" fillId="0" borderId="3" xfId="0" applyFont="1" applyBorder="1" applyAlignment="1">
      <alignment horizontal="lef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 xfId="0" applyBorder="1" applyAlignment="1">
      <alignment horizontal="center" vertical="center"/>
    </xf>
    <xf numFmtId="165" fontId="7" fillId="0" borderId="2" xfId="3" applyNumberFormat="1" applyFont="1" applyFill="1" applyBorder="1" applyAlignment="1">
      <alignment horizontal="center" vertical="center"/>
    </xf>
    <xf numFmtId="0" fontId="0" fillId="0" borderId="2" xfId="0"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7" fillId="0" borderId="2" xfId="0" applyFont="1" applyBorder="1" applyAlignment="1">
      <alignment vertical="center"/>
    </xf>
    <xf numFmtId="164" fontId="7" fillId="0" borderId="1" xfId="1" applyNumberFormat="1" applyFont="1" applyFill="1" applyBorder="1" applyAlignment="1">
      <alignment horizontal="right" vertical="center"/>
    </xf>
    <xf numFmtId="165" fontId="7" fillId="0" borderId="2" xfId="3" applyNumberFormat="1" applyFont="1" applyFill="1" applyBorder="1" applyAlignment="1">
      <alignment horizontal="right" vertical="center"/>
    </xf>
    <xf numFmtId="0" fontId="7" fillId="0" borderId="2" xfId="0" applyFont="1" applyFill="1" applyBorder="1" applyAlignment="1">
      <alignment horizontal="center" vertical="center" wrapText="1"/>
    </xf>
    <xf numFmtId="169" fontId="7" fillId="0" borderId="2" xfId="0" applyNumberFormat="1" applyFont="1" applyFill="1" applyBorder="1" applyAlignment="1">
      <alignment horizontal="center" vertical="center"/>
    </xf>
    <xf numFmtId="0" fontId="7" fillId="0" borderId="4" xfId="0" applyFont="1" applyBorder="1" applyAlignment="1">
      <alignment vertical="center"/>
    </xf>
    <xf numFmtId="0" fontId="7" fillId="0" borderId="4" xfId="0" applyFont="1" applyFill="1" applyBorder="1" applyAlignment="1">
      <alignment vertical="center"/>
    </xf>
    <xf numFmtId="165" fontId="7" fillId="0" borderId="4" xfId="3" applyNumberFormat="1" applyFont="1" applyBorder="1" applyAlignment="1">
      <alignment vertical="center"/>
    </xf>
    <xf numFmtId="0" fontId="7" fillId="0" borderId="3" xfId="0" applyFont="1" applyFill="1" applyBorder="1" applyAlignment="1">
      <alignment vertical="center"/>
    </xf>
    <xf numFmtId="0" fontId="7" fillId="0" borderId="4" xfId="0" applyFont="1" applyFill="1" applyBorder="1" applyAlignment="1">
      <alignment vertical="center" wrapText="1"/>
    </xf>
    <xf numFmtId="165" fontId="0" fillId="0" borderId="1" xfId="3" applyNumberFormat="1" applyFont="1" applyFill="1" applyBorder="1" applyAlignment="1">
      <alignment horizontal="center" vertical="center"/>
    </xf>
    <xf numFmtId="0" fontId="3" fillId="0" borderId="2" xfId="0" applyFont="1" applyBorder="1" applyAlignment="1">
      <alignment vertical="center"/>
    </xf>
    <xf numFmtId="0" fontId="7" fillId="0" borderId="2" xfId="0" applyFont="1" applyBorder="1" applyAlignment="1">
      <alignment vertical="center" wrapText="1"/>
    </xf>
    <xf numFmtId="175" fontId="7" fillId="0" borderId="2" xfId="0" applyNumberFormat="1" applyFont="1" applyFill="1" applyBorder="1" applyAlignment="1">
      <alignment vertical="center"/>
    </xf>
    <xf numFmtId="164" fontId="7" fillId="4" borderId="2" xfId="1" applyNumberFormat="1" applyFont="1" applyFill="1" applyBorder="1" applyAlignment="1">
      <alignment vertical="center"/>
    </xf>
    <xf numFmtId="9" fontId="7" fillId="0" borderId="2" xfId="2" applyFont="1" applyFill="1" applyBorder="1"/>
    <xf numFmtId="0" fontId="7" fillId="0" borderId="1" xfId="0" applyFont="1" applyFill="1" applyBorder="1" applyAlignment="1">
      <alignment horizontal="left" vertical="center" wrapText="1"/>
    </xf>
    <xf numFmtId="0" fontId="7" fillId="0" borderId="1" xfId="0" applyFont="1" applyBorder="1" applyAlignment="1">
      <alignment horizontal="left" vertical="center"/>
    </xf>
    <xf numFmtId="0" fontId="1" fillId="3" borderId="2" xfId="0" applyFont="1" applyFill="1" applyBorder="1" applyAlignment="1">
      <alignment horizontal="center" vertical="center" wrapText="1"/>
    </xf>
    <xf numFmtId="164" fontId="0" fillId="0" borderId="2" xfId="1" applyNumberFormat="1" applyFont="1" applyBorder="1" applyAlignment="1">
      <alignment horizontal="center" vertical="center"/>
    </xf>
    <xf numFmtId="165" fontId="7" fillId="0" borderId="1" xfId="3" applyNumberFormat="1" applyFont="1" applyFill="1" applyBorder="1" applyAlignment="1">
      <alignment horizontal="right" vertical="center"/>
    </xf>
    <xf numFmtId="0" fontId="7" fillId="0" borderId="2" xfId="0" applyFont="1" applyFill="1" applyBorder="1" applyAlignment="1">
      <alignment horizontal="left" vertical="center" wrapText="1"/>
    </xf>
    <xf numFmtId="0" fontId="7" fillId="0" borderId="2" xfId="0" applyFont="1" applyBorder="1" applyAlignment="1">
      <alignment horizontal="right" vertical="center"/>
    </xf>
    <xf numFmtId="0" fontId="7" fillId="0" borderId="2" xfId="0" applyFont="1" applyFill="1" applyBorder="1" applyAlignment="1">
      <alignment horizontal="right" vertical="center"/>
    </xf>
    <xf numFmtId="164" fontId="7" fillId="0" borderId="1" xfId="1" applyNumberFormat="1" applyFont="1" applyFill="1" applyBorder="1" applyAlignment="1">
      <alignment horizontal="right" vertical="center"/>
    </xf>
    <xf numFmtId="0" fontId="0" fillId="0" borderId="2" xfId="0" applyBorder="1" applyAlignment="1">
      <alignment horizontal="center" vertical="center"/>
    </xf>
    <xf numFmtId="0" fontId="13" fillId="16" borderId="0" xfId="0" applyFont="1" applyFill="1" applyAlignment="1">
      <alignment horizontal="center"/>
    </xf>
    <xf numFmtId="0" fontId="0" fillId="0" borderId="0" xfId="0" applyAlignment="1">
      <alignment horizontal="center" vertical="center" wrapText="1"/>
    </xf>
    <xf numFmtId="0" fontId="0" fillId="11" borderId="2" xfId="0" applyFill="1" applyBorder="1" applyAlignment="1">
      <alignment horizontal="left" vertical="center" wrapText="1"/>
    </xf>
    <xf numFmtId="0" fontId="2" fillId="3" borderId="2" xfId="0" applyFont="1" applyFill="1" applyBorder="1" applyAlignment="1">
      <alignment horizontal="left" vertical="center" wrapText="1"/>
    </xf>
    <xf numFmtId="0" fontId="0" fillId="6" borderId="2" xfId="0" applyFill="1" applyBorder="1" applyAlignment="1">
      <alignment horizontal="left" vertical="center"/>
    </xf>
    <xf numFmtId="0" fontId="7" fillId="14" borderId="2" xfId="0" applyFont="1" applyFill="1" applyBorder="1" applyAlignment="1">
      <alignment horizontal="left" vertical="center" wrapText="1"/>
    </xf>
    <xf numFmtId="0" fontId="7" fillId="7" borderId="2" xfId="0" applyFont="1" applyFill="1" applyBorder="1" applyAlignment="1">
      <alignment horizontal="left" vertical="center" wrapText="1"/>
    </xf>
    <xf numFmtId="0" fontId="0" fillId="5" borderId="2" xfId="0" applyFill="1" applyBorder="1" applyAlignment="1">
      <alignment horizontal="center" vertical="center"/>
    </xf>
    <xf numFmtId="0" fontId="0" fillId="15" borderId="2" xfId="0" applyFill="1" applyBorder="1" applyAlignment="1">
      <alignment horizontal="left" vertical="center"/>
    </xf>
    <xf numFmtId="0" fontId="0" fillId="12" borderId="2" xfId="0" applyFill="1" applyBorder="1" applyAlignment="1">
      <alignment horizontal="left" vertical="center"/>
    </xf>
    <xf numFmtId="164" fontId="0" fillId="0" borderId="1" xfId="1" applyNumberFormat="1" applyFont="1" applyBorder="1" applyAlignment="1">
      <alignment horizontal="center" vertical="center"/>
    </xf>
    <xf numFmtId="164" fontId="0" fillId="0" borderId="4" xfId="1" applyNumberFormat="1" applyFont="1" applyBorder="1" applyAlignment="1">
      <alignment horizontal="center" vertical="center"/>
    </xf>
    <xf numFmtId="164" fontId="0" fillId="0" borderId="3" xfId="1" applyNumberFormat="1" applyFont="1" applyBorder="1" applyAlignment="1">
      <alignment horizontal="center" vertical="center"/>
    </xf>
    <xf numFmtId="0" fontId="1" fillId="3"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1" xfId="0" applyFont="1" applyBorder="1" applyAlignment="1">
      <alignment horizontal="left" vertical="center"/>
    </xf>
    <xf numFmtId="0" fontId="7" fillId="0" borderId="4" xfId="0" applyFont="1" applyBorder="1" applyAlignment="1">
      <alignment horizontal="left" vertical="center"/>
    </xf>
    <xf numFmtId="0" fontId="7" fillId="0" borderId="3" xfId="0" applyFont="1" applyBorder="1" applyAlignment="1">
      <alignment horizontal="left" vertical="center"/>
    </xf>
    <xf numFmtId="0" fontId="0" fillId="7" borderId="6" xfId="0" applyFill="1" applyBorder="1" applyAlignment="1">
      <alignment horizontal="center" vertical="center" textRotation="90"/>
    </xf>
    <xf numFmtId="0" fontId="0" fillId="7" borderId="7" xfId="0" applyFill="1" applyBorder="1" applyAlignment="1">
      <alignment horizontal="center" vertical="center" textRotation="90"/>
    </xf>
    <xf numFmtId="164" fontId="7" fillId="0" borderId="1" xfId="1" applyNumberFormat="1" applyFont="1" applyBorder="1" applyAlignment="1">
      <alignment horizontal="center" vertical="center"/>
    </xf>
    <xf numFmtId="164" fontId="7" fillId="0" borderId="4" xfId="1" applyNumberFormat="1" applyFont="1" applyBorder="1" applyAlignment="1">
      <alignment horizontal="center" vertical="center"/>
    </xf>
    <xf numFmtId="164" fontId="7" fillId="0" borderId="3" xfId="1" applyNumberFormat="1" applyFont="1" applyBorder="1" applyAlignment="1">
      <alignment horizontal="center" vertical="center"/>
    </xf>
    <xf numFmtId="164" fontId="7" fillId="0" borderId="2" xfId="1" applyNumberFormat="1" applyFont="1" applyBorder="1" applyAlignment="1">
      <alignment horizontal="right" vertical="center"/>
    </xf>
    <xf numFmtId="164" fontId="7" fillId="0" borderId="1" xfId="1" applyNumberFormat="1" applyFont="1" applyFill="1" applyBorder="1" applyAlignment="1">
      <alignment horizontal="right" vertical="center"/>
    </xf>
    <xf numFmtId="164" fontId="7" fillId="0" borderId="3" xfId="1" applyNumberFormat="1" applyFont="1" applyFill="1" applyBorder="1" applyAlignment="1">
      <alignment horizontal="right" vertical="center"/>
    </xf>
    <xf numFmtId="164" fontId="7" fillId="0" borderId="2" xfId="1" applyNumberFormat="1" applyFont="1" applyBorder="1" applyAlignment="1">
      <alignment horizontal="center" vertical="center"/>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64" fontId="0" fillId="0" borderId="2" xfId="1" applyNumberFormat="1" applyFont="1" applyBorder="1" applyAlignment="1">
      <alignment horizontal="center" vertical="center"/>
    </xf>
    <xf numFmtId="164" fontId="7" fillId="0" borderId="1" xfId="0" applyNumberFormat="1" applyFont="1" applyBorder="1" applyAlignment="1">
      <alignment horizontal="right" vertical="center"/>
    </xf>
    <xf numFmtId="0" fontId="7" fillId="0" borderId="3" xfId="0" applyFont="1" applyBorder="1" applyAlignment="1">
      <alignment horizontal="right"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7" fillId="0" borderId="2" xfId="0" applyFont="1" applyFill="1" applyBorder="1" applyAlignment="1">
      <alignment horizontal="right" vertical="center"/>
    </xf>
    <xf numFmtId="0" fontId="7" fillId="0" borderId="1"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right"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7" fillId="0" borderId="2" xfId="0" applyNumberFormat="1" applyFont="1" applyBorder="1" applyAlignment="1">
      <alignment horizontal="right" vertical="center"/>
    </xf>
    <xf numFmtId="164" fontId="7" fillId="0" borderId="2" xfId="0" applyNumberFormat="1" applyFont="1" applyBorder="1" applyAlignment="1">
      <alignment horizontal="center" vertical="center"/>
    </xf>
    <xf numFmtId="164" fontId="7" fillId="0" borderId="2" xfId="0" applyNumberFormat="1" applyFont="1" applyBorder="1" applyAlignment="1">
      <alignment vertical="center"/>
    </xf>
    <xf numFmtId="0" fontId="7" fillId="0" borderId="2" xfId="0" applyFont="1" applyBorder="1" applyAlignment="1">
      <alignment vertical="center"/>
    </xf>
    <xf numFmtId="165" fontId="7" fillId="0" borderId="1" xfId="3" applyNumberFormat="1" applyFont="1" applyFill="1" applyBorder="1" applyAlignment="1">
      <alignment horizontal="right" vertical="center"/>
    </xf>
    <xf numFmtId="165" fontId="7" fillId="0" borderId="4" xfId="3" applyNumberFormat="1" applyFont="1" applyFill="1" applyBorder="1" applyAlignment="1">
      <alignment horizontal="right" vertical="center"/>
    </xf>
    <xf numFmtId="165" fontId="7" fillId="0" borderId="3" xfId="3" applyNumberFormat="1" applyFont="1" applyFill="1" applyBorder="1" applyAlignment="1">
      <alignment horizontal="right" vertical="center"/>
    </xf>
    <xf numFmtId="0" fontId="0" fillId="0" borderId="2" xfId="0" applyBorder="1" applyAlignment="1">
      <alignment horizontal="center" vertical="center"/>
    </xf>
    <xf numFmtId="165" fontId="7" fillId="0" borderId="2" xfId="3" applyNumberFormat="1" applyFont="1" applyFill="1" applyBorder="1" applyAlignment="1">
      <alignment horizontal="center" vertical="center"/>
    </xf>
    <xf numFmtId="0" fontId="0" fillId="0" borderId="2" xfId="0" applyBorder="1" applyAlignment="1">
      <alignment horizontal="center" vertical="center" wrapText="1"/>
    </xf>
    <xf numFmtId="164" fontId="7" fillId="0" borderId="1" xfId="0" applyNumberFormat="1" applyFont="1" applyBorder="1" applyAlignment="1">
      <alignment horizontal="center" vertical="center"/>
    </xf>
    <xf numFmtId="164" fontId="7" fillId="0" borderId="4" xfId="0" applyNumberFormat="1" applyFont="1" applyBorder="1" applyAlignment="1">
      <alignment horizontal="center" vertical="center"/>
    </xf>
    <xf numFmtId="164" fontId="7" fillId="0" borderId="3" xfId="0" applyNumberFormat="1" applyFont="1" applyBorder="1" applyAlignment="1">
      <alignment horizontal="center" vertical="center"/>
    </xf>
    <xf numFmtId="0" fontId="0" fillId="8" borderId="2" xfId="0" applyFill="1" applyBorder="1" applyAlignment="1">
      <alignment horizontal="center" vertical="center" textRotation="90"/>
    </xf>
    <xf numFmtId="165" fontId="7" fillId="0" borderId="1" xfId="3" applyNumberFormat="1" applyFont="1" applyFill="1" applyBorder="1" applyAlignment="1">
      <alignment horizontal="center" vertical="center"/>
    </xf>
    <xf numFmtId="165" fontId="7" fillId="0" borderId="4" xfId="3" applyNumberFormat="1" applyFont="1" applyFill="1" applyBorder="1" applyAlignment="1">
      <alignment horizontal="center" vertical="center"/>
    </xf>
    <xf numFmtId="165" fontId="7" fillId="0" borderId="3" xfId="3" applyNumberFormat="1" applyFont="1" applyFill="1" applyBorder="1" applyAlignment="1">
      <alignment horizontal="center" vertical="center"/>
    </xf>
    <xf numFmtId="0" fontId="0" fillId="5" borderId="6" xfId="0" applyFill="1" applyBorder="1" applyAlignment="1">
      <alignment horizontal="center" vertical="center" textRotation="90"/>
    </xf>
    <xf numFmtId="0" fontId="0" fillId="6" borderId="2" xfId="0" applyFill="1" applyBorder="1" applyAlignment="1">
      <alignment horizontal="center" vertical="center" textRotation="90"/>
    </xf>
    <xf numFmtId="0" fontId="1" fillId="3" borderId="1" xfId="0" quotePrefix="1" applyFont="1" applyFill="1" applyBorder="1" applyAlignment="1">
      <alignment horizontal="center" vertical="center" wrapText="1"/>
    </xf>
    <xf numFmtId="0" fontId="1" fillId="3" borderId="4" xfId="0" quotePrefix="1" applyFont="1" applyFill="1" applyBorder="1" applyAlignment="1">
      <alignment horizontal="center" vertical="center" wrapText="1"/>
    </xf>
    <xf numFmtId="0" fontId="7" fillId="0" borderId="2" xfId="0" applyFont="1" applyFill="1" applyBorder="1" applyAlignment="1">
      <alignment horizontal="left" vertical="center"/>
    </xf>
    <xf numFmtId="164" fontId="7" fillId="0" borderId="1" xfId="1" applyNumberFormat="1" applyFont="1" applyBorder="1" applyAlignment="1">
      <alignment horizontal="right" vertical="center"/>
    </xf>
    <xf numFmtId="164" fontId="7" fillId="0" borderId="4" xfId="1" applyNumberFormat="1" applyFont="1" applyBorder="1" applyAlignment="1">
      <alignment horizontal="right" vertical="center"/>
    </xf>
    <xf numFmtId="164" fontId="7" fillId="0" borderId="3" xfId="1" applyNumberFormat="1" applyFont="1" applyBorder="1" applyAlignment="1">
      <alignment horizontal="right" vertical="center"/>
    </xf>
    <xf numFmtId="0" fontId="7" fillId="0" borderId="1" xfId="0" quotePrefix="1" applyFont="1" applyFill="1" applyBorder="1" applyAlignment="1">
      <alignment horizontal="left" vertical="center" wrapText="1"/>
    </xf>
    <xf numFmtId="0" fontId="7" fillId="0" borderId="4" xfId="0" quotePrefix="1" applyFont="1" applyFill="1" applyBorder="1" applyAlignment="1">
      <alignment horizontal="left" vertical="center" wrapText="1"/>
    </xf>
    <xf numFmtId="0" fontId="7" fillId="0" borderId="3" xfId="0" quotePrefix="1" applyFont="1" applyFill="1" applyBorder="1" applyAlignment="1">
      <alignment horizontal="left" vertical="center" wrapText="1"/>
    </xf>
    <xf numFmtId="0" fontId="9"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164" fontId="0" fillId="0" borderId="1" xfId="1" applyNumberFormat="1" applyFont="1" applyFill="1" applyBorder="1" applyAlignment="1">
      <alignment horizontal="center" vertical="center"/>
    </xf>
    <xf numFmtId="164" fontId="0" fillId="0" borderId="4" xfId="1" applyNumberFormat="1" applyFont="1" applyFill="1" applyBorder="1" applyAlignment="1">
      <alignment horizontal="center" vertical="center"/>
    </xf>
    <xf numFmtId="164" fontId="0" fillId="0" borderId="3" xfId="1" applyNumberFormat="1" applyFont="1" applyFill="1" applyBorder="1" applyAlignment="1">
      <alignment horizontal="center" vertical="center"/>
    </xf>
    <xf numFmtId="164" fontId="7" fillId="0" borderId="1" xfId="1" applyNumberFormat="1" applyFont="1" applyFill="1" applyBorder="1" applyAlignment="1">
      <alignment horizontal="center" vertical="center"/>
    </xf>
    <xf numFmtId="164" fontId="7" fillId="0" borderId="4" xfId="1" applyNumberFormat="1" applyFont="1" applyFill="1" applyBorder="1" applyAlignment="1">
      <alignment horizontal="center" vertical="center"/>
    </xf>
    <xf numFmtId="164" fontId="7" fillId="0" borderId="3" xfId="1" applyNumberFormat="1" applyFont="1" applyFill="1" applyBorder="1" applyAlignment="1">
      <alignment horizontal="center" vertical="center"/>
    </xf>
    <xf numFmtId="0" fontId="7" fillId="0" borderId="4" xfId="0" applyFont="1" applyBorder="1" applyAlignment="1">
      <alignment horizontal="right" vertical="center"/>
    </xf>
    <xf numFmtId="164" fontId="7" fillId="0" borderId="1" xfId="0" applyNumberFormat="1" applyFont="1" applyFill="1" applyBorder="1" applyAlignment="1">
      <alignment horizontal="center" vertical="center"/>
    </xf>
    <xf numFmtId="164" fontId="7" fillId="0" borderId="4"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7" fillId="0" borderId="1" xfId="0" applyFont="1" applyFill="1" applyBorder="1" applyAlignment="1">
      <alignment horizontal="right" vertical="center"/>
    </xf>
    <xf numFmtId="0" fontId="7" fillId="0" borderId="4"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 xfId="0" applyFont="1" applyBorder="1" applyAlignment="1">
      <alignment horizontal="right" vertical="center"/>
    </xf>
    <xf numFmtId="165" fontId="7" fillId="0" borderId="1" xfId="3" applyNumberFormat="1" applyFont="1" applyBorder="1" applyAlignment="1">
      <alignment horizontal="left" vertical="center" wrapText="1"/>
    </xf>
    <xf numFmtId="165" fontId="7" fillId="0" borderId="4" xfId="3" applyNumberFormat="1" applyFont="1" applyBorder="1" applyAlignment="1">
      <alignment horizontal="left" vertical="center" wrapText="1"/>
    </xf>
    <xf numFmtId="0" fontId="7" fillId="0" borderId="1" xfId="0" applyFont="1" applyFill="1" applyBorder="1" applyAlignment="1">
      <alignment horizontal="center"/>
    </xf>
    <xf numFmtId="0" fontId="7" fillId="0" borderId="4" xfId="0" applyFont="1" applyFill="1" applyBorder="1" applyAlignment="1">
      <alignment horizontal="center"/>
    </xf>
    <xf numFmtId="0" fontId="7" fillId="0" borderId="3" xfId="0" applyFont="1" applyFill="1" applyBorder="1" applyAlignment="1">
      <alignment horizontal="center"/>
    </xf>
    <xf numFmtId="0" fontId="7" fillId="0" borderId="2" xfId="0" applyFont="1" applyFill="1" applyBorder="1" applyAlignment="1">
      <alignment horizontal="center"/>
    </xf>
    <xf numFmtId="0" fontId="7" fillId="0" borderId="1" xfId="0" applyFont="1" applyFill="1" applyBorder="1" applyAlignment="1">
      <alignment horizontal="left" vertical="center"/>
    </xf>
    <xf numFmtId="0" fontId="7" fillId="0" borderId="4" xfId="0" applyFont="1" applyFill="1" applyBorder="1" applyAlignment="1">
      <alignment horizontal="left" vertical="center"/>
    </xf>
    <xf numFmtId="0" fontId="7" fillId="0" borderId="3" xfId="0" applyFont="1" applyFill="1" applyBorder="1" applyAlignment="1">
      <alignment horizontal="left" vertical="center"/>
    </xf>
    <xf numFmtId="165" fontId="7" fillId="0" borderId="2" xfId="3" applyNumberFormat="1" applyFont="1" applyFill="1" applyBorder="1" applyAlignment="1">
      <alignment horizontal="right" vertical="center"/>
    </xf>
    <xf numFmtId="0" fontId="7" fillId="0" borderId="2" xfId="0" applyFont="1" applyFill="1" applyBorder="1" applyAlignment="1">
      <alignment horizontal="center" vertical="center" wrapText="1"/>
    </xf>
    <xf numFmtId="165" fontId="7" fillId="0" borderId="2" xfId="3" applyNumberFormat="1" applyFont="1" applyBorder="1" applyAlignment="1">
      <alignment horizontal="center"/>
    </xf>
    <xf numFmtId="0" fontId="7" fillId="0" borderId="2" xfId="0" applyFont="1" applyBorder="1" applyAlignment="1">
      <alignment horizontal="left" vertical="center"/>
    </xf>
    <xf numFmtId="0" fontId="7" fillId="0" borderId="2" xfId="0" applyFont="1" applyBorder="1" applyAlignment="1">
      <alignment horizontal="left"/>
    </xf>
    <xf numFmtId="0" fontId="7" fillId="0" borderId="1" xfId="0" applyFont="1" applyBorder="1" applyAlignment="1">
      <alignment horizontal="left"/>
    </xf>
  </cellXfs>
  <cellStyles count="12">
    <cellStyle name="20% - Accent1 2" xfId="8"/>
    <cellStyle name="Comma" xfId="1" builtinId="3"/>
    <cellStyle name="Comma 2" xfId="6"/>
    <cellStyle name="Comma 3" xfId="9"/>
    <cellStyle name="Comma 4" xfId="11"/>
    <cellStyle name="Currency" xfId="3" builtinId="4"/>
    <cellStyle name="Currency 2" xfId="5"/>
    <cellStyle name="Normal" xfId="0" builtinId="0"/>
    <cellStyle name="Normal 2" xfId="4"/>
    <cellStyle name="Normal 5" xfId="10"/>
    <cellStyle name="Percent" xfId="2" builtinId="5"/>
    <cellStyle name="Percent 2" xfId="7"/>
  </cellStyles>
  <dxfs count="579">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70C0"/>
        </patternFill>
      </fill>
    </dxf>
    <dxf>
      <font>
        <b/>
        <i val="0"/>
        <color theme="0"/>
      </font>
      <fill>
        <patternFill>
          <bgColor theme="1"/>
        </patternFill>
      </fill>
    </dxf>
    <dxf>
      <fill>
        <patternFill>
          <bgColor rgb="FF0070C0"/>
        </patternFill>
      </fill>
    </dxf>
    <dxf>
      <font>
        <b/>
        <i val="0"/>
        <color theme="0"/>
      </font>
      <fill>
        <patternFill>
          <bgColor theme="1"/>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ont>
        <b/>
        <i val="0"/>
        <color theme="0"/>
      </font>
      <fill>
        <patternFill>
          <bgColor theme="1"/>
        </patternFill>
      </fill>
    </dxf>
    <dxf>
      <font>
        <b/>
        <i val="0"/>
        <color theme="0"/>
      </font>
      <fill>
        <patternFill>
          <bgColor rgb="FFFF0000"/>
        </patternFill>
      </fill>
    </dxf>
    <dxf>
      <fill>
        <patternFill>
          <bgColor theme="9"/>
        </patternFill>
      </fill>
    </dxf>
    <dxf>
      <fill>
        <patternFill>
          <bgColor rgb="FF00B050"/>
        </patternFill>
      </fill>
    </dxf>
    <dxf>
      <font>
        <b/>
        <i val="0"/>
        <color theme="0"/>
      </font>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
      <fill>
        <patternFill>
          <bgColor rgb="FF00B050"/>
        </patternFill>
      </fill>
    </dxf>
    <dxf>
      <fill>
        <patternFill>
          <bgColor theme="9" tint="-0.24994659260841701"/>
        </patternFill>
      </fill>
    </dxf>
    <dxf>
      <fill>
        <patternFill>
          <bgColor rgb="FFFF0000"/>
        </patternFill>
      </fill>
    </dxf>
    <dxf>
      <font>
        <b/>
        <i val="0"/>
        <color theme="0"/>
      </font>
      <fill>
        <patternFill>
          <bgColor theme="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dr" refreshedDate="41332.718706944448" createdVersion="4" refreshedVersion="4" minRefreshableVersion="3" recordCount="164">
  <cacheSource type="worksheet">
    <worksheetSource ref="B1:X170" sheet="HAC PCA tracking"/>
  </cacheSource>
  <cacheFields count="23">
    <cacheField name="CCC" numFmtId="0">
      <sharedItems containsBlank="1"/>
    </cacheField>
    <cacheField name="HAC" numFmtId="0">
      <sharedItems containsBlank="1"/>
    </cacheField>
    <cacheField name="HAC target" numFmtId="164">
      <sharedItems containsString="0" containsBlank="1" containsNumber="1" containsInteger="1" minValue="0" maxValue="105000"/>
    </cacheField>
    <cacheField name="Partner" numFmtId="0">
      <sharedItems containsBlank="1" count="39">
        <s v="Caritas"/>
        <s v="Save the Children"/>
        <s v="IQRA"/>
        <s v="Amel"/>
        <s v="AVSI"/>
        <s v="Mouvement Social"/>
        <s v="NRC"/>
        <s v="War Child Holland"/>
        <s v="Alpha"/>
        <s v="SAWA"/>
        <s v="MADA"/>
        <s v="Relief International"/>
        <m/>
        <s v="Balamand University"/>
        <s v="CERD"/>
        <s v="ACF"/>
        <s v="CISP"/>
        <s v="PU- AMI"/>
        <s v="DRC"/>
        <s v="UNRWA"/>
        <s v="Medair"/>
        <s v="Ministry of Public Health"/>
        <s v="Beyond"/>
        <s v="IOCC"/>
        <s v="IRC"/>
        <s v="Heartland Alliance"/>
        <s v="Kafa"/>
        <s v="ABAAD"/>
        <s v="Arc An Ciel"/>
        <s v="ACH"/>
        <s v="AUB"/>
        <s v="Hoops"/>
        <s v="Intersos"/>
        <s v="Mercy Corps"/>
        <s v="MOSA"/>
        <s v="Sheild"/>
        <s v="TdH-It"/>
        <s v="LMAC"/>
        <s v="Premier Urgence" u="1"/>
      </sharedItems>
    </cacheField>
    <cacheField name="PCA #" numFmtId="0">
      <sharedItems containsBlank="1" count="25">
        <s v="LEBA/2012/030"/>
        <s v="LEBA/2012/029_x000a_LEBA/2012/018"/>
        <s v="LEBA/2012/024"/>
        <s v="LEBA/2012/022"/>
        <s v="In process"/>
        <s v="LEBA/2013/001"/>
        <s v="LEBA/2012/018"/>
        <s v="LEBA/2013/002"/>
        <s v="LEBA/2012/026"/>
        <m/>
        <s v="LEBA/2012/033"/>
        <s v="LEBA/2012/021"/>
        <s v="LEBA/2012/32"/>
        <s v="LEBA/2012/31"/>
        <s v="LEBA/2012/025"/>
        <s v="LEBA/2013/03"/>
        <s v="LEBA/2012/36"/>
        <s v="LEBA/2012/034"/>
        <s v="LEBA/2012/016"/>
        <s v="LEBA/2012/020"/>
        <s v="RWP2012/13"/>
        <s v="LEBA/2013/01"/>
        <s v="LEBA/2012/029"/>
        <s v="LEBA/2012/012"/>
        <s v="LEBA/2012/011"/>
      </sharedItems>
    </cacheField>
    <cacheField name="Activity" numFmtId="0">
      <sharedItems containsBlank="1" longText="1"/>
    </cacheField>
    <cacheField name="Location" numFmtId="0">
      <sharedItems containsBlank="1"/>
    </cacheField>
    <cacheField name="PCA funds" numFmtId="165">
      <sharedItems containsBlank="1" containsMixedTypes="1" containsNumber="1" minValue="26043" maxValue="1688755"/>
    </cacheField>
    <cacheField name="Donor" numFmtId="0">
      <sharedItems containsBlank="1"/>
    </cacheField>
    <cacheField name="PBA" numFmtId="0">
      <sharedItems containsBlank="1"/>
    </cacheField>
    <cacheField name="Start date" numFmtId="0">
      <sharedItems containsNonDate="0" containsDate="1" containsString="0" containsBlank="1" minDate="2012-01-01T00:00:00" maxDate="2013-05-02T00:00:00"/>
    </cacheField>
    <cacheField name="End date" numFmtId="0">
      <sharedItems containsNonDate="0" containsDate="1" containsString="0" containsBlank="1" minDate="2012-11-30T00:00:00" maxDate="2014-08-01T00:00:00"/>
    </cacheField>
    <cacheField name="Pipeline" numFmtId="164">
      <sharedItems containsSemiMixedTypes="0" containsString="0" containsNumber="1" containsInteger="1" minValue="0" maxValue="1"/>
    </cacheField>
    <cacheField name="Active" numFmtId="164">
      <sharedItems containsSemiMixedTypes="0" containsString="0" containsNumber="1" containsInteger="1" minValue="0" maxValue="1"/>
    </cacheField>
    <cacheField name="Complete" numFmtId="164">
      <sharedItems containsSemiMixedTypes="0" containsString="0" containsNumber="1" containsInteger="1" minValue="0" maxValue="1"/>
    </cacheField>
    <cacheField name="Target beneficiares non-HAC" numFmtId="0">
      <sharedItems containsBlank="1" containsMixedTypes="1" containsNumber="1" containsInteger="1" minValue="2" maxValue="60000"/>
    </cacheField>
    <cacheField name="Target beneficiaries HAC" numFmtId="0">
      <sharedItems containsString="0" containsBlank="1" containsNumber="1" containsInteger="1" minValue="0" maxValue="74000"/>
    </cacheField>
    <cacheField name="Sum targetted by PCAs" numFmtId="0">
      <sharedItems containsString="0" containsBlank="1" containsNumber="1" containsInteger="1" minValue="0" maxValue="74000"/>
    </cacheField>
    <cacheField name="Sum target pending PCAs" numFmtId="0">
      <sharedItems containsString="0" containsBlank="1" containsNumber="1" containsInteger="1" minValue="0" maxValue="60000"/>
    </cacheField>
    <cacheField name="Gap between PCAs and HAC" numFmtId="0">
      <sharedItems containsBlank="1" containsMixedTypes="1" containsNumber="1" containsInteger="1" minValue="0" maxValue="100500"/>
    </cacheField>
    <cacheField name="Reached" numFmtId="0">
      <sharedItems containsString="0" containsBlank="1" containsNumber="1" containsInteger="1" minValue="150" maxValue="11742"/>
    </cacheField>
    <cacheField name="Gap between PCA target and reached" numFmtId="0">
      <sharedItems containsBlank="1" containsMixedTypes="1" containsNumber="1" containsInteger="1" minValue="-4" maxValue="8258"/>
    </cacheField>
    <cacheField name="Gap between HAC and reached" numFmtId="0">
      <sharedItems containsString="0" containsBlank="1" containsNumber="1" containsInteger="1" minValue="20084" maxValue="200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4">
  <r>
    <s v="E2. Children including preschool age children, girls, and other excluded children, access quality education opportunities"/>
    <s v="HAC1 - # in learning programmes"/>
    <n v="35530"/>
    <x v="0"/>
    <x v="0"/>
    <s v="BTS package (Parent Council fees, uniform, bag, stationery) and winter clothing "/>
    <s v="Bekaa, Mt Lebanon, North Lebanon"/>
    <n v="1688755"/>
    <m/>
    <s v="SC080883_x000a_ SC100626"/>
    <d v="2012-10-01T00:00:00"/>
    <d v="2013-07-15T00:00:00"/>
    <n v="0"/>
    <n v="1"/>
    <n v="0"/>
    <m/>
    <n v="20000"/>
    <n v="23700"/>
    <m/>
    <n v="11830"/>
    <n v="11742"/>
    <n v="8258"/>
    <n v="20084"/>
  </r>
  <r>
    <m/>
    <m/>
    <m/>
    <x v="1"/>
    <x v="1"/>
    <s v="BTS package (Parent Council fees, uniform, bag, stationery) and winter clothing "/>
    <s v="North Lebanon"/>
    <n v="805399"/>
    <m/>
    <m/>
    <d v="2012-09-01T00:00:00"/>
    <d v="2013-04-30T00:00:00"/>
    <n v="0"/>
    <n v="1"/>
    <n v="0"/>
    <m/>
    <n v="3700"/>
    <m/>
    <m/>
    <m/>
    <n v="3704"/>
    <n v="-4"/>
    <m/>
  </r>
  <r>
    <s v="E4.  Psychosocial and health services for children and teachers is integrated in educational response"/>
    <s v="HAC2 - # access PSS in education"/>
    <n v="32720"/>
    <x v="2"/>
    <x v="2"/>
    <s v="Remedial classes and ALPs"/>
    <s v="Beirut, Bekaa, Mt Lebanon, Nabatiyeh, South Lebanon"/>
    <n v="133172"/>
    <m/>
    <m/>
    <d v="2013-02-01T00:00:00"/>
    <d v="2014-07-31T00:00:00"/>
    <n v="0"/>
    <n v="1"/>
    <n v="0"/>
    <m/>
    <n v="1728"/>
    <n v="6658"/>
    <m/>
    <n v="26062"/>
    <m/>
    <n v="1728"/>
    <m/>
  </r>
  <r>
    <m/>
    <m/>
    <m/>
    <x v="3"/>
    <x v="3"/>
    <s v="Recreational activities with psychosocial activities "/>
    <s v="Bekaa"/>
    <n v="109140"/>
    <m/>
    <m/>
    <d v="2012-08-01T00:00:00"/>
    <d v="2013-01-31T00:00:00"/>
    <n v="0"/>
    <n v="0"/>
    <n v="1"/>
    <m/>
    <n v="200"/>
    <m/>
    <m/>
    <m/>
    <m/>
    <n v="200"/>
    <m/>
  </r>
  <r>
    <m/>
    <m/>
    <m/>
    <x v="4"/>
    <x v="4"/>
    <s v="PSS through Child Friendly Bus"/>
    <s v="South Lebanon "/>
    <s v="above"/>
    <m/>
    <m/>
    <d v="2013-01-01T00:00:00"/>
    <d v="2013-06-30T00:00:00"/>
    <n v="1"/>
    <n v="0"/>
    <n v="0"/>
    <n v="73"/>
    <m/>
    <m/>
    <n v="900"/>
    <m/>
    <m/>
    <n v="0"/>
    <m/>
  </r>
  <r>
    <m/>
    <m/>
    <m/>
    <x v="5"/>
    <x v="5"/>
    <s v="Education, protection/ PSS, and life skills services"/>
    <s v="Bekaa, North Lebanon"/>
    <n v="238259"/>
    <m/>
    <s v="SM120452"/>
    <d v="2013-01-01T00:00:00"/>
    <d v="2013-06-30T00:00:00"/>
    <n v="0"/>
    <n v="1"/>
    <n v="0"/>
    <m/>
    <n v="230"/>
    <m/>
    <m/>
    <m/>
    <m/>
    <n v="230"/>
    <m/>
  </r>
  <r>
    <m/>
    <m/>
    <m/>
    <x v="6"/>
    <x v="4"/>
    <s v="PSS"/>
    <m/>
    <n v="1587000"/>
    <m/>
    <m/>
    <m/>
    <m/>
    <n v="1"/>
    <n v="0"/>
    <n v="0"/>
    <m/>
    <m/>
    <m/>
    <n v="3260"/>
    <m/>
    <m/>
    <n v="0"/>
    <m/>
  </r>
  <r>
    <m/>
    <m/>
    <m/>
    <x v="1"/>
    <x v="6"/>
    <s v="PSS"/>
    <m/>
    <s v="above or 029 combined with CP?"/>
    <m/>
    <m/>
    <d v="2012-07-20T00:00:00"/>
    <d v="2013-01-31T00:00:00"/>
    <n v="0"/>
    <n v="0"/>
    <n v="1"/>
    <m/>
    <n v="2500"/>
    <m/>
    <m/>
    <m/>
    <m/>
    <n v="2500"/>
    <m/>
  </r>
  <r>
    <m/>
    <m/>
    <m/>
    <x v="7"/>
    <x v="4"/>
    <s v="PSS"/>
    <s v="North Lebanon"/>
    <s v="above"/>
    <m/>
    <m/>
    <d v="2013-03-01T00:00:00"/>
    <d v="2013-09-30T00:00:00"/>
    <n v="1"/>
    <n v="0"/>
    <n v="0"/>
    <m/>
    <m/>
    <m/>
    <n v="255"/>
    <m/>
    <m/>
    <n v="255"/>
    <m/>
  </r>
  <r>
    <m/>
    <m/>
    <m/>
    <x v="8"/>
    <x v="4"/>
    <s v="PSS via ALP"/>
    <s v="Nabatiyeh"/>
    <s v="above"/>
    <m/>
    <m/>
    <d v="2013-02-01T00:00:00"/>
    <d v="2013-07-31T00:00:00"/>
    <n v="1"/>
    <n v="0"/>
    <n v="0"/>
    <m/>
    <m/>
    <m/>
    <n v="480"/>
    <m/>
    <m/>
    <n v="480"/>
    <m/>
  </r>
  <r>
    <m/>
    <m/>
    <m/>
    <x v="9"/>
    <x v="7"/>
    <s v="Traveling theatre for PSS"/>
    <s v="Bekaa"/>
    <n v="275470.5"/>
    <m/>
    <m/>
    <d v="2013-01-01T00:00:00"/>
    <d v="2013-06-30T00:00:00"/>
    <n v="0"/>
    <n v="1"/>
    <n v="0"/>
    <m/>
    <n v="2000"/>
    <m/>
    <m/>
    <m/>
    <m/>
    <n v="2000"/>
    <m/>
  </r>
  <r>
    <s v="E5 Adolescents, young children and caregivers access appropriate life skills programmes ; information about the emergency; and educational options for those who have missed out on schooling, especially adolescents"/>
    <s v="HAC3 # informal and non-formal education"/>
    <n v="32720"/>
    <x v="10"/>
    <x v="8"/>
    <s v="Summer camps with CFSs and life skills"/>
    <s v="North Lebanon"/>
    <s v="above"/>
    <m/>
    <m/>
    <d v="2013-05-01T00:00:00"/>
    <d v="2014-04-30T00:00:00"/>
    <n v="0"/>
    <n v="0"/>
    <n v="0"/>
    <m/>
    <m/>
    <n v="8890"/>
    <n v="0"/>
    <n v="7138"/>
    <m/>
    <n v="0"/>
    <m/>
  </r>
  <r>
    <m/>
    <m/>
    <m/>
    <x v="4"/>
    <x v="4"/>
    <s v="Provide remedial classes to identified children "/>
    <s v="South Lebanon "/>
    <n v="256291"/>
    <m/>
    <m/>
    <d v="2013-01-01T00:00:00"/>
    <d v="2013-06-30T00:00:00"/>
    <n v="1"/>
    <n v="0"/>
    <n v="0"/>
    <m/>
    <m/>
    <m/>
    <n v="473"/>
    <m/>
    <m/>
    <n v="0"/>
    <m/>
  </r>
  <r>
    <m/>
    <m/>
    <m/>
    <x v="2"/>
    <x v="2"/>
    <s v="Provide remedial classes to identified children "/>
    <s v="Beirut, Bekaa, Mt Lebanon, Nabatiyeh, South Lebanon"/>
    <s v="above"/>
    <m/>
    <m/>
    <d v="2013-02-01T00:00:00"/>
    <d v="2014-07-31T00:00:00"/>
    <n v="0"/>
    <n v="1"/>
    <n v="0"/>
    <m/>
    <n v="5184"/>
    <m/>
    <m/>
    <m/>
    <m/>
    <n v="5184"/>
    <m/>
  </r>
  <r>
    <m/>
    <m/>
    <m/>
    <x v="5"/>
    <x v="5"/>
    <s v="Provide remedial classes to identified children "/>
    <s v="Bekaa, North Lebanon"/>
    <s v="above"/>
    <m/>
    <s v="SM120452"/>
    <d v="2013-01-01T00:00:00"/>
    <d v="2013-06-30T00:00:00"/>
    <n v="0"/>
    <n v="1"/>
    <n v="0"/>
    <m/>
    <n v="950"/>
    <m/>
    <m/>
    <m/>
    <m/>
    <n v="950"/>
    <m/>
  </r>
  <r>
    <m/>
    <m/>
    <m/>
    <x v="6"/>
    <x v="4"/>
    <s v="Provide remedial classes to identified children "/>
    <m/>
    <s v="above"/>
    <m/>
    <m/>
    <m/>
    <m/>
    <n v="1"/>
    <n v="0"/>
    <n v="0"/>
    <m/>
    <m/>
    <m/>
    <n v="500"/>
    <m/>
    <m/>
    <n v="0"/>
    <m/>
  </r>
  <r>
    <m/>
    <m/>
    <m/>
    <x v="9"/>
    <x v="7"/>
    <s v="Provide remedial classes to identified children "/>
    <s v="Bekaa"/>
    <s v="above"/>
    <m/>
    <m/>
    <d v="2013-01-01T00:00:00"/>
    <d v="2013-06-30T00:00:00"/>
    <n v="0"/>
    <n v="1"/>
    <n v="0"/>
    <m/>
    <n v="300"/>
    <m/>
    <m/>
    <m/>
    <m/>
    <n v="300"/>
    <m/>
  </r>
  <r>
    <m/>
    <m/>
    <m/>
    <x v="7"/>
    <x v="4"/>
    <s v="Provide remedial classes to identified children "/>
    <s v="North Lebanon"/>
    <n v="741082"/>
    <m/>
    <m/>
    <d v="2013-03-01T00:00:00"/>
    <d v="2013-09-30T00:00:00"/>
    <n v="1"/>
    <n v="0"/>
    <n v="0"/>
    <m/>
    <m/>
    <m/>
    <n v="1650"/>
    <m/>
    <m/>
    <n v="1650"/>
    <m/>
  </r>
  <r>
    <m/>
    <m/>
    <m/>
    <x v="11"/>
    <x v="4"/>
    <s v="Provide remedial classes to identified children "/>
    <s v="North Lebanon and Mount Lebanon"/>
    <m/>
    <m/>
    <m/>
    <d v="2013-02-01T00:00:00"/>
    <d v="2013-08-31T00:00:00"/>
    <n v="1"/>
    <n v="0"/>
    <n v="0"/>
    <m/>
    <m/>
    <m/>
    <n v="800"/>
    <m/>
    <m/>
    <n v="800"/>
    <m/>
  </r>
  <r>
    <m/>
    <m/>
    <m/>
    <x v="8"/>
    <x v="4"/>
    <s v="Provide remedial classes to identified children "/>
    <s v="Nabatiyeh"/>
    <n v="100000"/>
    <m/>
    <m/>
    <d v="2013-02-01T00:00:00"/>
    <d v="2013-07-31T00:00:00"/>
    <n v="1"/>
    <n v="0"/>
    <n v="0"/>
    <m/>
    <m/>
    <m/>
    <n v="480"/>
    <m/>
    <m/>
    <m/>
    <m/>
  </r>
  <r>
    <m/>
    <m/>
    <m/>
    <x v="1"/>
    <x v="9"/>
    <s v="Provide remedial classes to identified children "/>
    <s v="North Lebanon"/>
    <m/>
    <m/>
    <m/>
    <m/>
    <m/>
    <n v="0"/>
    <n v="0"/>
    <n v="0"/>
    <m/>
    <n v="1000"/>
    <m/>
    <m/>
    <m/>
    <m/>
    <n v="1000"/>
    <m/>
  </r>
  <r>
    <m/>
    <m/>
    <m/>
    <x v="10"/>
    <x v="8"/>
    <s v="Remedial classes"/>
    <s v="North Lebanon"/>
    <s v="above"/>
    <m/>
    <m/>
    <d v="2013-05-01T00:00:00"/>
    <d v="2014-04-30T00:00:00"/>
    <n v="0"/>
    <n v="0"/>
    <n v="0"/>
    <m/>
    <m/>
    <m/>
    <n v="500"/>
    <m/>
    <m/>
    <n v="500"/>
    <m/>
  </r>
  <r>
    <m/>
    <m/>
    <m/>
    <x v="3"/>
    <x v="3"/>
    <s v="ALP"/>
    <s v="Bekaa"/>
    <s v="above"/>
    <m/>
    <m/>
    <d v="2012-08-01T00:00:00"/>
    <d v="2013-01-31T00:00:00"/>
    <n v="0"/>
    <n v="0"/>
    <n v="1"/>
    <m/>
    <n v="200"/>
    <m/>
    <m/>
    <m/>
    <m/>
    <n v="200"/>
    <m/>
  </r>
  <r>
    <m/>
    <m/>
    <m/>
    <x v="1"/>
    <x v="9"/>
    <s v="ALP for out-of-school children"/>
    <s v="North Lebanon"/>
    <s v="above or 029 combined with CP?"/>
    <m/>
    <m/>
    <d v="2012-09-01T00:00:00"/>
    <d v="2013-04-30T00:00:00"/>
    <n v="0"/>
    <n v="1"/>
    <n v="0"/>
    <m/>
    <n v="450"/>
    <m/>
    <m/>
    <m/>
    <m/>
    <n v="450"/>
    <m/>
  </r>
  <r>
    <m/>
    <m/>
    <m/>
    <x v="7"/>
    <x v="4"/>
    <s v="ALP"/>
    <s v="North Lebanon"/>
    <s v="above"/>
    <m/>
    <m/>
    <d v="2013-03-01T00:00:00"/>
    <d v="2013-09-30T00:00:00"/>
    <n v="1"/>
    <n v="0"/>
    <n v="0"/>
    <m/>
    <m/>
    <m/>
    <n v="255"/>
    <m/>
    <m/>
    <n v="255"/>
    <m/>
  </r>
  <r>
    <m/>
    <m/>
    <m/>
    <x v="8"/>
    <x v="4"/>
    <s v="ALP"/>
    <s v="Nabatiyeh"/>
    <s v="above"/>
    <m/>
    <m/>
    <d v="2013-02-01T00:00:00"/>
    <d v="2013-07-31T00:00:00"/>
    <n v="1"/>
    <n v="0"/>
    <n v="0"/>
    <m/>
    <m/>
    <m/>
    <n v="480"/>
    <m/>
    <m/>
    <n v="480"/>
    <m/>
  </r>
  <r>
    <m/>
    <m/>
    <m/>
    <x v="6"/>
    <x v="4"/>
    <s v="Implement ALP for out of school children"/>
    <s v="South Lebanon "/>
    <s v="above"/>
    <m/>
    <m/>
    <d v="2013-01-01T00:00:00"/>
    <d v="2013-10-31T00:00:00"/>
    <n v="1"/>
    <n v="0"/>
    <n v="0"/>
    <m/>
    <m/>
    <m/>
    <n v="2000"/>
    <m/>
    <m/>
    <n v="0"/>
    <m/>
  </r>
  <r>
    <m/>
    <m/>
    <m/>
    <x v="2"/>
    <x v="2"/>
    <s v="Implement ALP for out of school children"/>
    <s v="Beirut, Bekaa, Mt Lebanon, Nabatiyeh, South Lebanon"/>
    <s v="above"/>
    <m/>
    <m/>
    <d v="2013-02-01T00:00:00"/>
    <d v="2014-07-31T00:00:00"/>
    <n v="0"/>
    <n v="1"/>
    <n v="0"/>
    <m/>
    <n v="576"/>
    <m/>
    <m/>
    <m/>
    <m/>
    <n v="576"/>
    <m/>
  </r>
  <r>
    <m/>
    <m/>
    <m/>
    <x v="5"/>
    <x v="5"/>
    <s v="Implement ALP for out of school children"/>
    <s v="Bekaa, North Lebanon"/>
    <s v="above"/>
    <m/>
    <m/>
    <d v="2013-01-01T00:00:00"/>
    <d v="2013-06-30T00:00:00"/>
    <n v="0"/>
    <n v="1"/>
    <n v="0"/>
    <m/>
    <n v="230"/>
    <m/>
    <m/>
    <m/>
    <m/>
    <n v="230"/>
    <m/>
  </r>
  <r>
    <s v="E3. Safe and secure learning environments that promote the protection and well-being of learners is established"/>
    <s v="HAC4 - # safe schools"/>
    <n v="200"/>
    <x v="12"/>
    <x v="9"/>
    <s v="Comprehensive needs assessment of schools for infrastructure, WASH and winter needs"/>
    <m/>
    <m/>
    <m/>
    <m/>
    <m/>
    <m/>
    <n v="0"/>
    <n v="0"/>
    <n v="0"/>
    <m/>
    <m/>
    <n v="0"/>
    <m/>
    <n v="186"/>
    <m/>
    <m/>
    <m/>
  </r>
  <r>
    <m/>
    <m/>
    <m/>
    <x v="7"/>
    <x v="4"/>
    <s v="Provide schools with minor infrastructural improvements and basic educational supplies"/>
    <m/>
    <s v="tbc"/>
    <m/>
    <m/>
    <m/>
    <m/>
    <n v="1"/>
    <n v="0"/>
    <n v="0"/>
    <m/>
    <m/>
    <n v="0"/>
    <n v="14"/>
    <m/>
    <m/>
    <m/>
    <m/>
  </r>
  <r>
    <m/>
    <m/>
    <m/>
    <x v="11"/>
    <x v="4"/>
    <s v="Provide schools with minor infrastructural improvements and basic educational supplies"/>
    <m/>
    <s v="tbc"/>
    <m/>
    <m/>
    <m/>
    <m/>
    <n v="1"/>
    <n v="0"/>
    <n v="0"/>
    <m/>
    <m/>
    <n v="0"/>
    <m/>
    <m/>
    <m/>
    <m/>
    <m/>
  </r>
  <r>
    <m/>
    <m/>
    <m/>
    <x v="12"/>
    <x v="9"/>
    <s v="Provision of fuel for heating in schools"/>
    <s v="Bekaa, North"/>
    <m/>
    <m/>
    <m/>
    <m/>
    <m/>
    <n v="0"/>
    <n v="0"/>
    <n v="0"/>
    <m/>
    <m/>
    <n v="86"/>
    <m/>
    <m/>
    <m/>
    <n v="86"/>
    <m/>
  </r>
  <r>
    <m/>
    <m/>
    <m/>
    <x v="13"/>
    <x v="10"/>
    <s v="School Health Coordinators/additional social workers actively follow up on enrolment/retention throughout the school year (24,000 Syrian students)_x000a_Train school staff on rapid emergency response in education"/>
    <s v="Bekaa"/>
    <n v="321052"/>
    <m/>
    <m/>
    <d v="2012-11-01T00:00:00"/>
    <d v="2013-06-30T00:00:00"/>
    <n v="0"/>
    <n v="1"/>
    <n v="0"/>
    <n v="65"/>
    <m/>
    <m/>
    <m/>
    <m/>
    <m/>
    <n v="65"/>
    <m/>
  </r>
  <r>
    <m/>
    <m/>
    <m/>
    <x v="12"/>
    <x v="9"/>
    <m/>
    <s v="North"/>
    <m/>
    <m/>
    <m/>
    <d v="2012-11-01T00:00:00"/>
    <d v="2013-06-30T00:00:00"/>
    <n v="0"/>
    <n v="1"/>
    <n v="0"/>
    <n v="39"/>
    <m/>
    <m/>
    <m/>
    <m/>
    <m/>
    <n v="39"/>
    <m/>
  </r>
  <r>
    <m/>
    <m/>
    <m/>
    <x v="12"/>
    <x v="9"/>
    <m/>
    <s v="Mount Lebanon"/>
    <m/>
    <m/>
    <m/>
    <d v="2012-11-01T00:00:00"/>
    <d v="2013-06-30T00:00:00"/>
    <n v="0"/>
    <n v="1"/>
    <n v="0"/>
    <n v="48"/>
    <m/>
    <m/>
    <m/>
    <m/>
    <m/>
    <n v="48"/>
    <m/>
  </r>
  <r>
    <m/>
    <m/>
    <m/>
    <x v="12"/>
    <x v="9"/>
    <m/>
    <s v="Beirut"/>
    <m/>
    <m/>
    <m/>
    <d v="2012-11-01T00:00:00"/>
    <d v="2013-06-30T00:00:00"/>
    <n v="0"/>
    <n v="1"/>
    <n v="0"/>
    <n v="20"/>
    <m/>
    <m/>
    <m/>
    <m/>
    <m/>
    <n v="20"/>
    <m/>
  </r>
  <r>
    <m/>
    <m/>
    <m/>
    <x v="12"/>
    <x v="9"/>
    <m/>
    <s v="South"/>
    <m/>
    <m/>
    <m/>
    <d v="2012-11-01T00:00:00"/>
    <d v="2013-06-30T00:00:00"/>
    <n v="0"/>
    <n v="1"/>
    <n v="0"/>
    <n v="28"/>
    <m/>
    <m/>
    <m/>
    <m/>
    <m/>
    <n v="28"/>
    <m/>
  </r>
  <r>
    <m/>
    <m/>
    <m/>
    <x v="1"/>
    <x v="9"/>
    <s v="Conduct training sessions on positive discipline and active learning methods for parents, teachers and administrators."/>
    <m/>
    <m/>
    <m/>
    <m/>
    <m/>
    <m/>
    <n v="0"/>
    <n v="0"/>
    <n v="0"/>
    <n v="950"/>
    <m/>
    <m/>
    <m/>
    <m/>
    <m/>
    <n v="950"/>
    <m/>
  </r>
  <r>
    <m/>
    <m/>
    <m/>
    <x v="2"/>
    <x v="2"/>
    <m/>
    <m/>
    <s v="above"/>
    <m/>
    <m/>
    <d v="2013-02-01T00:00:00"/>
    <d v="2014-07-31T00:00:00"/>
    <n v="0"/>
    <n v="1"/>
    <n v="0"/>
    <n v="1296"/>
    <m/>
    <m/>
    <m/>
    <m/>
    <m/>
    <n v="1296"/>
    <m/>
  </r>
  <r>
    <m/>
    <m/>
    <m/>
    <x v="6"/>
    <x v="4"/>
    <m/>
    <m/>
    <s v="above"/>
    <m/>
    <m/>
    <d v="2013-01-01T00:00:00"/>
    <d v="2013-10-31T00:00:00"/>
    <n v="1"/>
    <n v="0"/>
    <n v="0"/>
    <n v="1296"/>
    <m/>
    <m/>
    <m/>
    <m/>
    <m/>
    <m/>
    <m/>
  </r>
  <r>
    <m/>
    <m/>
    <m/>
    <x v="14"/>
    <x v="4"/>
    <m/>
    <m/>
    <n v="200000"/>
    <m/>
    <m/>
    <m/>
    <m/>
    <n v="1"/>
    <n v="0"/>
    <n v="0"/>
    <m/>
    <m/>
    <m/>
    <m/>
    <m/>
    <m/>
    <m/>
    <m/>
  </r>
  <r>
    <m/>
    <m/>
    <m/>
    <x v="9"/>
    <x v="7"/>
    <m/>
    <s v="Bekaa"/>
    <s v="above"/>
    <m/>
    <m/>
    <d v="2013-01-01T00:00:00"/>
    <d v="2013-06-30T00:00:00"/>
    <n v="0"/>
    <n v="1"/>
    <n v="0"/>
    <n v="1539"/>
    <m/>
    <m/>
    <m/>
    <m/>
    <m/>
    <m/>
    <m/>
  </r>
  <r>
    <m/>
    <m/>
    <m/>
    <x v="4"/>
    <x v="4"/>
    <m/>
    <m/>
    <s v="above"/>
    <m/>
    <m/>
    <d v="2013-01-01T00:00:00"/>
    <d v="2013-06-30T00:00:00"/>
    <n v="1"/>
    <n v="0"/>
    <n v="0"/>
    <n v="106"/>
    <m/>
    <m/>
    <m/>
    <m/>
    <m/>
    <m/>
    <m/>
  </r>
  <r>
    <m/>
    <m/>
    <m/>
    <x v="10"/>
    <x v="8"/>
    <m/>
    <s v="North Lebanon"/>
    <s v="above"/>
    <m/>
    <m/>
    <d v="2013-05-01T00:00:00"/>
    <d v="2014-04-30T00:00:00"/>
    <n v="0"/>
    <n v="0"/>
    <n v="0"/>
    <n v="350"/>
    <m/>
    <m/>
    <m/>
    <m/>
    <m/>
    <m/>
    <m/>
  </r>
  <r>
    <s v="W2 Children and women access sufficient water of appropriate quality and quantity for drinking, cooking and maintaining personal hygiene"/>
    <s v="HAC1 EAP provided water access"/>
    <n v="105000"/>
    <x v="15"/>
    <x v="11"/>
    <s v="Distribution of water storage tanks"/>
    <m/>
    <n v="339033"/>
    <m/>
    <m/>
    <d v="2013-02-01T00:00:00"/>
    <d v="2013-08-01T00:00:00"/>
    <n v="0"/>
    <n v="1"/>
    <n v="0"/>
    <m/>
    <n v="3500"/>
    <n v="27050"/>
    <m/>
    <n v="77950"/>
    <m/>
    <m/>
    <m/>
  </r>
  <r>
    <m/>
    <m/>
    <m/>
    <x v="16"/>
    <x v="12"/>
    <s v="Distribution of water storage tanks"/>
    <m/>
    <n v="399398.32"/>
    <m/>
    <m/>
    <d v="2012-12-01T00:00:00"/>
    <d v="2013-05-31T00:00:00"/>
    <n v="0"/>
    <n v="1"/>
    <n v="0"/>
    <m/>
    <n v="300"/>
    <m/>
    <m/>
    <m/>
    <m/>
    <m/>
    <m/>
  </r>
  <r>
    <m/>
    <m/>
    <m/>
    <x v="17"/>
    <x v="13"/>
    <s v="Distribution of water storage tanks and vouchers"/>
    <m/>
    <n v="400000"/>
    <m/>
    <m/>
    <d v="2012-11-01T00:00:00"/>
    <d v="2013-04-30T00:00:00"/>
    <n v="0"/>
    <n v="1"/>
    <n v="0"/>
    <m/>
    <n v="1000"/>
    <m/>
    <m/>
    <m/>
    <m/>
    <m/>
    <m/>
  </r>
  <r>
    <m/>
    <m/>
    <m/>
    <x v="15"/>
    <x v="11"/>
    <s v="Water trucking and vouchers"/>
    <m/>
    <s v="above"/>
    <m/>
    <m/>
    <d v="2013-02-01T00:00:00"/>
    <d v="2013-08-01T00:00:00"/>
    <n v="0"/>
    <n v="1"/>
    <n v="0"/>
    <m/>
    <n v="12250"/>
    <m/>
    <m/>
    <m/>
    <m/>
    <m/>
    <m/>
  </r>
  <r>
    <m/>
    <m/>
    <m/>
    <x v="12"/>
    <x v="9"/>
    <s v="WASH assessments"/>
    <m/>
    <m/>
    <m/>
    <m/>
    <m/>
    <m/>
    <n v="0"/>
    <n v="0"/>
    <n v="0"/>
    <m/>
    <m/>
    <m/>
    <m/>
    <m/>
    <m/>
    <m/>
    <m/>
  </r>
  <r>
    <m/>
    <m/>
    <m/>
    <x v="15"/>
    <x v="11"/>
    <s v="Water Treatment (filters, aquatab, etc)"/>
    <m/>
    <s v="above"/>
    <m/>
    <m/>
    <d v="2013-02-01T00:00:00"/>
    <d v="2013-08-01T00:00:00"/>
    <n v="0"/>
    <n v="1"/>
    <n v="0"/>
    <m/>
    <n v="7500"/>
    <m/>
    <m/>
    <m/>
    <m/>
    <m/>
    <m/>
  </r>
  <r>
    <m/>
    <m/>
    <m/>
    <x v="17"/>
    <x v="13"/>
    <s v="Water Treatment (filters, aquatab, etc)"/>
    <m/>
    <s v="above"/>
    <m/>
    <m/>
    <d v="2012-11-01T00:00:00"/>
    <d v="2013-04-30T00:00:00"/>
    <n v="0"/>
    <n v="1"/>
    <n v="0"/>
    <m/>
    <n v="2500"/>
    <m/>
    <m/>
    <m/>
    <m/>
    <m/>
    <m/>
  </r>
  <r>
    <m/>
    <m/>
    <m/>
    <x v="12"/>
    <x v="9"/>
    <s v="Repair/construction of small scale piped systems"/>
    <m/>
    <m/>
    <m/>
    <m/>
    <m/>
    <m/>
    <n v="0"/>
    <n v="0"/>
    <n v="0"/>
    <m/>
    <m/>
    <m/>
    <m/>
    <m/>
    <m/>
    <m/>
    <m/>
  </r>
  <r>
    <m/>
    <m/>
    <m/>
    <x v="12"/>
    <x v="9"/>
    <s v="Distribution of NFI (buckets, jcs)"/>
    <m/>
    <m/>
    <m/>
    <m/>
    <m/>
    <m/>
    <n v="0"/>
    <n v="0"/>
    <n v="0"/>
    <m/>
    <m/>
    <m/>
    <m/>
    <m/>
    <m/>
    <m/>
    <m/>
  </r>
  <r>
    <s v="W3.  Children and women access toilets and washing facilities that are culturally appropriate, secure, and sanitary, and are user friendly and gender appropriate"/>
    <s v="HAC2 EAP provided soap and hygiene items"/>
    <n v="105000"/>
    <x v="18"/>
    <x v="14"/>
    <s v="Winterization baby kits"/>
    <m/>
    <n v="211392"/>
    <m/>
    <m/>
    <d v="2012-01-01T00:00:00"/>
    <d v="2012-11-30T00:00:00"/>
    <n v="0"/>
    <n v="0"/>
    <n v="1"/>
    <m/>
    <n v="3800"/>
    <n v="44625"/>
    <m/>
    <n v="60375"/>
    <m/>
    <m/>
    <m/>
  </r>
  <r>
    <m/>
    <m/>
    <m/>
    <x v="12"/>
    <x v="9"/>
    <s v="Winterization hygiene kits"/>
    <m/>
    <s v="above"/>
    <m/>
    <m/>
    <d v="2012-01-01T00:00:00"/>
    <d v="2012-11-30T00:00:00"/>
    <n v="0"/>
    <n v="0"/>
    <n v="1"/>
    <m/>
    <n v="28725"/>
    <m/>
    <m/>
    <m/>
    <m/>
    <m/>
    <m/>
  </r>
  <r>
    <m/>
    <m/>
    <m/>
    <x v="17"/>
    <x v="13"/>
    <s v="Winterization hygiene kits"/>
    <m/>
    <s v="above"/>
    <m/>
    <m/>
    <d v="2012-11-01T00:00:00"/>
    <d v="2013-04-30T00:00:00"/>
    <n v="0"/>
    <n v="1"/>
    <n v="0"/>
    <m/>
    <n v="5000"/>
    <m/>
    <m/>
    <m/>
    <m/>
    <m/>
    <m/>
  </r>
  <r>
    <m/>
    <m/>
    <m/>
    <x v="19"/>
    <x v="9"/>
    <s v="Winterization baby kits"/>
    <m/>
    <m/>
    <m/>
    <m/>
    <m/>
    <m/>
    <n v="0"/>
    <n v="0"/>
    <n v="0"/>
    <m/>
    <n v="1000"/>
    <m/>
    <m/>
    <m/>
    <m/>
    <m/>
    <m/>
  </r>
  <r>
    <m/>
    <m/>
    <m/>
    <x v="12"/>
    <x v="9"/>
    <s v="Winterization hygiene kits"/>
    <m/>
    <m/>
    <m/>
    <m/>
    <m/>
    <m/>
    <n v="0"/>
    <n v="0"/>
    <n v="0"/>
    <m/>
    <n v="4000"/>
    <m/>
    <m/>
    <m/>
    <m/>
    <m/>
    <m/>
  </r>
  <r>
    <m/>
    <m/>
    <m/>
    <x v="20"/>
    <x v="9"/>
    <s v="Winterization hygiene kits"/>
    <m/>
    <m/>
    <m/>
    <m/>
    <m/>
    <m/>
    <n v="0"/>
    <n v="0"/>
    <n v="0"/>
    <m/>
    <n v="600"/>
    <m/>
    <m/>
    <m/>
    <m/>
    <m/>
    <m/>
  </r>
  <r>
    <m/>
    <m/>
    <m/>
    <x v="16"/>
    <x v="12"/>
    <s v="Hygiene kits"/>
    <m/>
    <s v="above"/>
    <m/>
    <m/>
    <d v="2012-12-01T00:00:00"/>
    <d v="2013-05-31T00:00:00"/>
    <n v="0"/>
    <n v="1"/>
    <n v="0"/>
    <m/>
    <n v="1500"/>
    <m/>
    <m/>
    <m/>
    <m/>
    <m/>
    <m/>
  </r>
  <r>
    <m/>
    <s v="HAC3 EAP provided toilets and sanitation"/>
    <n v="105000"/>
    <x v="15"/>
    <x v="11"/>
    <s v="Desludging of existing latrines"/>
    <m/>
    <s v="above"/>
    <m/>
    <m/>
    <d v="2013-02-01T00:00:00"/>
    <d v="2013-08-01T00:00:00"/>
    <n v="0"/>
    <n v="1"/>
    <n v="0"/>
    <m/>
    <n v="1500"/>
    <n v="4500"/>
    <m/>
    <n v="100500"/>
    <m/>
    <m/>
    <m/>
  </r>
  <r>
    <m/>
    <m/>
    <m/>
    <x v="12"/>
    <x v="9"/>
    <s v="Rehab of latrines/toilets"/>
    <m/>
    <s v="above"/>
    <m/>
    <m/>
    <d v="2013-02-01T00:00:00"/>
    <d v="2013-08-01T00:00:00"/>
    <n v="0"/>
    <n v="1"/>
    <n v="0"/>
    <m/>
    <n v="1250"/>
    <m/>
    <m/>
    <m/>
    <m/>
    <m/>
    <m/>
  </r>
  <r>
    <m/>
    <m/>
    <m/>
    <x v="17"/>
    <x v="13"/>
    <m/>
    <m/>
    <s v="above"/>
    <m/>
    <m/>
    <d v="2012-11-01T00:00:00"/>
    <d v="2013-04-30T00:00:00"/>
    <n v="0"/>
    <n v="1"/>
    <n v="0"/>
    <m/>
    <n v="1000"/>
    <m/>
    <m/>
    <m/>
    <m/>
    <m/>
    <m/>
  </r>
  <r>
    <m/>
    <m/>
    <m/>
    <x v="16"/>
    <x v="12"/>
    <s v="Maintenance of toilets"/>
    <m/>
    <s v="above"/>
    <m/>
    <m/>
    <d v="2012-12-01T00:00:00"/>
    <d v="2013-05-31T00:00:00"/>
    <n v="0"/>
    <n v="1"/>
    <n v="0"/>
    <m/>
    <n v="750"/>
    <m/>
    <m/>
    <m/>
    <m/>
    <m/>
    <m/>
  </r>
  <r>
    <m/>
    <m/>
    <m/>
    <x v="12"/>
    <x v="9"/>
    <s v="Construction of new latrines/toliets"/>
    <m/>
    <m/>
    <m/>
    <m/>
    <m/>
    <m/>
    <n v="0"/>
    <n v="0"/>
    <n v="0"/>
    <m/>
    <m/>
    <m/>
    <m/>
    <m/>
    <m/>
    <m/>
    <m/>
  </r>
  <r>
    <m/>
    <m/>
    <m/>
    <x v="12"/>
    <x v="9"/>
    <s v="Provision of handwashing facilities"/>
    <m/>
    <m/>
    <m/>
    <m/>
    <m/>
    <m/>
    <n v="0"/>
    <n v="0"/>
    <n v="0"/>
    <m/>
    <m/>
    <m/>
    <m/>
    <m/>
    <m/>
    <m/>
    <m/>
  </r>
  <r>
    <s v="W4. Children and women receive critical WASH related information to prevent child illness, especially diarrhea"/>
    <s v="Population having access to hygiene promotion messages "/>
    <n v="105000"/>
    <x v="15"/>
    <x v="11"/>
    <s v="Hygiene Promotion &amp; Education"/>
    <m/>
    <s v="above"/>
    <m/>
    <m/>
    <d v="2013-02-01T00:00:00"/>
    <d v="2013-08-01T00:00:00"/>
    <n v="0"/>
    <n v="1"/>
    <n v="0"/>
    <m/>
    <n v="3500"/>
    <n v="3500"/>
    <m/>
    <n v="96626"/>
    <m/>
    <m/>
    <m/>
  </r>
  <r>
    <m/>
    <m/>
    <m/>
    <x v="16"/>
    <x v="12"/>
    <m/>
    <m/>
    <s v="above"/>
    <m/>
    <m/>
    <d v="2012-12-01T00:00:00"/>
    <d v="2013-05-31T00:00:00"/>
    <n v="0"/>
    <n v="1"/>
    <n v="0"/>
    <s v="30 communities, 4 schools"/>
    <n v="1124"/>
    <n v="1124"/>
    <m/>
    <m/>
    <m/>
    <m/>
    <m/>
  </r>
  <r>
    <m/>
    <m/>
    <m/>
    <x v="17"/>
    <x v="13"/>
    <m/>
    <m/>
    <s v="above"/>
    <m/>
    <m/>
    <d v="2012-11-01T00:00:00"/>
    <d v="2013-04-30T00:00:00"/>
    <n v="0"/>
    <n v="1"/>
    <n v="0"/>
    <s v="750 households"/>
    <n v="3750"/>
    <n v="3750"/>
    <m/>
    <m/>
    <m/>
    <m/>
    <m/>
  </r>
  <r>
    <s v="W5. Children access safe water, sanitation and hygiene facilities in their learning environment"/>
    <s v="HAC4, 5 &amp; 6 Children access safe water, sanitation and hygiene facilities in their learning environment and in child friendly spaces"/>
    <n v="26100"/>
    <x v="12"/>
    <x v="9"/>
    <s v="Water Trucking"/>
    <m/>
    <m/>
    <m/>
    <m/>
    <m/>
    <m/>
    <n v="0"/>
    <n v="0"/>
    <n v="0"/>
    <m/>
    <m/>
    <n v="1124"/>
    <m/>
    <n v="24976"/>
    <m/>
    <m/>
    <m/>
  </r>
  <r>
    <m/>
    <m/>
    <m/>
    <x v="12"/>
    <x v="9"/>
    <s v="Water Storage"/>
    <m/>
    <m/>
    <m/>
    <m/>
    <m/>
    <m/>
    <n v="0"/>
    <n v="0"/>
    <n v="0"/>
    <m/>
    <m/>
    <m/>
    <m/>
    <m/>
    <m/>
    <m/>
    <m/>
  </r>
  <r>
    <m/>
    <m/>
    <m/>
    <x v="12"/>
    <x v="9"/>
    <s v="Hygiene Promotion &amp; Education"/>
    <m/>
    <m/>
    <m/>
    <m/>
    <m/>
    <m/>
    <n v="0"/>
    <n v="0"/>
    <n v="0"/>
    <m/>
    <m/>
    <m/>
    <m/>
    <m/>
    <m/>
    <m/>
    <m/>
  </r>
  <r>
    <m/>
    <m/>
    <m/>
    <x v="16"/>
    <x v="12"/>
    <s v="Maintenance of sanitation facilities in schools"/>
    <m/>
    <s v="above"/>
    <m/>
    <m/>
    <d v="2012-12-01T00:00:00"/>
    <d v="2013-05-31T00:00:00"/>
    <n v="0"/>
    <n v="1"/>
    <n v="0"/>
    <s v="4 schools"/>
    <n v="1124"/>
    <m/>
    <m/>
    <m/>
    <m/>
    <m/>
    <m/>
  </r>
  <r>
    <m/>
    <m/>
    <m/>
    <x v="15"/>
    <x v="11"/>
    <s v="Provision of sanitation facilities"/>
    <m/>
    <s v="above"/>
    <m/>
    <m/>
    <d v="2013-02-01T00:00:00"/>
    <d v="2013-08-01T00:00:00"/>
    <n v="0"/>
    <n v="1"/>
    <n v="0"/>
    <m/>
    <m/>
    <m/>
    <m/>
    <m/>
    <m/>
    <m/>
    <m/>
  </r>
  <r>
    <s v="H2. Children and women access life saving interventions through population-based/community-based activities e.g. campaigns and child health days"/>
    <s v="HAC1 Children 9 months to 15 years vaccinated against measles"/>
    <n v="74000"/>
    <x v="21"/>
    <x v="9"/>
    <s v="Measles immunization"/>
    <m/>
    <m/>
    <m/>
    <m/>
    <d v="2013-01-21T00:00:00"/>
    <d v="2013-02-09T00:00:00"/>
    <n v="0"/>
    <n v="0"/>
    <n v="1"/>
    <m/>
    <n v="74000"/>
    <n v="74000"/>
    <m/>
    <n v="0"/>
    <m/>
    <m/>
    <m/>
  </r>
  <r>
    <m/>
    <s v="HAC 2 Vitamin A supplementation for children 6 months to 15 years"/>
    <m/>
    <x v="12"/>
    <x v="9"/>
    <s v="Vitamin A suppliementation"/>
    <m/>
    <m/>
    <m/>
    <m/>
    <d v="2013-01-21T00:00:00"/>
    <d v="2013-02-09T00:00:00"/>
    <n v="0"/>
    <n v="0"/>
    <n v="1"/>
    <m/>
    <m/>
    <m/>
    <m/>
    <m/>
    <m/>
    <m/>
    <m/>
  </r>
  <r>
    <m/>
    <s v="No HAC target"/>
    <m/>
    <x v="12"/>
    <x v="9"/>
    <s v="Polio immunization"/>
    <m/>
    <m/>
    <m/>
    <m/>
    <d v="2013-01-21T00:00:00"/>
    <d v="2013-02-09T00:00:00"/>
    <n v="0"/>
    <n v="0"/>
    <n v="1"/>
    <m/>
    <m/>
    <m/>
    <m/>
    <m/>
    <m/>
    <m/>
    <m/>
  </r>
  <r>
    <m/>
    <m/>
    <m/>
    <x v="22"/>
    <x v="15"/>
    <s v="Technical support for vaccination activities"/>
    <m/>
    <n v="173122"/>
    <m/>
    <m/>
    <d v="2013-01-21T00:00:00"/>
    <d v="2013-02-09T00:00:00"/>
    <n v="0"/>
    <n v="0"/>
    <n v="1"/>
    <m/>
    <m/>
    <m/>
    <m/>
    <m/>
    <m/>
    <m/>
    <m/>
  </r>
  <r>
    <s v="H3. Children, women, and adolescents equitably access essential health services with sustained coverage of high impact preventive and curative interventions"/>
    <s v="No HAC target"/>
    <n v="0"/>
    <x v="1"/>
    <x v="4"/>
    <s v="Provide MoH and NGO PHCs with essential life-saving drugs, health supplies, emergency kits and obstetrical kits according to needs identified "/>
    <s v="Zahle (Bar Elias and Qob Elias)"/>
    <n v="63060"/>
    <m/>
    <m/>
    <d v="2013-02-04T00:00:00"/>
    <d v="2013-03-16T00:00:00"/>
    <n v="1"/>
    <n v="0"/>
    <n v="0"/>
    <n v="2"/>
    <m/>
    <m/>
    <n v="16155"/>
    <m/>
    <m/>
    <m/>
    <m/>
  </r>
  <r>
    <s v="H4  Women and children access behaviour change communication interventions towards improving health care and feeding practices"/>
    <s v="No HAC target"/>
    <n v="0"/>
    <x v="12"/>
    <x v="9"/>
    <s v="Train school health educators and social workers involved in the “One School for All Initiative” on designing, planning, implementing and monitoring of health awareness sessions for children’s caregivers. Special attention paid to hygiene promotion"/>
    <m/>
    <m/>
    <m/>
    <m/>
    <m/>
    <m/>
    <n v="0"/>
    <n v="0"/>
    <n v="0"/>
    <m/>
    <m/>
    <m/>
    <m/>
    <n v="0"/>
    <m/>
    <m/>
    <m/>
  </r>
  <r>
    <s v="N2. Timely nutritional assessment and surveillance systems are established and/or reinforced"/>
    <s v="No HAC target"/>
    <n v="0"/>
    <x v="23"/>
    <x v="4"/>
    <s v="Nutritional assessment and surveillance systems established and/or reinforced"/>
    <s v="Bekaa, North, South and Mount Lebanon"/>
    <n v="242772"/>
    <m/>
    <m/>
    <m/>
    <m/>
    <n v="1"/>
    <n v="0"/>
    <n v="0"/>
    <n v="60000"/>
    <m/>
    <m/>
    <n v="60000"/>
    <n v="0"/>
    <m/>
    <m/>
    <m/>
  </r>
  <r>
    <s v="N3. Children and women with acute malnutrition access appropriate acute malnutrition management"/>
    <s v="Women having access to IYCF Services  _x000a_"/>
    <n v="0"/>
    <x v="12"/>
    <x v="9"/>
    <m/>
    <m/>
    <m/>
    <m/>
    <m/>
    <m/>
    <m/>
    <n v="0"/>
    <n v="0"/>
    <n v="0"/>
    <m/>
    <m/>
    <m/>
    <m/>
    <n v="0"/>
    <m/>
    <m/>
    <m/>
  </r>
  <r>
    <s v="N4. Children and women access micronutrients from fortified foods, supplements, or multiple-micronutrient preparations   "/>
    <s v="Children u5 receiving multi-micronutrient supplementation "/>
    <n v="50000"/>
    <x v="23"/>
    <x v="4"/>
    <s v="Distribution of micronutrient supplements"/>
    <m/>
    <s v="above"/>
    <m/>
    <m/>
    <m/>
    <m/>
    <n v="1"/>
    <n v="0"/>
    <n v="0"/>
    <m/>
    <m/>
    <m/>
    <n v="60000"/>
    <e v="#REF!"/>
    <m/>
    <e v="#REF!"/>
    <m/>
  </r>
  <r>
    <m/>
    <s v="PLWs receiving micronutrient supplementation"/>
    <n v="8900"/>
    <x v="23"/>
    <x v="4"/>
    <s v="Distribution of micronutrient supplements"/>
    <m/>
    <s v="above"/>
    <m/>
    <m/>
    <m/>
    <m/>
    <n v="1"/>
    <n v="0"/>
    <n v="0"/>
    <m/>
    <m/>
    <m/>
    <n v="20000"/>
    <e v="#REF!"/>
    <m/>
    <e v="#REF!"/>
    <m/>
  </r>
  <r>
    <s v="N6:  Children and women access relevant information about nutrition programme activities"/>
    <s v="No HAC target"/>
    <n v="0"/>
    <x v="23"/>
    <x v="4"/>
    <s v="Mother Support groups, awareness sessions with mothers and familes"/>
    <m/>
    <s v="above"/>
    <m/>
    <m/>
    <m/>
    <m/>
    <n v="1"/>
    <n v="0"/>
    <n v="0"/>
    <m/>
    <m/>
    <m/>
    <n v="27000"/>
    <m/>
    <m/>
    <m/>
    <m/>
  </r>
  <r>
    <s v="C5: Violence, exploitation and abuse of children and women, including GBV, are prevented and  addressed."/>
    <s v="No HAC target"/>
    <n v="0"/>
    <x v="24"/>
    <x v="16"/>
    <s v="Support groups for adolescent girls"/>
    <s v="Bekaa (Aarsal, Zahle)_x000a_North (Berqayel)"/>
    <n v="395359"/>
    <m/>
    <s v="SM120422"/>
    <d v="2012-12-17T00:00:00"/>
    <d v="2013-04-16T00:00:00"/>
    <n v="0"/>
    <n v="1"/>
    <n v="0"/>
    <m/>
    <m/>
    <n v="360"/>
    <m/>
    <m/>
    <n v="150"/>
    <m/>
    <m/>
  </r>
  <r>
    <m/>
    <m/>
    <m/>
    <x v="12"/>
    <x v="9"/>
    <s v="Case management for girls surviving SGBV"/>
    <m/>
    <m/>
    <m/>
    <m/>
    <d v="2012-12-17T00:00:00"/>
    <d v="2013-04-16T00:00:00"/>
    <n v="0"/>
    <n v="1"/>
    <n v="0"/>
    <m/>
    <m/>
    <n v="0"/>
    <m/>
    <m/>
    <m/>
    <m/>
    <m/>
  </r>
  <r>
    <m/>
    <m/>
    <m/>
    <x v="12"/>
    <x v="9"/>
    <s v="Training on caring for child surviviors of sexual violence for IRC staff (15)"/>
    <m/>
    <m/>
    <m/>
    <m/>
    <d v="2012-12-17T00:00:00"/>
    <d v="2013-04-16T00:00:00"/>
    <n v="0"/>
    <n v="1"/>
    <n v="0"/>
    <m/>
    <m/>
    <n v="0"/>
    <m/>
    <m/>
    <m/>
    <m/>
    <m/>
  </r>
  <r>
    <m/>
    <m/>
    <m/>
    <x v="12"/>
    <x v="9"/>
    <s v="Training on caring for child surviviors of sexual violence for service providers (80)"/>
    <m/>
    <m/>
    <m/>
    <m/>
    <d v="2012-12-17T00:00:00"/>
    <d v="2013-04-16T00:00:00"/>
    <n v="0"/>
    <n v="1"/>
    <n v="0"/>
    <m/>
    <m/>
    <n v="0"/>
    <m/>
    <m/>
    <m/>
    <m/>
    <m/>
  </r>
  <r>
    <m/>
    <m/>
    <m/>
    <x v="12"/>
    <x v="9"/>
    <s v="Safety audits / focus groups (50)"/>
    <m/>
    <m/>
    <m/>
    <m/>
    <d v="2012-12-17T00:00:00"/>
    <d v="2013-04-16T00:00:00"/>
    <n v="0"/>
    <n v="1"/>
    <n v="0"/>
    <m/>
    <m/>
    <n v="0"/>
    <m/>
    <m/>
    <m/>
    <m/>
    <m/>
  </r>
  <r>
    <m/>
    <m/>
    <m/>
    <x v="25"/>
    <x v="4"/>
    <s v="GBV"/>
    <m/>
    <n v="819620"/>
    <s v="EU"/>
    <s v="SC130008"/>
    <d v="2013-03-01T00:00:00"/>
    <d v="2013-08-31T00:00:00"/>
    <n v="1"/>
    <n v="0"/>
    <n v="0"/>
    <m/>
    <m/>
    <m/>
    <m/>
    <m/>
    <m/>
    <m/>
    <m/>
  </r>
  <r>
    <m/>
    <m/>
    <m/>
    <x v="26"/>
    <x v="4"/>
    <s v="GBV"/>
    <m/>
    <n v="311950"/>
    <s v="US BPRM"/>
    <s v="SM120422"/>
    <d v="2013-03-01T00:00:00"/>
    <d v="2013-08-31T00:00:00"/>
    <n v="1"/>
    <n v="0"/>
    <n v="0"/>
    <m/>
    <m/>
    <m/>
    <m/>
    <m/>
    <m/>
    <m/>
    <m/>
  </r>
  <r>
    <m/>
    <m/>
    <m/>
    <x v="27"/>
    <x v="4"/>
    <s v="GBV"/>
    <m/>
    <n v="670050"/>
    <s v="EU"/>
    <s v="SC130008"/>
    <d v="2013-03-01T00:00:00"/>
    <d v="2013-08-31T00:00:00"/>
    <n v="1"/>
    <n v="0"/>
    <n v="0"/>
    <m/>
    <m/>
    <m/>
    <m/>
    <m/>
    <m/>
    <m/>
    <m/>
  </r>
  <r>
    <s v="C6: Psychosocial support is provided to children and their caregivers. "/>
    <s v="Number of children with access to psychosocial support services"/>
    <n v="74000"/>
    <x v="28"/>
    <x v="17"/>
    <s v="Reception/referral cases"/>
    <s v="Bekaa (Tanaayel, Zahle)_x000a_North (Wadi Khaled, Helba)"/>
    <n v="221965"/>
    <s v="Global Thematic - Humanitarian"/>
    <s v="SM129906"/>
    <d v="2012-11-01T00:00:00"/>
    <d v="2013-05-08T00:00:00"/>
    <n v="0"/>
    <n v="1"/>
    <n v="0"/>
    <m/>
    <n v="600"/>
    <n v="1200"/>
    <m/>
    <n v="19177"/>
    <m/>
    <m/>
    <m/>
  </r>
  <r>
    <m/>
    <m/>
    <m/>
    <x v="12"/>
    <x v="9"/>
    <s v="Structured psychological support children"/>
    <m/>
    <m/>
    <m/>
    <m/>
    <d v="2012-11-01T00:00:00"/>
    <d v="2013-05-08T00:00:00"/>
    <n v="0"/>
    <n v="1"/>
    <n v="0"/>
    <m/>
    <n v="250"/>
    <m/>
    <m/>
    <m/>
    <m/>
    <m/>
    <m/>
  </r>
  <r>
    <m/>
    <m/>
    <m/>
    <x v="12"/>
    <x v="9"/>
    <s v="Structured psychological support adults (250)"/>
    <m/>
    <m/>
    <m/>
    <m/>
    <d v="2012-11-01T00:00:00"/>
    <d v="2013-05-08T00:00:00"/>
    <n v="0"/>
    <n v="1"/>
    <n v="0"/>
    <m/>
    <n v="0"/>
    <m/>
    <m/>
    <m/>
    <m/>
    <m/>
    <m/>
  </r>
  <r>
    <m/>
    <m/>
    <m/>
    <x v="12"/>
    <x v="9"/>
    <s v="Medical consultation"/>
    <m/>
    <m/>
    <m/>
    <m/>
    <d v="2012-11-01T00:00:00"/>
    <d v="2013-05-08T00:00:00"/>
    <n v="0"/>
    <n v="1"/>
    <n v="0"/>
    <m/>
    <n v="200"/>
    <m/>
    <m/>
    <m/>
    <m/>
    <m/>
    <m/>
  </r>
  <r>
    <m/>
    <m/>
    <m/>
    <x v="12"/>
    <x v="9"/>
    <s v="Provision technical aids for children with disabilities"/>
    <m/>
    <m/>
    <m/>
    <m/>
    <d v="2012-11-01T00:00:00"/>
    <d v="2013-05-08T00:00:00"/>
    <n v="0"/>
    <n v="1"/>
    <n v="0"/>
    <m/>
    <n v="100"/>
    <m/>
    <m/>
    <m/>
    <m/>
    <m/>
    <m/>
  </r>
  <r>
    <m/>
    <m/>
    <m/>
    <x v="12"/>
    <x v="9"/>
    <s v="Recreational activities (e.g. mobile circus)"/>
    <m/>
    <m/>
    <m/>
    <m/>
    <d v="2012-11-01T00:00:00"/>
    <d v="2013-05-08T00:00:00"/>
    <n v="0"/>
    <n v="1"/>
    <n v="0"/>
    <m/>
    <n v="420"/>
    <m/>
    <m/>
    <m/>
    <n v="200"/>
    <m/>
    <m/>
  </r>
  <r>
    <m/>
    <m/>
    <m/>
    <x v="12"/>
    <x v="9"/>
    <s v="Parenting education sessions (80)"/>
    <m/>
    <m/>
    <m/>
    <m/>
    <d v="2012-11-01T00:00:00"/>
    <d v="2013-05-08T00:00:00"/>
    <n v="0"/>
    <n v="1"/>
    <n v="0"/>
    <m/>
    <n v="0"/>
    <m/>
    <m/>
    <m/>
    <m/>
    <m/>
    <m/>
  </r>
  <r>
    <m/>
    <m/>
    <m/>
    <x v="12"/>
    <x v="9"/>
    <s v="Awareness sessions with children"/>
    <m/>
    <m/>
    <m/>
    <m/>
    <d v="2012-11-01T00:00:00"/>
    <d v="2013-05-08T00:00:00"/>
    <n v="0"/>
    <n v="1"/>
    <n v="0"/>
    <m/>
    <n v="520"/>
    <m/>
    <m/>
    <m/>
    <m/>
    <m/>
    <m/>
  </r>
  <r>
    <m/>
    <m/>
    <m/>
    <x v="12"/>
    <x v="9"/>
    <s v="Awareness sessions with parents (80)"/>
    <m/>
    <m/>
    <m/>
    <m/>
    <d v="2012-11-01T00:00:00"/>
    <d v="2013-05-08T00:00:00"/>
    <n v="0"/>
    <n v="1"/>
    <n v="0"/>
    <m/>
    <n v="0"/>
    <m/>
    <m/>
    <m/>
    <m/>
    <m/>
    <m/>
  </r>
  <r>
    <m/>
    <m/>
    <m/>
    <x v="12"/>
    <x v="9"/>
    <s v="Specialised sessions for children with disabilities"/>
    <m/>
    <m/>
    <m/>
    <m/>
    <d v="2012-11-01T00:00:00"/>
    <d v="2013-05-08T00:00:00"/>
    <n v="0"/>
    <n v="1"/>
    <n v="0"/>
    <m/>
    <n v="200"/>
    <m/>
    <m/>
    <m/>
    <m/>
    <m/>
    <m/>
  </r>
  <r>
    <m/>
    <m/>
    <m/>
    <x v="12"/>
    <x v="9"/>
    <s v="Remedial classes"/>
    <m/>
    <m/>
    <m/>
    <m/>
    <d v="2012-11-01T00:00:00"/>
    <d v="2013-05-08T00:00:00"/>
    <n v="0"/>
    <n v="1"/>
    <n v="0"/>
    <m/>
    <n v="100"/>
    <m/>
    <m/>
    <m/>
    <m/>
    <m/>
    <m/>
  </r>
  <r>
    <m/>
    <m/>
    <m/>
    <x v="3"/>
    <x v="3"/>
    <s v="Recreational activities (drawing, theatre, sports)"/>
    <s v="Bekaa (Kamed el Loz, El Ain)"/>
    <m/>
    <m/>
    <m/>
    <d v="2012-08-06T00:00:00"/>
    <d v="2013-01-31T00:00:00"/>
    <n v="0"/>
    <n v="0"/>
    <n v="1"/>
    <m/>
    <n v="200"/>
    <n v="200"/>
    <n v="900"/>
    <m/>
    <m/>
    <m/>
    <m/>
  </r>
  <r>
    <m/>
    <m/>
    <m/>
    <x v="12"/>
    <x v="9"/>
    <s v="Individual support"/>
    <m/>
    <m/>
    <m/>
    <m/>
    <d v="2012-08-06T00:00:00"/>
    <d v="2013-01-31T00:00:00"/>
    <n v="0"/>
    <n v="0"/>
    <n v="1"/>
    <m/>
    <m/>
    <m/>
    <m/>
    <m/>
    <m/>
    <m/>
    <m/>
  </r>
  <r>
    <m/>
    <m/>
    <m/>
    <x v="12"/>
    <x v="9"/>
    <s v="Training staff"/>
    <m/>
    <m/>
    <m/>
    <m/>
    <d v="2012-08-06T00:00:00"/>
    <d v="2013-01-31T00:00:00"/>
    <n v="0"/>
    <n v="0"/>
    <n v="1"/>
    <m/>
    <n v="0"/>
    <m/>
    <m/>
    <m/>
    <m/>
    <m/>
    <m/>
  </r>
  <r>
    <m/>
    <m/>
    <m/>
    <x v="3"/>
    <x v="4"/>
    <s v="PSS"/>
    <m/>
    <n v="336940"/>
    <s v="UK"/>
    <s v="SM120365"/>
    <d v="2013-03-01T00:00:00"/>
    <d v="2013-08-31T00:00:00"/>
    <n v="1"/>
    <n v="0"/>
    <n v="0"/>
    <m/>
    <m/>
    <m/>
    <m/>
    <m/>
    <m/>
    <m/>
    <m/>
  </r>
  <r>
    <m/>
    <m/>
    <m/>
    <x v="29"/>
    <x v="18"/>
    <s v="Recreational activities"/>
    <s v="Bekaa (Hermel)"/>
    <n v="26043"/>
    <s v="CERF, SIDA"/>
    <s v="SM120222 SM120193"/>
    <d v="2012-06-11T00:00:00"/>
    <d v="2012-12-31T00:00:00"/>
    <n v="0"/>
    <n v="0"/>
    <n v="1"/>
    <m/>
    <n v="250"/>
    <n v="250"/>
    <m/>
    <m/>
    <m/>
    <m/>
    <m/>
  </r>
  <r>
    <m/>
    <m/>
    <m/>
    <x v="12"/>
    <x v="9"/>
    <s v="Psychological first aid"/>
    <m/>
    <m/>
    <m/>
    <m/>
    <d v="2012-06-11T00:00:00"/>
    <d v="2012-12-31T00:00:00"/>
    <n v="0"/>
    <n v="0"/>
    <n v="1"/>
    <m/>
    <m/>
    <m/>
    <m/>
    <m/>
    <m/>
    <m/>
    <m/>
  </r>
  <r>
    <m/>
    <m/>
    <m/>
    <x v="12"/>
    <x v="9"/>
    <s v="Awareness raising sessions with parents"/>
    <m/>
    <m/>
    <m/>
    <m/>
    <d v="2012-06-11T00:00:00"/>
    <d v="2012-12-31T00:00:00"/>
    <n v="0"/>
    <n v="0"/>
    <n v="1"/>
    <m/>
    <m/>
    <m/>
    <m/>
    <m/>
    <m/>
    <m/>
    <m/>
  </r>
  <r>
    <m/>
    <m/>
    <m/>
    <x v="29"/>
    <x v="4"/>
    <s v="PSS"/>
    <m/>
    <m/>
    <s v="US BPRM"/>
    <s v="SM120422"/>
    <d v="2013-03-01T00:00:00"/>
    <d v="2013-08-31T00:00:00"/>
    <n v="1"/>
    <n v="0"/>
    <n v="0"/>
    <m/>
    <m/>
    <m/>
    <n v="2500"/>
    <m/>
    <m/>
    <m/>
    <m/>
  </r>
  <r>
    <m/>
    <m/>
    <m/>
    <x v="30"/>
    <x v="4"/>
    <s v="PSS"/>
    <m/>
    <n v="149100"/>
    <m/>
    <m/>
    <d v="2013-03-01T00:00:00"/>
    <d v="2013-08-31T00:00:00"/>
    <n v="1"/>
    <n v="0"/>
    <n v="0"/>
    <n v="100"/>
    <m/>
    <m/>
    <m/>
    <m/>
    <m/>
    <m/>
    <m/>
  </r>
  <r>
    <m/>
    <m/>
    <m/>
    <x v="4"/>
    <x v="4"/>
    <s v="PSS - mobile recreational activities"/>
    <s v="South"/>
    <n v="179647"/>
    <s v="UK"/>
    <s v="SM120365"/>
    <d v="2013-03-01T00:00:00"/>
    <d v="2013-08-31T00:00:00"/>
    <n v="1"/>
    <n v="0"/>
    <n v="0"/>
    <n v="175"/>
    <m/>
    <m/>
    <n v="1619"/>
    <m/>
    <m/>
    <m/>
    <m/>
  </r>
  <r>
    <m/>
    <m/>
    <m/>
    <x v="31"/>
    <x v="4"/>
    <s v="PSS"/>
    <m/>
    <n v="315802"/>
    <m/>
    <m/>
    <d v="2013-03-01T00:00:00"/>
    <d v="2013-08-31T00:00:00"/>
    <n v="1"/>
    <n v="0"/>
    <n v="0"/>
    <m/>
    <m/>
    <m/>
    <m/>
    <m/>
    <m/>
    <m/>
    <m/>
  </r>
  <r>
    <m/>
    <m/>
    <m/>
    <x v="32"/>
    <x v="4"/>
    <s v="PSS"/>
    <s v="South"/>
    <n v="750766"/>
    <m/>
    <m/>
    <d v="2013-03-01T00:00:00"/>
    <d v="2013-08-31T00:00:00"/>
    <n v="1"/>
    <n v="0"/>
    <n v="0"/>
    <n v="6520"/>
    <m/>
    <m/>
    <n v="1583"/>
    <m/>
    <m/>
    <m/>
    <m/>
  </r>
  <r>
    <m/>
    <m/>
    <m/>
    <x v="33"/>
    <x v="19"/>
    <s v="Janana mobile festival"/>
    <s v="Bekaa (Marj, Fakiha, Addous, Baalbeck)_x000a__x000a_Wavel Camp"/>
    <n v="355785"/>
    <s v="EPF 1, SIDA, Global Thematic - Humanitarian"/>
    <s v="SIDA SM 120193 + SM 129906 + GE120010"/>
    <d v="2012-08-01T00:00:00"/>
    <d v="2013-04-30T00:00:00"/>
    <n v="0"/>
    <n v="1"/>
    <n v="0"/>
    <m/>
    <n v="720"/>
    <n v="2215"/>
    <m/>
    <m/>
    <m/>
    <m/>
    <m/>
  </r>
  <r>
    <m/>
    <m/>
    <m/>
    <x v="12"/>
    <x v="9"/>
    <s v="Film screenings"/>
    <m/>
    <m/>
    <m/>
    <m/>
    <d v="2012-08-01T00:00:00"/>
    <d v="2013-04-30T00:00:00"/>
    <n v="0"/>
    <n v="1"/>
    <n v="0"/>
    <m/>
    <n v="1070"/>
    <m/>
    <m/>
    <m/>
    <m/>
    <m/>
    <m/>
  </r>
  <r>
    <m/>
    <m/>
    <m/>
    <x v="12"/>
    <x v="9"/>
    <s v="Interactive theatre"/>
    <m/>
    <m/>
    <m/>
    <m/>
    <d v="2012-08-01T00:00:00"/>
    <d v="2013-04-30T00:00:00"/>
    <n v="0"/>
    <n v="1"/>
    <n v="0"/>
    <m/>
    <n v="150"/>
    <m/>
    <n v="2000"/>
    <m/>
    <n v="820"/>
    <m/>
    <m/>
  </r>
  <r>
    <m/>
    <m/>
    <m/>
    <x v="12"/>
    <x v="9"/>
    <s v="Photo journalism workshop"/>
    <m/>
    <m/>
    <m/>
    <m/>
    <d v="2012-08-01T00:00:00"/>
    <d v="2013-04-30T00:00:00"/>
    <n v="0"/>
    <n v="1"/>
    <n v="0"/>
    <m/>
    <n v="25"/>
    <m/>
    <m/>
    <m/>
    <m/>
    <m/>
    <m/>
  </r>
  <r>
    <m/>
    <m/>
    <m/>
    <x v="12"/>
    <x v="9"/>
    <s v="Filmmaking workshop"/>
    <m/>
    <m/>
    <m/>
    <m/>
    <d v="2012-08-01T00:00:00"/>
    <d v="2013-04-30T00:00:00"/>
    <n v="0"/>
    <n v="1"/>
    <n v="0"/>
    <m/>
    <n v="10"/>
    <m/>
    <m/>
    <m/>
    <m/>
    <m/>
    <m/>
  </r>
  <r>
    <m/>
    <m/>
    <m/>
    <x v="12"/>
    <x v="9"/>
    <s v="Comfort for Kids and Moving Forward"/>
    <m/>
    <m/>
    <m/>
    <m/>
    <d v="2012-08-01T00:00:00"/>
    <d v="2013-04-30T00:00:00"/>
    <n v="0"/>
    <n v="1"/>
    <n v="0"/>
    <m/>
    <n v="240"/>
    <m/>
    <m/>
    <m/>
    <m/>
    <m/>
    <m/>
  </r>
  <r>
    <m/>
    <m/>
    <m/>
    <x v="12"/>
    <x v="9"/>
    <s v="Training of staff"/>
    <m/>
    <m/>
    <m/>
    <m/>
    <d v="2012-08-01T00:00:00"/>
    <d v="2013-04-30T00:00:00"/>
    <n v="0"/>
    <n v="1"/>
    <n v="0"/>
    <m/>
    <m/>
    <m/>
    <m/>
    <m/>
    <m/>
    <m/>
    <m/>
  </r>
  <r>
    <m/>
    <m/>
    <m/>
    <x v="12"/>
    <x v="9"/>
    <s v="Individual support"/>
    <m/>
    <m/>
    <m/>
    <m/>
    <d v="2012-08-01T00:00:00"/>
    <d v="2013-04-30T00:00:00"/>
    <n v="0"/>
    <n v="1"/>
    <n v="0"/>
    <m/>
    <m/>
    <m/>
    <m/>
    <m/>
    <m/>
    <m/>
    <m/>
  </r>
  <r>
    <m/>
    <m/>
    <m/>
    <x v="12"/>
    <x v="9"/>
    <s v="Mentoring of post-graduate psychology students"/>
    <m/>
    <m/>
    <m/>
    <m/>
    <d v="2012-08-01T00:00:00"/>
    <d v="2013-04-30T00:00:00"/>
    <n v="0"/>
    <n v="1"/>
    <n v="0"/>
    <m/>
    <m/>
    <m/>
    <m/>
    <m/>
    <m/>
    <m/>
    <m/>
  </r>
  <r>
    <m/>
    <m/>
    <m/>
    <x v="12"/>
    <x v="9"/>
    <s v="Support to parents"/>
    <m/>
    <m/>
    <m/>
    <m/>
    <d v="2012-08-01T00:00:00"/>
    <d v="2013-04-30T00:00:00"/>
    <n v="0"/>
    <n v="1"/>
    <n v="0"/>
    <m/>
    <m/>
    <m/>
    <m/>
    <m/>
    <m/>
    <m/>
    <m/>
  </r>
  <r>
    <m/>
    <m/>
    <m/>
    <x v="33"/>
    <x v="4"/>
    <s v="PSS"/>
    <m/>
    <m/>
    <s v="UK"/>
    <s v="SM120365"/>
    <m/>
    <m/>
    <n v="1"/>
    <n v="0"/>
    <n v="0"/>
    <m/>
    <m/>
    <m/>
    <m/>
    <m/>
    <m/>
    <m/>
    <m/>
  </r>
  <r>
    <m/>
    <m/>
    <m/>
    <x v="34"/>
    <x v="20"/>
    <m/>
    <m/>
    <m/>
    <s v="Swiss, UK, EU"/>
    <s v="SC120892, SM120365, SC130008"/>
    <m/>
    <m/>
    <n v="0"/>
    <n v="0"/>
    <n v="0"/>
    <s v="7500 families"/>
    <n v="22500"/>
    <n v="22500"/>
    <m/>
    <m/>
    <m/>
    <m/>
    <m/>
  </r>
  <r>
    <m/>
    <m/>
    <m/>
    <x v="5"/>
    <x v="21"/>
    <s v="Recreational Activities"/>
    <s v="Bekaa, Beirut, North"/>
    <n v="102070"/>
    <s v="EC"/>
    <s v="SC130008"/>
    <d v="2013-01-07T00:00:00"/>
    <d v="2013-06-07T00:00:00"/>
    <n v="0"/>
    <n v="1"/>
    <n v="0"/>
    <m/>
    <n v="1200"/>
    <n v="1200"/>
    <m/>
    <m/>
    <m/>
    <m/>
    <m/>
  </r>
  <r>
    <m/>
    <m/>
    <m/>
    <x v="12"/>
    <x v="9"/>
    <s v="Psychosocial support"/>
    <m/>
    <m/>
    <m/>
    <m/>
    <d v="2013-01-07T00:00:00"/>
    <d v="2013-06-07T00:00:00"/>
    <n v="0"/>
    <n v="1"/>
    <n v="0"/>
    <m/>
    <m/>
    <m/>
    <m/>
    <m/>
    <m/>
    <m/>
    <m/>
  </r>
  <r>
    <m/>
    <m/>
    <m/>
    <x v="1"/>
    <x v="22"/>
    <s v="Recreational activities"/>
    <s v="North (Hisheh, Mahatta, Awadet, Machta, Hammoud, Bani Sakher, Amayer, Raim Khalaf)"/>
    <n v="351357"/>
    <m/>
    <s v="GE 120020 + SM120330"/>
    <m/>
    <m/>
    <n v="0"/>
    <n v="0"/>
    <n v="0"/>
    <m/>
    <n v="2350"/>
    <n v="2350"/>
    <m/>
    <m/>
    <m/>
    <m/>
    <m/>
  </r>
  <r>
    <m/>
    <m/>
    <m/>
    <x v="12"/>
    <x v="9"/>
    <s v="Living skills groups"/>
    <m/>
    <m/>
    <m/>
    <m/>
    <m/>
    <m/>
    <n v="0"/>
    <n v="0"/>
    <n v="0"/>
    <m/>
    <m/>
    <m/>
    <m/>
    <m/>
    <m/>
    <m/>
    <m/>
  </r>
  <r>
    <m/>
    <m/>
    <m/>
    <x v="12"/>
    <x v="9"/>
    <s v="Training of staff"/>
    <m/>
    <m/>
    <m/>
    <m/>
    <m/>
    <m/>
    <n v="0"/>
    <n v="0"/>
    <n v="0"/>
    <m/>
    <m/>
    <m/>
    <m/>
    <m/>
    <m/>
    <m/>
    <m/>
  </r>
  <r>
    <m/>
    <m/>
    <m/>
    <x v="12"/>
    <x v="9"/>
    <s v="Individual support"/>
    <m/>
    <m/>
    <m/>
    <m/>
    <m/>
    <m/>
    <n v="0"/>
    <n v="0"/>
    <n v="0"/>
    <m/>
    <m/>
    <m/>
    <m/>
    <m/>
    <m/>
    <m/>
    <m/>
  </r>
  <r>
    <m/>
    <m/>
    <m/>
    <x v="12"/>
    <x v="9"/>
    <s v="Case management"/>
    <m/>
    <m/>
    <m/>
    <m/>
    <m/>
    <m/>
    <n v="0"/>
    <n v="0"/>
    <n v="0"/>
    <m/>
    <m/>
    <m/>
    <m/>
    <m/>
    <m/>
    <m/>
    <m/>
  </r>
  <r>
    <m/>
    <m/>
    <m/>
    <x v="12"/>
    <x v="9"/>
    <s v="Support to caregivers"/>
    <m/>
    <m/>
    <m/>
    <m/>
    <m/>
    <m/>
    <n v="0"/>
    <n v="0"/>
    <n v="0"/>
    <m/>
    <m/>
    <m/>
    <m/>
    <m/>
    <m/>
    <m/>
    <m/>
  </r>
  <r>
    <m/>
    <m/>
    <m/>
    <x v="9"/>
    <x v="7"/>
    <s v="Mobile recreational activities"/>
    <s v="Bekaa"/>
    <n v="84837.5"/>
    <m/>
    <s v="SM120422"/>
    <d v="2013-01-17T00:00:00"/>
    <d v="2013-06-17T00:00:00"/>
    <n v="0"/>
    <n v="1"/>
    <n v="0"/>
    <m/>
    <n v="2000"/>
    <n v="2000"/>
    <m/>
    <m/>
    <m/>
    <m/>
    <m/>
  </r>
  <r>
    <m/>
    <m/>
    <m/>
    <x v="35"/>
    <x v="4"/>
    <s v="PSS"/>
    <m/>
    <n v="108350"/>
    <s v="UK"/>
    <s v="SM120365"/>
    <m/>
    <m/>
    <n v="1"/>
    <n v="0"/>
    <n v="0"/>
    <m/>
    <m/>
    <m/>
    <m/>
    <m/>
    <m/>
    <m/>
    <m/>
  </r>
  <r>
    <m/>
    <m/>
    <m/>
    <x v="36"/>
    <x v="23"/>
    <s v="Individual psychosocial support"/>
    <s v="Bekaa (Aarsal)"/>
    <n v="113163"/>
    <m/>
    <m/>
    <d v="2012-05-31T00:00:00"/>
    <d v="2012-11-30T00:00:00"/>
    <n v="0"/>
    <n v="0"/>
    <n v="1"/>
    <m/>
    <n v="300"/>
    <n v="300"/>
    <m/>
    <m/>
    <m/>
    <m/>
    <m/>
  </r>
  <r>
    <m/>
    <m/>
    <m/>
    <x v="12"/>
    <x v="9"/>
    <s v="Recreational activities"/>
    <m/>
    <m/>
    <m/>
    <m/>
    <d v="2012-05-31T00:00:00"/>
    <d v="2012-11-30T00:00:00"/>
    <n v="0"/>
    <n v="0"/>
    <n v="1"/>
    <m/>
    <m/>
    <m/>
    <n v="3000"/>
    <m/>
    <m/>
    <m/>
    <m/>
  </r>
  <r>
    <m/>
    <m/>
    <m/>
    <x v="12"/>
    <x v="9"/>
    <s v="Training of staff"/>
    <m/>
    <m/>
    <m/>
    <m/>
    <d v="2012-05-31T00:00:00"/>
    <d v="2012-11-30T00:00:00"/>
    <n v="0"/>
    <n v="0"/>
    <n v="1"/>
    <m/>
    <m/>
    <m/>
    <m/>
    <m/>
    <m/>
    <m/>
    <m/>
  </r>
  <r>
    <m/>
    <m/>
    <m/>
    <x v="12"/>
    <x v="9"/>
    <s v="Case management "/>
    <m/>
    <m/>
    <m/>
    <m/>
    <d v="2012-05-31T00:00:00"/>
    <d v="2012-11-30T00:00:00"/>
    <n v="0"/>
    <n v="0"/>
    <n v="1"/>
    <m/>
    <m/>
    <m/>
    <m/>
    <m/>
    <m/>
    <m/>
    <m/>
  </r>
  <r>
    <m/>
    <m/>
    <m/>
    <x v="12"/>
    <x v="9"/>
    <s v="Support to caregivers"/>
    <m/>
    <m/>
    <m/>
    <m/>
    <d v="2012-05-31T00:00:00"/>
    <d v="2012-11-30T00:00:00"/>
    <n v="0"/>
    <n v="0"/>
    <n v="1"/>
    <m/>
    <m/>
    <m/>
    <m/>
    <m/>
    <m/>
    <m/>
    <m/>
  </r>
  <r>
    <m/>
    <m/>
    <m/>
    <x v="36"/>
    <x v="4"/>
    <s v="PSS"/>
    <m/>
    <m/>
    <m/>
    <m/>
    <d v="2013-03-01T00:00:00"/>
    <d v="2013-08-31T00:00:00"/>
    <n v="1"/>
    <n v="0"/>
    <n v="0"/>
    <n v="1500"/>
    <m/>
    <m/>
    <n v="4800"/>
    <m/>
    <m/>
    <m/>
    <m/>
  </r>
  <r>
    <m/>
    <m/>
    <m/>
    <x v="7"/>
    <x v="24"/>
    <s v="Recreational activities"/>
    <s v="North (Halba, Wadi Nahle, Bourl el Arab, Balanet el Haysa, Al Kawashra, Bedaowi)"/>
    <n v="126196"/>
    <m/>
    <m/>
    <d v="2012-05-31T00:00:00"/>
    <d v="2012-11-30T00:00:00"/>
    <n v="0"/>
    <n v="0"/>
    <n v="1"/>
    <m/>
    <n v="1350"/>
    <n v="1350"/>
    <n v="2000"/>
    <m/>
    <m/>
    <m/>
    <m/>
  </r>
  <r>
    <m/>
    <m/>
    <m/>
    <x v="12"/>
    <x v="9"/>
    <s v="Living skills groups"/>
    <m/>
    <m/>
    <m/>
    <m/>
    <d v="2012-05-31T00:00:00"/>
    <d v="2012-11-30T00:00:00"/>
    <n v="0"/>
    <n v="0"/>
    <n v="1"/>
    <m/>
    <m/>
    <m/>
    <m/>
    <m/>
    <m/>
    <m/>
    <m/>
  </r>
  <r>
    <m/>
    <m/>
    <m/>
    <x v="12"/>
    <x v="9"/>
    <s v="Training of staff"/>
    <m/>
    <m/>
    <m/>
    <m/>
    <d v="2012-05-31T00:00:00"/>
    <d v="2012-11-30T00:00:00"/>
    <n v="0"/>
    <n v="0"/>
    <n v="1"/>
    <m/>
    <m/>
    <m/>
    <m/>
    <m/>
    <m/>
    <m/>
    <m/>
  </r>
  <r>
    <m/>
    <m/>
    <m/>
    <x v="12"/>
    <x v="9"/>
    <s v="Individual support"/>
    <m/>
    <m/>
    <m/>
    <m/>
    <d v="2012-05-31T00:00:00"/>
    <d v="2012-11-30T00:00:00"/>
    <n v="0"/>
    <n v="0"/>
    <n v="1"/>
    <m/>
    <m/>
    <m/>
    <m/>
    <m/>
    <m/>
    <m/>
    <m/>
  </r>
  <r>
    <m/>
    <m/>
    <m/>
    <x v="12"/>
    <x v="9"/>
    <s v="Case management"/>
    <m/>
    <m/>
    <m/>
    <m/>
    <d v="2012-05-31T00:00:00"/>
    <d v="2012-11-30T00:00:00"/>
    <n v="0"/>
    <n v="0"/>
    <n v="1"/>
    <m/>
    <m/>
    <m/>
    <m/>
    <m/>
    <m/>
    <m/>
    <m/>
  </r>
  <r>
    <m/>
    <m/>
    <m/>
    <x v="12"/>
    <x v="9"/>
    <s v="Support to caregivers"/>
    <m/>
    <m/>
    <m/>
    <m/>
    <d v="2012-05-31T00:00:00"/>
    <d v="2012-11-30T00:00:00"/>
    <n v="0"/>
    <n v="0"/>
    <n v="1"/>
    <m/>
    <m/>
    <m/>
    <m/>
    <m/>
    <m/>
    <m/>
    <m/>
  </r>
  <r>
    <m/>
    <m/>
    <m/>
    <x v="7"/>
    <x v="4"/>
    <s v="PSS"/>
    <m/>
    <m/>
    <m/>
    <m/>
    <d v="2013-03-01T00:00:00"/>
    <d v="2013-08-31T00:00:00"/>
    <n v="1"/>
    <n v="0"/>
    <n v="0"/>
    <n v="210"/>
    <m/>
    <m/>
    <n v="2856"/>
    <m/>
    <m/>
    <m/>
    <m/>
  </r>
  <r>
    <s v="C8: The use of landmines and other indiscriminate or illicit weapons by state and non-state actors is prevented, and their impact is addressed."/>
    <s v="No HAC target"/>
    <n v="0"/>
    <x v="12"/>
    <x v="9"/>
    <s v="MRE knowledge, Awareness and Practices survey targeting communities living in infected areas – 1200 children from the age group 6-18"/>
    <s v="Bekaa, South"/>
    <m/>
    <m/>
    <m/>
    <m/>
    <m/>
    <n v="0"/>
    <n v="0"/>
    <n v="0"/>
    <m/>
    <m/>
    <m/>
    <m/>
    <m/>
    <m/>
    <m/>
    <m/>
  </r>
  <r>
    <m/>
    <m/>
    <m/>
    <x v="12"/>
    <x v="9"/>
    <s v="Deliver refresher training for 360 MRE activists from  MRE steering committee members,  schools including health counsellors, teachers, SDCs and humanitarian actors in the selected areas"/>
    <m/>
    <m/>
    <m/>
    <m/>
    <m/>
    <m/>
    <n v="0"/>
    <n v="0"/>
    <n v="0"/>
    <m/>
    <m/>
    <m/>
    <m/>
    <m/>
    <m/>
    <m/>
    <m/>
  </r>
  <r>
    <m/>
    <m/>
    <m/>
    <x v="12"/>
    <x v="9"/>
    <s v="Deliver 500 MRE awareness session in at least 200 primary and elementary public schools targeting children from 5-14 and 100 secondary public schools targeting youth from 14 to 18 years old and in community based organizations to reach parents and out of school children"/>
    <m/>
    <m/>
    <m/>
    <m/>
    <m/>
    <m/>
    <n v="0"/>
    <n v="0"/>
    <n v="0"/>
    <m/>
    <m/>
    <m/>
    <m/>
    <m/>
    <m/>
    <m/>
    <m/>
  </r>
  <r>
    <m/>
    <m/>
    <m/>
    <x v="12"/>
    <x v="9"/>
    <s v="Review existing MRE public information material and produce updated version to cover the knowledge gap identified through the KAP study "/>
    <m/>
    <m/>
    <m/>
    <m/>
    <m/>
    <m/>
    <n v="0"/>
    <n v="0"/>
    <n v="0"/>
    <m/>
    <m/>
    <m/>
    <m/>
    <m/>
    <m/>
    <m/>
    <m/>
  </r>
  <r>
    <m/>
    <m/>
    <m/>
    <x v="37"/>
    <x v="4"/>
    <s v="Mine risk education"/>
    <m/>
    <n v="128935"/>
    <s v="Italy"/>
    <s v="SM120330"/>
    <m/>
    <m/>
    <n v="1"/>
    <n v="0"/>
    <n v="0"/>
    <m/>
    <m/>
    <m/>
    <n v="24000"/>
    <m/>
    <m/>
    <m/>
    <m/>
  </r>
  <r>
    <s v="C2: Monitoring and reporting of grave violations and other serious protection concerns regarding children and women are undertaken and systematically trigger response (including advocacy)."/>
    <s v="No HAC target"/>
    <n v="0"/>
    <x v="12"/>
    <x v="9"/>
    <s v="Undertake training and technical assistance on MRM through ongoing partnership and established MRM IMS"/>
    <m/>
    <m/>
    <m/>
    <m/>
    <m/>
    <m/>
    <n v="0"/>
    <n v="0"/>
    <n v="0"/>
    <m/>
    <m/>
    <m/>
    <m/>
    <m/>
    <m/>
    <m/>
    <m/>
  </r>
  <r>
    <s v="C3: Key child protection mechanisms are strengthened in emergency-affected areas "/>
    <s v="No HAC target"/>
    <n v="0"/>
    <x v="12"/>
    <x v="9"/>
    <s v="Support local implementation of standardized tools and protocols for handling child protection cases in target areas"/>
    <m/>
    <m/>
    <m/>
    <m/>
    <m/>
    <m/>
    <n v="0"/>
    <n v="0"/>
    <n v="0"/>
    <m/>
    <m/>
    <m/>
    <m/>
    <m/>
    <m/>
    <m/>
    <m/>
  </r>
  <r>
    <m/>
    <m/>
    <m/>
    <x v="12"/>
    <x v="9"/>
    <s v="Design and deliver multidisciplinary training on child protection for professionals and paraprofessionals caregivers "/>
    <m/>
    <m/>
    <m/>
    <m/>
    <m/>
    <m/>
    <n v="0"/>
    <n v="0"/>
    <n v="0"/>
    <m/>
    <m/>
    <m/>
    <m/>
    <m/>
    <m/>
    <m/>
    <m/>
  </r>
  <r>
    <m/>
    <m/>
    <m/>
    <x v="12"/>
    <x v="9"/>
    <s v="Establish and support community based child protection service delivery in targeted areas through CFS`s and SDCs (including temporary shelters for children at risk and victim of violence) "/>
    <m/>
    <m/>
    <m/>
    <m/>
    <m/>
    <m/>
    <n v="0"/>
    <n v="0"/>
    <n v="0"/>
    <m/>
    <m/>
    <m/>
    <m/>
    <m/>
    <m/>
    <m/>
    <m/>
  </r>
  <r>
    <s v="C4: Separation of children from families is prevented and addressed and family-based care is promoted."/>
    <s v="No HAC target"/>
    <n v="0"/>
    <x v="12"/>
    <x v="9"/>
    <s v="1500 CP cases identified and supported through case management system (this includes UASC).  "/>
    <m/>
    <m/>
    <m/>
    <m/>
    <m/>
    <m/>
    <n v="0"/>
    <n v="0"/>
    <n v="0"/>
    <m/>
    <m/>
    <m/>
    <m/>
    <m/>
    <m/>
    <m/>
    <m/>
  </r>
  <r>
    <m/>
    <m/>
    <m/>
    <x v="12"/>
    <x v="9"/>
    <s v="Support family tracing and documention and provide temporary accommodation until reunification (if appropriate) is possible.      "/>
    <m/>
    <m/>
    <m/>
    <m/>
    <m/>
    <m/>
    <n v="0"/>
    <n v="0"/>
    <n v="0"/>
    <m/>
    <m/>
    <m/>
    <m/>
    <m/>
    <m/>
    <m/>
    <m/>
  </r>
  <r>
    <m/>
    <m/>
    <m/>
    <x v="12"/>
    <x v="9"/>
    <s v="UNICEF will support the establishment of an effective IA CP IMS and IDTR mechanism"/>
    <m/>
    <m/>
    <m/>
    <m/>
    <m/>
    <m/>
    <n v="0"/>
    <n v="0"/>
    <n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77" firstHeaderRow="0" firstDataRow="1" firstDataCol="1"/>
  <pivotFields count="23">
    <pivotField showAll="0"/>
    <pivotField showAll="0"/>
    <pivotField showAll="0"/>
    <pivotField axis="axisRow" showAll="0">
      <items count="40">
        <item x="15"/>
        <item x="29"/>
        <item x="8"/>
        <item x="3"/>
        <item x="28"/>
        <item x="4"/>
        <item x="13"/>
        <item x="22"/>
        <item x="0"/>
        <item x="14"/>
        <item x="16"/>
        <item x="18"/>
        <item x="23"/>
        <item x="2"/>
        <item x="24"/>
        <item x="10"/>
        <item x="20"/>
        <item x="33"/>
        <item x="21"/>
        <item x="34"/>
        <item x="5"/>
        <item x="6"/>
        <item m="1" x="38"/>
        <item x="17"/>
        <item x="11"/>
        <item x="1"/>
        <item x="9"/>
        <item x="36"/>
        <item x="19"/>
        <item x="7"/>
        <item x="12"/>
        <item x="25"/>
        <item x="26"/>
        <item x="27"/>
        <item x="30"/>
        <item x="31"/>
        <item x="32"/>
        <item x="35"/>
        <item x="37"/>
        <item t="default"/>
      </items>
    </pivotField>
    <pivotField axis="axisRow" showAll="0">
      <items count="26">
        <item x="4"/>
        <item x="24"/>
        <item x="18"/>
        <item x="6"/>
        <item x="19"/>
        <item x="11"/>
        <item x="3"/>
        <item x="2"/>
        <item x="14"/>
        <item x="8"/>
        <item x="22"/>
        <item x="1"/>
        <item x="0"/>
        <item x="10"/>
        <item x="17"/>
        <item x="13"/>
        <item x="12"/>
        <item x="16"/>
        <item x="5"/>
        <item x="7"/>
        <item x="21"/>
        <item x="15"/>
        <item x="9"/>
        <item x="20"/>
        <item x="23"/>
        <item t="default"/>
      </items>
    </pivotField>
    <pivotField showAll="0"/>
    <pivotField showAll="0"/>
    <pivotField showAll="0"/>
    <pivotField showAll="0"/>
    <pivotField showAll="0"/>
    <pivotField showAll="0"/>
    <pivotField showAll="0"/>
    <pivotField dataField="1" numFmtId="164" showAll="0" defaultSubtotal="0"/>
    <pivotField dataField="1" showAll="0" defaultSubtotal="0"/>
    <pivotField dataField="1" numFmtId="164" showAll="0" defaultSubtotal="0"/>
    <pivotField showAll="0"/>
    <pivotField showAll="0"/>
    <pivotField showAll="0"/>
    <pivotField showAll="0"/>
    <pivotField showAll="0"/>
    <pivotField showAll="0"/>
    <pivotField showAll="0"/>
    <pivotField showAll="0"/>
  </pivotFields>
  <rowFields count="2">
    <field x="4"/>
    <field x="3"/>
  </rowFields>
  <rowItems count="74">
    <i>
      <x/>
    </i>
    <i r="1">
      <x v="1"/>
    </i>
    <i r="1">
      <x v="2"/>
    </i>
    <i r="1">
      <x v="3"/>
    </i>
    <i r="1">
      <x v="5"/>
    </i>
    <i r="1">
      <x v="9"/>
    </i>
    <i r="1">
      <x v="12"/>
    </i>
    <i r="1">
      <x v="17"/>
    </i>
    <i r="1">
      <x v="21"/>
    </i>
    <i r="1">
      <x v="24"/>
    </i>
    <i r="1">
      <x v="25"/>
    </i>
    <i r="1">
      <x v="27"/>
    </i>
    <i r="1">
      <x v="29"/>
    </i>
    <i r="1">
      <x v="31"/>
    </i>
    <i r="1">
      <x v="32"/>
    </i>
    <i r="1">
      <x v="33"/>
    </i>
    <i r="1">
      <x v="34"/>
    </i>
    <i r="1">
      <x v="35"/>
    </i>
    <i r="1">
      <x v="36"/>
    </i>
    <i r="1">
      <x v="37"/>
    </i>
    <i r="1">
      <x v="38"/>
    </i>
    <i>
      <x v="1"/>
    </i>
    <i r="1">
      <x v="29"/>
    </i>
    <i>
      <x v="2"/>
    </i>
    <i r="1">
      <x v="1"/>
    </i>
    <i>
      <x v="3"/>
    </i>
    <i r="1">
      <x v="25"/>
    </i>
    <i>
      <x v="4"/>
    </i>
    <i r="1">
      <x v="17"/>
    </i>
    <i>
      <x v="5"/>
    </i>
    <i r="1">
      <x/>
    </i>
    <i>
      <x v="6"/>
    </i>
    <i r="1">
      <x v="3"/>
    </i>
    <i>
      <x v="7"/>
    </i>
    <i r="1">
      <x v="13"/>
    </i>
    <i>
      <x v="8"/>
    </i>
    <i r="1">
      <x v="11"/>
    </i>
    <i>
      <x v="9"/>
    </i>
    <i r="1">
      <x v="15"/>
    </i>
    <i>
      <x v="10"/>
    </i>
    <i r="1">
      <x v="25"/>
    </i>
    <i>
      <x v="11"/>
    </i>
    <i r="1">
      <x v="25"/>
    </i>
    <i>
      <x v="12"/>
    </i>
    <i r="1">
      <x v="8"/>
    </i>
    <i>
      <x v="13"/>
    </i>
    <i r="1">
      <x v="6"/>
    </i>
    <i>
      <x v="14"/>
    </i>
    <i r="1">
      <x v="4"/>
    </i>
    <i>
      <x v="15"/>
    </i>
    <i r="1">
      <x v="23"/>
    </i>
    <i>
      <x v="16"/>
    </i>
    <i r="1">
      <x v="10"/>
    </i>
    <i>
      <x v="17"/>
    </i>
    <i r="1">
      <x v="14"/>
    </i>
    <i>
      <x v="18"/>
    </i>
    <i r="1">
      <x v="20"/>
    </i>
    <i>
      <x v="19"/>
    </i>
    <i r="1">
      <x v="26"/>
    </i>
    <i>
      <x v="20"/>
    </i>
    <i r="1">
      <x v="20"/>
    </i>
    <i>
      <x v="21"/>
    </i>
    <i r="1">
      <x v="7"/>
    </i>
    <i>
      <x v="22"/>
    </i>
    <i r="1">
      <x v="16"/>
    </i>
    <i r="1">
      <x v="18"/>
    </i>
    <i r="1">
      <x v="25"/>
    </i>
    <i r="1">
      <x v="28"/>
    </i>
    <i r="1">
      <x v="30"/>
    </i>
    <i>
      <x v="23"/>
    </i>
    <i r="1">
      <x v="19"/>
    </i>
    <i>
      <x v="24"/>
    </i>
    <i r="1">
      <x v="27"/>
    </i>
    <i t="grand">
      <x/>
    </i>
  </rowItems>
  <colFields count="1">
    <field x="-2"/>
  </colFields>
  <colItems count="3">
    <i>
      <x/>
    </i>
    <i i="1">
      <x v="1"/>
    </i>
    <i i="2">
      <x v="2"/>
    </i>
  </colItems>
  <dataFields count="3">
    <dataField name="Max of Active" fld="13" subtotal="max" baseField="3" baseItem="9"/>
    <dataField name="Max of Pipeline" fld="12" subtotal="max" baseField="3" baseItem="5"/>
    <dataField name="Max of Complete" fld="14" subtotal="max" baseField="4"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showGridLines="0" tabSelected="1" zoomScaleNormal="100" workbookViewId="0">
      <pane ySplit="3" topLeftCell="A4" activePane="bottomLeft" state="frozen"/>
      <selection pane="bottomLeft" activeCell="K6" sqref="K6"/>
    </sheetView>
  </sheetViews>
  <sheetFormatPr defaultRowHeight="15" x14ac:dyDescent="0.25"/>
  <cols>
    <col min="1" max="1" width="3.5703125" style="95" customWidth="1"/>
    <col min="2" max="2" width="11.5703125" customWidth="1"/>
    <col min="3" max="3" width="28.7109375" customWidth="1"/>
    <col min="4" max="4" width="31.42578125" customWidth="1"/>
    <col min="5" max="5" width="10.5703125" customWidth="1"/>
    <col min="6" max="6" width="12.140625" style="95" hidden="1" customWidth="1"/>
    <col min="7" max="7" width="12.85546875" customWidth="1"/>
    <col min="8" max="8" width="16.42578125" bestFit="1" customWidth="1"/>
  </cols>
  <sheetData>
    <row r="1" spans="1:17" s="95" customFormat="1" ht="18.75" x14ac:dyDescent="0.3">
      <c r="B1" s="223" t="s">
        <v>246</v>
      </c>
      <c r="C1" s="223"/>
      <c r="D1" s="223"/>
      <c r="E1" s="223"/>
      <c r="F1" s="223"/>
      <c r="G1" s="223"/>
      <c r="H1" s="223"/>
      <c r="I1" s="223"/>
    </row>
    <row r="2" spans="1:17" ht="47.25" customHeight="1" x14ac:dyDescent="0.25">
      <c r="B2" s="224" t="s">
        <v>247</v>
      </c>
      <c r="C2" s="224"/>
      <c r="D2" s="224"/>
      <c r="E2" s="224"/>
      <c r="F2" s="224"/>
      <c r="G2" s="224"/>
      <c r="H2" s="224"/>
      <c r="I2" s="224"/>
    </row>
    <row r="3" spans="1:17" ht="41.25" customHeight="1" x14ac:dyDescent="0.25">
      <c r="B3" s="111"/>
      <c r="C3" s="111" t="s">
        <v>2</v>
      </c>
      <c r="D3" s="111" t="s">
        <v>18</v>
      </c>
      <c r="E3" s="110" t="s">
        <v>19</v>
      </c>
      <c r="F3" s="110" t="s">
        <v>244</v>
      </c>
      <c r="G3" s="110" t="s">
        <v>222</v>
      </c>
      <c r="H3" s="110" t="s">
        <v>219</v>
      </c>
      <c r="I3" s="114" t="s">
        <v>221</v>
      </c>
    </row>
    <row r="4" spans="1:17" ht="51" customHeight="1" x14ac:dyDescent="0.25">
      <c r="B4" s="230" t="s">
        <v>193</v>
      </c>
      <c r="C4" s="106" t="s">
        <v>32</v>
      </c>
      <c r="D4" s="106" t="s">
        <v>181</v>
      </c>
      <c r="E4" s="107">
        <v>35530</v>
      </c>
      <c r="F4" s="107"/>
      <c r="G4" s="100">
        <f>SUM('HAC PCA tracking'!S2:T3)</f>
        <v>23700</v>
      </c>
      <c r="H4" s="100">
        <f>E4-G4</f>
        <v>11830</v>
      </c>
      <c r="I4" s="115">
        <f>G4/E4</f>
        <v>0.66704193639178155</v>
      </c>
      <c r="L4" s="139"/>
      <c r="M4" s="139"/>
      <c r="N4" s="139"/>
      <c r="O4" s="139"/>
      <c r="P4" s="139"/>
      <c r="Q4" s="139"/>
    </row>
    <row r="5" spans="1:17" s="95" customFormat="1" ht="51" x14ac:dyDescent="0.25">
      <c r="B5" s="230"/>
      <c r="C5" s="119" t="s">
        <v>1</v>
      </c>
      <c r="D5" s="106" t="s">
        <v>184</v>
      </c>
      <c r="E5" s="107">
        <v>200</v>
      </c>
      <c r="F5" s="107"/>
      <c r="G5" s="101">
        <f>SUM('HAC PCA tracking'!S32:T34)</f>
        <v>14</v>
      </c>
      <c r="H5" s="101">
        <f>E5-G5</f>
        <v>186</v>
      </c>
      <c r="I5" s="115">
        <f>G5/E5</f>
        <v>7.0000000000000007E-2</v>
      </c>
      <c r="L5" s="139"/>
      <c r="M5" s="139"/>
      <c r="N5" s="139"/>
      <c r="O5" s="139"/>
      <c r="P5" s="139"/>
      <c r="Q5" s="139"/>
    </row>
    <row r="6" spans="1:17" ht="51" x14ac:dyDescent="0.25">
      <c r="B6" s="230"/>
      <c r="C6" s="106" t="s">
        <v>242</v>
      </c>
      <c r="D6" s="106" t="s">
        <v>182</v>
      </c>
      <c r="E6" s="107">
        <v>32720</v>
      </c>
      <c r="F6" s="107"/>
      <c r="G6" s="100">
        <f>SUM('HAC PCA tracking'!S4:T12)</f>
        <v>9853</v>
      </c>
      <c r="H6" s="100">
        <f t="shared" ref="H6:H18" si="0">E6-G6</f>
        <v>22867</v>
      </c>
      <c r="I6" s="115">
        <f>G6/E6</f>
        <v>0.30113080684596577</v>
      </c>
      <c r="L6" s="139"/>
      <c r="M6" s="139"/>
      <c r="N6" s="139"/>
      <c r="O6" s="139"/>
      <c r="P6" s="139"/>
      <c r="Q6" s="139"/>
    </row>
    <row r="7" spans="1:17" s="93" customFormat="1" ht="84" x14ac:dyDescent="0.25">
      <c r="A7" s="95"/>
      <c r="B7" s="230"/>
      <c r="C7" s="112" t="s">
        <v>146</v>
      </c>
      <c r="D7" s="106" t="s">
        <v>183</v>
      </c>
      <c r="E7" s="107">
        <v>32720</v>
      </c>
      <c r="F7" s="107"/>
      <c r="G7" s="100">
        <f>SUM('HAC PCA tracking'!S13:T31)</f>
        <v>16178</v>
      </c>
      <c r="H7" s="100">
        <f>E7-G7</f>
        <v>16542</v>
      </c>
      <c r="I7" s="116">
        <f>G7/E7</f>
        <v>0.49443765281173596</v>
      </c>
    </row>
    <row r="8" spans="1:17" ht="60" x14ac:dyDescent="0.25">
      <c r="B8" s="227" t="s">
        <v>208</v>
      </c>
      <c r="C8" s="113" t="s">
        <v>74</v>
      </c>
      <c r="D8" s="108" t="s">
        <v>185</v>
      </c>
      <c r="E8" s="109">
        <v>105000</v>
      </c>
      <c r="F8" s="109"/>
      <c r="G8" s="102">
        <f>SUM('HAC PCA tracking'!S49:T57)</f>
        <v>27050</v>
      </c>
      <c r="H8" s="100">
        <f t="shared" si="0"/>
        <v>77950</v>
      </c>
      <c r="I8" s="115">
        <f t="shared" ref="I8:I18" si="1">G8/E8</f>
        <v>0.25761904761904764</v>
      </c>
    </row>
    <row r="9" spans="1:17" ht="25.5" x14ac:dyDescent="0.25">
      <c r="B9" s="227"/>
      <c r="C9" s="228" t="s">
        <v>66</v>
      </c>
      <c r="D9" s="108" t="s">
        <v>186</v>
      </c>
      <c r="E9" s="109">
        <v>105000</v>
      </c>
      <c r="F9" s="109"/>
      <c r="G9" s="102">
        <f>SUM('HAC PCA tracking'!S58:T58)</f>
        <v>44625</v>
      </c>
      <c r="H9" s="100">
        <f t="shared" si="0"/>
        <v>60375</v>
      </c>
      <c r="I9" s="115">
        <f t="shared" si="1"/>
        <v>0.42499999999999999</v>
      </c>
    </row>
    <row r="10" spans="1:17" ht="38.25" x14ac:dyDescent="0.25">
      <c r="B10" s="227"/>
      <c r="C10" s="228"/>
      <c r="D10" s="108" t="s">
        <v>187</v>
      </c>
      <c r="E10" s="109">
        <v>105000</v>
      </c>
      <c r="F10" s="109"/>
      <c r="G10" s="102">
        <f>SUM('HAC PCA tracking'!S65:T70)</f>
        <v>4500</v>
      </c>
      <c r="H10" s="100">
        <f t="shared" si="0"/>
        <v>100500</v>
      </c>
      <c r="I10" s="115">
        <f t="shared" si="1"/>
        <v>4.2857142857142858E-2</v>
      </c>
    </row>
    <row r="11" spans="1:17" ht="48" x14ac:dyDescent="0.25">
      <c r="B11" s="227"/>
      <c r="C11" s="113" t="s">
        <v>67</v>
      </c>
      <c r="D11" s="108" t="s">
        <v>188</v>
      </c>
      <c r="E11" s="109" t="s">
        <v>243</v>
      </c>
      <c r="F11" s="109">
        <v>105000</v>
      </c>
      <c r="G11" s="102">
        <f>SUM('HAC PCA tracking'!S71:T73)</f>
        <v>8374</v>
      </c>
      <c r="H11" s="100">
        <f>F11-G11</f>
        <v>96626</v>
      </c>
      <c r="I11" s="115">
        <f>G11/F11</f>
        <v>7.975238095238095E-2</v>
      </c>
    </row>
    <row r="12" spans="1:17" ht="51" x14ac:dyDescent="0.25">
      <c r="B12" s="227"/>
      <c r="C12" s="113" t="s">
        <v>68</v>
      </c>
      <c r="D12" s="108" t="s">
        <v>189</v>
      </c>
      <c r="E12" s="109">
        <v>26100</v>
      </c>
      <c r="F12" s="109"/>
      <c r="G12" s="100">
        <f>SUM('HAC PCA tracking'!S74:T78)</f>
        <v>1124</v>
      </c>
      <c r="H12" s="100">
        <f t="shared" si="0"/>
        <v>24976</v>
      </c>
      <c r="I12" s="115">
        <f t="shared" si="1"/>
        <v>4.3065134099616861E-2</v>
      </c>
    </row>
    <row r="13" spans="1:17" ht="27.75" customHeight="1" x14ac:dyDescent="0.25">
      <c r="B13" s="231" t="s">
        <v>78</v>
      </c>
      <c r="C13" s="229" t="s">
        <v>75</v>
      </c>
      <c r="D13" s="103" t="s">
        <v>190</v>
      </c>
      <c r="E13" s="104">
        <v>74000</v>
      </c>
      <c r="F13" s="104"/>
      <c r="G13" s="102">
        <f>SUM('HAC PCA tracking'!S79:T80)</f>
        <v>74000</v>
      </c>
      <c r="H13" s="100">
        <f t="shared" si="0"/>
        <v>0</v>
      </c>
      <c r="I13" s="115">
        <f t="shared" si="1"/>
        <v>1</v>
      </c>
    </row>
    <row r="14" spans="1:17" ht="30.75" customHeight="1" x14ac:dyDescent="0.25">
      <c r="B14" s="231"/>
      <c r="C14" s="229"/>
      <c r="D14" s="103" t="s">
        <v>191</v>
      </c>
      <c r="E14" s="104">
        <v>74000</v>
      </c>
      <c r="F14" s="104"/>
      <c r="G14" s="102">
        <f>SUM('HAC PCA tracking'!S79:T80)</f>
        <v>74000</v>
      </c>
      <c r="H14" s="100">
        <f t="shared" si="0"/>
        <v>0</v>
      </c>
      <c r="I14" s="115">
        <f t="shared" si="1"/>
        <v>1</v>
      </c>
    </row>
    <row r="15" spans="1:17" s="95" customFormat="1" ht="76.5" x14ac:dyDescent="0.25">
      <c r="B15" s="231"/>
      <c r="C15" s="117" t="s">
        <v>76</v>
      </c>
      <c r="D15" s="103" t="s">
        <v>48</v>
      </c>
      <c r="E15" s="104" t="s">
        <v>243</v>
      </c>
      <c r="F15" s="104">
        <v>81000</v>
      </c>
      <c r="G15" s="100">
        <f>SUM('HAC PCA tracking'!S83:T83)</f>
        <v>16155</v>
      </c>
      <c r="H15" s="100">
        <v>81000</v>
      </c>
      <c r="I15" s="115">
        <f>G15/F15</f>
        <v>0.19944444444444445</v>
      </c>
    </row>
    <row r="16" spans="1:17" s="95" customFormat="1" ht="51" x14ac:dyDescent="0.25">
      <c r="B16" s="231"/>
      <c r="C16" s="118" t="s">
        <v>77</v>
      </c>
      <c r="D16" s="103" t="s">
        <v>48</v>
      </c>
      <c r="E16" s="104" t="s">
        <v>243</v>
      </c>
      <c r="F16" s="104">
        <v>27000</v>
      </c>
      <c r="G16" s="100">
        <f>SUM('HAC PCA tracking'!S84:T84)</f>
        <v>0</v>
      </c>
      <c r="H16" s="100">
        <v>27000</v>
      </c>
      <c r="I16" s="115">
        <f>G16/F16</f>
        <v>0</v>
      </c>
    </row>
    <row r="17" spans="2:9" ht="25.5" x14ac:dyDescent="0.25">
      <c r="B17" s="232" t="s">
        <v>210</v>
      </c>
      <c r="C17" s="226" t="s">
        <v>196</v>
      </c>
      <c r="D17" s="121" t="s">
        <v>198</v>
      </c>
      <c r="E17" s="122">
        <v>50000</v>
      </c>
      <c r="F17" s="122"/>
      <c r="G17" s="100">
        <f>SUM('HAC PCA tracking'!S87:T87)</f>
        <v>60000</v>
      </c>
      <c r="H17" s="100">
        <f t="shared" si="0"/>
        <v>-10000</v>
      </c>
      <c r="I17" s="115">
        <f t="shared" si="1"/>
        <v>1.2</v>
      </c>
    </row>
    <row r="18" spans="2:9" ht="25.5" x14ac:dyDescent="0.25">
      <c r="B18" s="232"/>
      <c r="C18" s="226"/>
      <c r="D18" s="121" t="s">
        <v>199</v>
      </c>
      <c r="E18" s="122">
        <v>8900</v>
      </c>
      <c r="F18" s="122"/>
      <c r="G18" s="100">
        <f>SUM('HAC PCA tracking'!S88:T88)</f>
        <v>20000</v>
      </c>
      <c r="H18" s="100">
        <f t="shared" si="0"/>
        <v>-11100</v>
      </c>
      <c r="I18" s="115">
        <f t="shared" si="1"/>
        <v>2.2471910112359552</v>
      </c>
    </row>
    <row r="19" spans="2:9" s="95" customFormat="1" ht="38.25" x14ac:dyDescent="0.25">
      <c r="B19" s="232"/>
      <c r="C19" s="123" t="s">
        <v>194</v>
      </c>
      <c r="D19" s="120" t="s">
        <v>48</v>
      </c>
      <c r="E19" s="122" t="s">
        <v>243</v>
      </c>
      <c r="F19" s="122">
        <v>60000</v>
      </c>
      <c r="G19" s="100">
        <f>SUM('HAC PCA tracking'!S85:T85)</f>
        <v>60000</v>
      </c>
      <c r="H19" s="100">
        <f>F19-G19</f>
        <v>0</v>
      </c>
      <c r="I19" s="115">
        <f>G19/F19</f>
        <v>1</v>
      </c>
    </row>
    <row r="20" spans="2:9" s="95" customFormat="1" ht="48.75" customHeight="1" x14ac:dyDescent="0.25">
      <c r="B20" s="232"/>
      <c r="C20" s="123" t="s">
        <v>195</v>
      </c>
      <c r="D20" s="120" t="s">
        <v>201</v>
      </c>
      <c r="E20" s="122" t="s">
        <v>243</v>
      </c>
      <c r="F20" s="122">
        <v>40</v>
      </c>
      <c r="G20" s="100">
        <f>SUM('HAC PCA tracking'!S86:T86)</f>
        <v>0</v>
      </c>
      <c r="H20" s="140">
        <f>F20-G20</f>
        <v>40</v>
      </c>
      <c r="I20" s="115">
        <f>G20/F20</f>
        <v>0</v>
      </c>
    </row>
    <row r="21" spans="2:9" s="95" customFormat="1" ht="38.25" x14ac:dyDescent="0.25">
      <c r="B21" s="232"/>
      <c r="C21" s="123" t="s">
        <v>197</v>
      </c>
      <c r="D21" s="120" t="s">
        <v>48</v>
      </c>
      <c r="E21" s="122" t="s">
        <v>243</v>
      </c>
      <c r="F21" s="122">
        <v>27000</v>
      </c>
      <c r="G21" s="100">
        <f>SUM('HAC PCA tracking'!S89:T89)</f>
        <v>27000</v>
      </c>
      <c r="H21" s="100">
        <f>F21-G21</f>
        <v>0</v>
      </c>
      <c r="I21" s="115">
        <f>G21/F21</f>
        <v>1</v>
      </c>
    </row>
    <row r="22" spans="2:9" ht="89.25" hidden="1" x14ac:dyDescent="0.25">
      <c r="B22" s="225" t="s">
        <v>264</v>
      </c>
      <c r="C22" s="128" t="s">
        <v>248</v>
      </c>
      <c r="D22" s="126" t="s">
        <v>48</v>
      </c>
      <c r="E22" s="105" t="s">
        <v>243</v>
      </c>
      <c r="F22" s="105" t="s">
        <v>245</v>
      </c>
      <c r="G22" s="100">
        <f>SUM('HAC PCA tracking'!S164:T164)</f>
        <v>0</v>
      </c>
      <c r="H22" s="142"/>
      <c r="I22" s="142"/>
    </row>
    <row r="23" spans="2:9" ht="38.25" x14ac:dyDescent="0.25">
      <c r="B23" s="225"/>
      <c r="C23" s="126" t="s">
        <v>83</v>
      </c>
      <c r="D23" s="127" t="s">
        <v>48</v>
      </c>
      <c r="E23" s="105" t="s">
        <v>243</v>
      </c>
      <c r="F23" s="141">
        <v>25</v>
      </c>
      <c r="G23" s="100">
        <f>SUM('HAC PCA tracking'!S165:T167)</f>
        <v>0</v>
      </c>
      <c r="H23" s="143">
        <f>F23-G23</f>
        <v>25</v>
      </c>
      <c r="I23" s="115">
        <f>G23/F23</f>
        <v>0</v>
      </c>
    </row>
    <row r="24" spans="2:9" ht="51" x14ac:dyDescent="0.25">
      <c r="B24" s="225"/>
      <c r="C24" s="126" t="s">
        <v>84</v>
      </c>
      <c r="D24" s="126" t="s">
        <v>48</v>
      </c>
      <c r="E24" s="105" t="s">
        <v>243</v>
      </c>
      <c r="F24" s="105">
        <v>1500</v>
      </c>
      <c r="G24" s="100">
        <f>SUM('HAC PCA tracking'!S168:T170)</f>
        <v>0</v>
      </c>
      <c r="H24" s="100">
        <f>F24-G24</f>
        <v>1500</v>
      </c>
      <c r="I24" s="115">
        <f>G24/F24</f>
        <v>0</v>
      </c>
    </row>
    <row r="25" spans="2:9" ht="51" x14ac:dyDescent="0.25">
      <c r="B25" s="225"/>
      <c r="C25" s="128" t="s">
        <v>85</v>
      </c>
      <c r="D25" s="127" t="s">
        <v>48</v>
      </c>
      <c r="E25" s="105" t="s">
        <v>243</v>
      </c>
      <c r="F25" s="105">
        <v>11000</v>
      </c>
      <c r="G25" s="100">
        <f>SUM('HAC PCA tracking'!S90:T97)</f>
        <v>2441</v>
      </c>
      <c r="H25" s="100">
        <f>F25-G25</f>
        <v>8559</v>
      </c>
      <c r="I25" s="115">
        <f>G25/F25</f>
        <v>0.22190909090909092</v>
      </c>
    </row>
    <row r="26" spans="2:9" s="95" customFormat="1" ht="36" x14ac:dyDescent="0.25">
      <c r="B26" s="225"/>
      <c r="C26" s="124" t="s">
        <v>86</v>
      </c>
      <c r="D26" s="125" t="s">
        <v>192</v>
      </c>
      <c r="E26" s="105">
        <v>74000</v>
      </c>
      <c r="F26" s="105"/>
      <c r="G26" s="100">
        <f>SUM('HAC PCA tracking'!S98:T155)</f>
        <v>68884</v>
      </c>
      <c r="H26" s="100">
        <f>E26-G26</f>
        <v>5116</v>
      </c>
      <c r="I26" s="116">
        <f>G26/E26</f>
        <v>0.93086486486486486</v>
      </c>
    </row>
    <row r="27" spans="2:9" ht="63.75" x14ac:dyDescent="0.25">
      <c r="B27" s="225"/>
      <c r="C27" s="126" t="s">
        <v>81</v>
      </c>
      <c r="D27" s="126" t="s">
        <v>48</v>
      </c>
      <c r="E27" s="105" t="s">
        <v>243</v>
      </c>
      <c r="F27" s="105">
        <v>24000</v>
      </c>
      <c r="G27" s="100">
        <f>SUM('HAC PCA tracking'!S157:T163)</f>
        <v>24600</v>
      </c>
      <c r="H27" s="100">
        <f>F27-G27</f>
        <v>-600</v>
      </c>
      <c r="I27" s="115">
        <f>G27/F27</f>
        <v>1.0249999999999999</v>
      </c>
    </row>
    <row r="30" spans="2:9" x14ac:dyDescent="0.25">
      <c r="E30" s="95"/>
      <c r="G30" s="95"/>
      <c r="H30" s="95"/>
      <c r="I30" s="95"/>
    </row>
    <row r="31" spans="2:9" x14ac:dyDescent="0.25">
      <c r="E31" s="95"/>
      <c r="G31" s="95"/>
      <c r="H31" s="95"/>
      <c r="I31" s="95"/>
    </row>
    <row r="32" spans="2:9" x14ac:dyDescent="0.25">
      <c r="E32" s="95"/>
      <c r="G32" s="95"/>
      <c r="H32" s="95"/>
      <c r="I32" s="95"/>
    </row>
    <row r="33" spans="5:9" x14ac:dyDescent="0.25">
      <c r="E33" s="95"/>
      <c r="G33" s="95"/>
      <c r="H33" s="95"/>
      <c r="I33" s="95"/>
    </row>
  </sheetData>
  <mergeCells count="10">
    <mergeCell ref="B1:I1"/>
    <mergeCell ref="B2:I2"/>
    <mergeCell ref="B22:B27"/>
    <mergeCell ref="C17:C18"/>
    <mergeCell ref="B8:B12"/>
    <mergeCell ref="C9:C10"/>
    <mergeCell ref="C13:C14"/>
    <mergeCell ref="B4:B7"/>
    <mergeCell ref="B13:B16"/>
    <mergeCell ref="B17:B21"/>
  </mergeCells>
  <conditionalFormatting sqref="I8:I10 I17:I18 I26">
    <cfRule type="expression" dxfId="518" priority="126">
      <formula>$I8&gt;=1</formula>
    </cfRule>
    <cfRule type="expression" dxfId="517" priority="127">
      <formula>$I8&gt;0.75</formula>
    </cfRule>
    <cfRule type="expression" dxfId="516" priority="128">
      <formula>0.5&lt;$I8&lt;=0.75</formula>
    </cfRule>
    <cfRule type="expression" dxfId="515" priority="129">
      <formula>0.25&lt;$I8&lt;=0.5</formula>
    </cfRule>
    <cfRule type="expression" dxfId="514" priority="130">
      <formula>$I8&lt;=0.25</formula>
    </cfRule>
  </conditionalFormatting>
  <conditionalFormatting sqref="I12:I14">
    <cfRule type="expression" dxfId="513" priority="121">
      <formula>$I12&gt;=1</formula>
    </cfRule>
    <cfRule type="expression" dxfId="512" priority="122">
      <formula>$I12&gt;0.75</formula>
    </cfRule>
    <cfRule type="expression" dxfId="511" priority="123">
      <formula>0.5&lt;$I12&lt;=0.75</formula>
    </cfRule>
    <cfRule type="expression" dxfId="510" priority="124">
      <formula>0.25&lt;$I12&lt;=0.5</formula>
    </cfRule>
    <cfRule type="expression" dxfId="509" priority="125">
      <formula>$I12&lt;=0.25</formula>
    </cfRule>
  </conditionalFormatting>
  <conditionalFormatting sqref="I12:I14 I17:I18 I5:I10 I26">
    <cfRule type="expression" dxfId="508" priority="116">
      <formula>$I5&gt;=1</formula>
    </cfRule>
    <cfRule type="expression" dxfId="507" priority="117">
      <formula>$I5&gt;0.75</formula>
    </cfRule>
    <cfRule type="expression" dxfId="506" priority="118">
      <formula>$I5&gt;0.5</formula>
    </cfRule>
    <cfRule type="expression" dxfId="505" priority="119">
      <formula>$I5&gt;0.25</formula>
    </cfRule>
    <cfRule type="expression" dxfId="504" priority="120">
      <formula>$I5&lt;=0.25</formula>
    </cfRule>
  </conditionalFormatting>
  <conditionalFormatting sqref="I4">
    <cfRule type="expression" dxfId="503" priority="111">
      <formula>$I4&gt;=1</formula>
    </cfRule>
    <cfRule type="expression" dxfId="502" priority="112">
      <formula>$I4&gt;0.75</formula>
    </cfRule>
    <cfRule type="expression" dxfId="501" priority="113">
      <formula>$I4&gt;0.5</formula>
    </cfRule>
    <cfRule type="expression" dxfId="500" priority="114">
      <formula>$I4&gt;0.25</formula>
    </cfRule>
    <cfRule type="expression" dxfId="499" priority="115">
      <formula>$I4&lt;=0.25</formula>
    </cfRule>
  </conditionalFormatting>
  <conditionalFormatting sqref="I11">
    <cfRule type="expression" dxfId="498" priority="106">
      <formula>$I11&gt;=1</formula>
    </cfRule>
    <cfRule type="expression" dxfId="497" priority="107">
      <formula>$I11&gt;0.75</formula>
    </cfRule>
    <cfRule type="expression" dxfId="496" priority="108">
      <formula>0.5&lt;$I11&lt;=0.75</formula>
    </cfRule>
    <cfRule type="expression" dxfId="495" priority="109">
      <formula>0.25&lt;$I11&lt;=0.5</formula>
    </cfRule>
    <cfRule type="expression" dxfId="494" priority="110">
      <formula>$I11&lt;=0.25</formula>
    </cfRule>
  </conditionalFormatting>
  <conditionalFormatting sqref="I11">
    <cfRule type="expression" dxfId="493" priority="101">
      <formula>$I11&gt;=1</formula>
    </cfRule>
    <cfRule type="expression" dxfId="492" priority="102">
      <formula>$I11&gt;0.75</formula>
    </cfRule>
    <cfRule type="expression" dxfId="491" priority="103">
      <formula>$I11&gt;0.5</formula>
    </cfRule>
    <cfRule type="expression" dxfId="490" priority="104">
      <formula>$I11&gt;0.25</formula>
    </cfRule>
    <cfRule type="expression" dxfId="489" priority="105">
      <formula>$I11&lt;=0.25</formula>
    </cfRule>
  </conditionalFormatting>
  <conditionalFormatting sqref="I15">
    <cfRule type="expression" dxfId="488" priority="96">
      <formula>$I15&gt;=1</formula>
    </cfRule>
    <cfRule type="expression" dxfId="487" priority="97">
      <formula>$I15&gt;0.75</formula>
    </cfRule>
    <cfRule type="expression" dxfId="486" priority="98">
      <formula>0.5&lt;$I15&lt;=0.75</formula>
    </cfRule>
    <cfRule type="expression" dxfId="485" priority="99">
      <formula>0.25&lt;$I15&lt;=0.5</formula>
    </cfRule>
    <cfRule type="expression" dxfId="484" priority="100">
      <formula>$I15&lt;=0.25</formula>
    </cfRule>
  </conditionalFormatting>
  <conditionalFormatting sqref="I15">
    <cfRule type="expression" dxfId="483" priority="91">
      <formula>$I15&gt;=1</formula>
    </cfRule>
    <cfRule type="expression" dxfId="482" priority="92">
      <formula>$I15&gt;0.75</formula>
    </cfRule>
    <cfRule type="expression" dxfId="481" priority="93">
      <formula>$I15&gt;0.5</formula>
    </cfRule>
    <cfRule type="expression" dxfId="480" priority="94">
      <formula>$I15&gt;0.25</formula>
    </cfRule>
    <cfRule type="expression" dxfId="479" priority="95">
      <formula>$I15&lt;=0.25</formula>
    </cfRule>
  </conditionalFormatting>
  <conditionalFormatting sqref="I16">
    <cfRule type="expression" dxfId="478" priority="86">
      <formula>$I16&gt;=1</formula>
    </cfRule>
    <cfRule type="expression" dxfId="477" priority="87">
      <formula>$I16&gt;0.75</formula>
    </cfRule>
    <cfRule type="expression" dxfId="476" priority="88">
      <formula>0.5&lt;$I16&lt;=0.75</formula>
    </cfRule>
    <cfRule type="expression" dxfId="475" priority="89">
      <formula>0.25&lt;$I16&lt;=0.5</formula>
    </cfRule>
    <cfRule type="expression" dxfId="474" priority="90">
      <formula>$I16&lt;=0.25</formula>
    </cfRule>
  </conditionalFormatting>
  <conditionalFormatting sqref="I16">
    <cfRule type="expression" dxfId="473" priority="81">
      <formula>$I16&gt;=1</formula>
    </cfRule>
    <cfRule type="expression" dxfId="472" priority="82">
      <formula>$I16&gt;0.75</formula>
    </cfRule>
    <cfRule type="expression" dxfId="471" priority="83">
      <formula>$I16&gt;0.5</formula>
    </cfRule>
    <cfRule type="expression" dxfId="470" priority="84">
      <formula>$I16&gt;0.25</formula>
    </cfRule>
    <cfRule type="expression" dxfId="469" priority="85">
      <formula>$I16&lt;=0.25</formula>
    </cfRule>
  </conditionalFormatting>
  <conditionalFormatting sqref="I19">
    <cfRule type="expression" dxfId="468" priority="76">
      <formula>$I19&gt;=1</formula>
    </cfRule>
    <cfRule type="expression" dxfId="467" priority="77">
      <formula>$I19&gt;0.75</formula>
    </cfRule>
    <cfRule type="expression" dxfId="466" priority="78">
      <formula>0.5&lt;$I19&lt;=0.75</formula>
    </cfRule>
    <cfRule type="expression" dxfId="465" priority="79">
      <formula>0.25&lt;$I19&lt;=0.5</formula>
    </cfRule>
    <cfRule type="expression" dxfId="464" priority="80">
      <formula>$I19&lt;=0.25</formula>
    </cfRule>
  </conditionalFormatting>
  <conditionalFormatting sqref="I19">
    <cfRule type="expression" dxfId="463" priority="71">
      <formula>$I19&gt;=1</formula>
    </cfRule>
    <cfRule type="expression" dxfId="462" priority="72">
      <formula>$I19&gt;0.75</formula>
    </cfRule>
    <cfRule type="expression" dxfId="461" priority="73">
      <formula>$I19&gt;0.5</formula>
    </cfRule>
    <cfRule type="expression" dxfId="460" priority="74">
      <formula>$I19&gt;0.25</formula>
    </cfRule>
    <cfRule type="expression" dxfId="459" priority="75">
      <formula>$I19&lt;=0.25</formula>
    </cfRule>
  </conditionalFormatting>
  <conditionalFormatting sqref="I20">
    <cfRule type="expression" dxfId="458" priority="66">
      <formula>$I20&gt;=1</formula>
    </cfRule>
    <cfRule type="expression" dxfId="457" priority="67">
      <formula>$I20&gt;0.75</formula>
    </cfRule>
    <cfRule type="expression" dxfId="456" priority="68">
      <formula>0.5&lt;$I20&lt;=0.75</formula>
    </cfRule>
    <cfRule type="expression" dxfId="455" priority="69">
      <formula>0.25&lt;$I20&lt;=0.5</formula>
    </cfRule>
    <cfRule type="expression" dxfId="454" priority="70">
      <formula>$I20&lt;=0.25</formula>
    </cfRule>
  </conditionalFormatting>
  <conditionalFormatting sqref="I20">
    <cfRule type="expression" dxfId="453" priority="61">
      <formula>$I20&gt;=1</formula>
    </cfRule>
    <cfRule type="expression" dxfId="452" priority="62">
      <formula>$I20&gt;0.75</formula>
    </cfRule>
    <cfRule type="expression" dxfId="451" priority="63">
      <formula>$I20&gt;0.5</formula>
    </cfRule>
    <cfRule type="expression" dxfId="450" priority="64">
      <formula>$I20&gt;0.25</formula>
    </cfRule>
    <cfRule type="expression" dxfId="449" priority="65">
      <formula>$I20&lt;=0.25</formula>
    </cfRule>
  </conditionalFormatting>
  <conditionalFormatting sqref="I21">
    <cfRule type="expression" dxfId="448" priority="56">
      <formula>$I21&gt;=1</formula>
    </cfRule>
    <cfRule type="expression" dxfId="447" priority="57">
      <formula>$I21&gt;0.75</formula>
    </cfRule>
    <cfRule type="expression" dxfId="446" priority="58">
      <formula>0.5&lt;$I21&lt;=0.75</formula>
    </cfRule>
    <cfRule type="expression" dxfId="445" priority="59">
      <formula>0.25&lt;$I21&lt;=0.5</formula>
    </cfRule>
    <cfRule type="expression" dxfId="444" priority="60">
      <formula>$I21&lt;=0.25</formula>
    </cfRule>
  </conditionalFormatting>
  <conditionalFormatting sqref="I21">
    <cfRule type="expression" dxfId="443" priority="51">
      <formula>$I21&gt;=1</formula>
    </cfRule>
    <cfRule type="expression" dxfId="442" priority="52">
      <formula>$I21&gt;0.75</formula>
    </cfRule>
    <cfRule type="expression" dxfId="441" priority="53">
      <formula>$I21&gt;0.5</formula>
    </cfRule>
    <cfRule type="expression" dxfId="440" priority="54">
      <formula>$I21&gt;0.25</formula>
    </cfRule>
    <cfRule type="expression" dxfId="439" priority="55">
      <formula>$I21&lt;=0.25</formula>
    </cfRule>
  </conditionalFormatting>
  <conditionalFormatting sqref="I27">
    <cfRule type="expression" dxfId="438" priority="11">
      <formula>$I27&gt;=1</formula>
    </cfRule>
    <cfRule type="expression" dxfId="437" priority="12">
      <formula>$I27&gt;0.75</formula>
    </cfRule>
    <cfRule type="expression" dxfId="436" priority="13">
      <formula>$I27&gt;0.5</formula>
    </cfRule>
    <cfRule type="expression" dxfId="435" priority="14">
      <formula>$I27&gt;0.25</formula>
    </cfRule>
    <cfRule type="expression" dxfId="434" priority="15">
      <formula>$I27&lt;=0.25</formula>
    </cfRule>
  </conditionalFormatting>
  <conditionalFormatting sqref="I23">
    <cfRule type="expression" dxfId="433" priority="46">
      <formula>$I23&gt;=1</formula>
    </cfRule>
    <cfRule type="expression" dxfId="432" priority="47">
      <formula>$I23&gt;0.75</formula>
    </cfRule>
    <cfRule type="expression" dxfId="431" priority="48">
      <formula>0.5&lt;$I23&lt;=0.75</formula>
    </cfRule>
    <cfRule type="expression" dxfId="430" priority="49">
      <formula>0.25&lt;$I23&lt;=0.5</formula>
    </cfRule>
    <cfRule type="expression" dxfId="429" priority="50">
      <formula>$I23&lt;=0.25</formula>
    </cfRule>
  </conditionalFormatting>
  <conditionalFormatting sqref="I23">
    <cfRule type="expression" dxfId="428" priority="41">
      <formula>$I23&gt;=1</formula>
    </cfRule>
    <cfRule type="expression" dxfId="427" priority="42">
      <formula>$I23&gt;0.75</formula>
    </cfRule>
    <cfRule type="expression" dxfId="426" priority="43">
      <formula>$I23&gt;0.5</formula>
    </cfRule>
    <cfRule type="expression" dxfId="425" priority="44">
      <formula>$I23&gt;0.25</formula>
    </cfRule>
    <cfRule type="expression" dxfId="424" priority="45">
      <formula>$I23&lt;=0.25</formula>
    </cfRule>
  </conditionalFormatting>
  <conditionalFormatting sqref="I24">
    <cfRule type="expression" dxfId="423" priority="36">
      <formula>$I24&gt;=1</formula>
    </cfRule>
    <cfRule type="expression" dxfId="422" priority="37">
      <formula>$I24&gt;0.75</formula>
    </cfRule>
    <cfRule type="expression" dxfId="421" priority="38">
      <formula>0.5&lt;$I24&lt;=0.75</formula>
    </cfRule>
    <cfRule type="expression" dxfId="420" priority="39">
      <formula>0.25&lt;$I24&lt;=0.5</formula>
    </cfRule>
    <cfRule type="expression" dxfId="419" priority="40">
      <formula>$I24&lt;=0.25</formula>
    </cfRule>
  </conditionalFormatting>
  <conditionalFormatting sqref="I24">
    <cfRule type="expression" dxfId="418" priority="31">
      <formula>$I24&gt;=1</formula>
    </cfRule>
    <cfRule type="expression" dxfId="417" priority="32">
      <formula>$I24&gt;0.75</formula>
    </cfRule>
    <cfRule type="expression" dxfId="416" priority="33">
      <formula>$I24&gt;0.5</formula>
    </cfRule>
    <cfRule type="expression" dxfId="415" priority="34">
      <formula>$I24&gt;0.25</formula>
    </cfRule>
    <cfRule type="expression" dxfId="414" priority="35">
      <formula>$I24&lt;=0.25</formula>
    </cfRule>
  </conditionalFormatting>
  <conditionalFormatting sqref="I25">
    <cfRule type="expression" dxfId="413" priority="26">
      <formula>$I25&gt;=1</formula>
    </cfRule>
    <cfRule type="expression" dxfId="412" priority="27">
      <formula>$I25&gt;0.75</formula>
    </cfRule>
    <cfRule type="expression" dxfId="411" priority="28">
      <formula>0.5&lt;$I25&lt;=0.75</formula>
    </cfRule>
    <cfRule type="expression" dxfId="410" priority="29">
      <formula>0.25&lt;$I25&lt;=0.5</formula>
    </cfRule>
    <cfRule type="expression" dxfId="409" priority="30">
      <formula>$I25&lt;=0.25</formula>
    </cfRule>
  </conditionalFormatting>
  <conditionalFormatting sqref="I25">
    <cfRule type="expression" dxfId="408" priority="21">
      <formula>$I25&gt;=1</formula>
    </cfRule>
    <cfRule type="expression" dxfId="407" priority="22">
      <formula>$I25&gt;0.75</formula>
    </cfRule>
    <cfRule type="expression" dxfId="406" priority="23">
      <formula>$I25&gt;0.5</formula>
    </cfRule>
    <cfRule type="expression" dxfId="405" priority="24">
      <formula>$I25&gt;0.25</formula>
    </cfRule>
    <cfRule type="expression" dxfId="404" priority="25">
      <formula>$I25&lt;=0.25</formula>
    </cfRule>
  </conditionalFormatting>
  <conditionalFormatting sqref="I27">
    <cfRule type="expression" dxfId="403" priority="16">
      <formula>$I27&gt;=1</formula>
    </cfRule>
    <cfRule type="expression" dxfId="402" priority="17">
      <formula>$I27&gt;0.75</formula>
    </cfRule>
    <cfRule type="expression" dxfId="401" priority="18">
      <formula>0.5&lt;$I27&lt;=0.75</formula>
    </cfRule>
    <cfRule type="expression" dxfId="400" priority="19">
      <formula>0.25&lt;$I27&lt;=0.5</formula>
    </cfRule>
    <cfRule type="expression" dxfId="399" priority="20">
      <formula>$I27&lt;=0.25</formula>
    </cfRule>
  </conditionalFormatting>
  <pageMargins left="0.7" right="0.7" top="0.75" bottom="0.75" header="0.3" footer="0.3"/>
  <pageSetup paperSize="8" scale="95" orientation="portrait" r:id="rId1"/>
  <ignoredErrors>
    <ignoredError sqref="H11:I11 H26:I26"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80"/>
  <sheetViews>
    <sheetView zoomScale="85" zoomScaleNormal="85" workbookViewId="0">
      <pane xSplit="7" ySplit="1" topLeftCell="M85" activePane="bottomRight" state="frozen"/>
      <selection pane="topRight" activeCell="H1" sqref="H1"/>
      <selection pane="bottomLeft" activeCell="A2" sqref="A2"/>
      <selection pane="bottomRight" activeCell="G88" sqref="G88"/>
    </sheetView>
  </sheetViews>
  <sheetFormatPr defaultRowHeight="15" x14ac:dyDescent="0.25"/>
  <cols>
    <col min="1" max="1" width="3.7109375" style="54" bestFit="1" customWidth="1"/>
    <col min="2" max="2" width="19.5703125" style="70" customWidth="1"/>
    <col min="3" max="3" width="15.140625" style="71" customWidth="1"/>
    <col min="4" max="4" width="10.42578125" style="54" customWidth="1"/>
    <col min="5" max="5" width="17.42578125" style="55" customWidth="1"/>
    <col min="6" max="6" width="13.7109375" style="55" customWidth="1"/>
    <col min="7" max="7" width="38.85546875" style="56" customWidth="1"/>
    <col min="8" max="8" width="16" style="56" customWidth="1"/>
    <col min="9" max="11" width="13" style="56" customWidth="1"/>
    <col min="12" max="12" width="12.85546875" style="56" customWidth="1"/>
    <col min="13" max="13" width="12.7109375" style="56" customWidth="1"/>
    <col min="14" max="16" width="12.7109375" style="56" hidden="1" customWidth="1"/>
    <col min="17" max="17" width="13.28515625" style="56" customWidth="1"/>
    <col min="18" max="18" width="12.7109375" style="56" customWidth="1"/>
    <col min="19" max="20" width="12.140625" style="55" customWidth="1"/>
    <col min="21" max="21" width="12.7109375" style="55" customWidth="1"/>
    <col min="22" max="22" width="10.5703125" style="54" customWidth="1"/>
    <col min="23" max="23" width="13.140625" style="54" customWidth="1"/>
    <col min="24" max="24" width="13.7109375" style="54" customWidth="1"/>
    <col min="25" max="25" width="11.7109375" style="54" customWidth="1"/>
    <col min="26" max="30" width="9.140625" style="54"/>
    <col min="31" max="31" width="10.140625" style="54" customWidth="1"/>
    <col min="32" max="16384" width="9.140625" style="54"/>
  </cols>
  <sheetData>
    <row r="1" spans="1:24" s="33" customFormat="1" ht="51" customHeight="1" x14ac:dyDescent="0.25">
      <c r="A1" s="51"/>
      <c r="B1" s="34" t="s">
        <v>2</v>
      </c>
      <c r="C1" s="34" t="s">
        <v>18</v>
      </c>
      <c r="D1" s="34" t="s">
        <v>19</v>
      </c>
      <c r="E1" s="34" t="s">
        <v>3</v>
      </c>
      <c r="F1" s="34" t="s">
        <v>53</v>
      </c>
      <c r="G1" s="35" t="s">
        <v>33</v>
      </c>
      <c r="H1" s="35" t="s">
        <v>25</v>
      </c>
      <c r="I1" s="35" t="s">
        <v>28</v>
      </c>
      <c r="J1" s="35" t="s">
        <v>40</v>
      </c>
      <c r="K1" s="35" t="s">
        <v>41</v>
      </c>
      <c r="L1" s="35" t="s">
        <v>29</v>
      </c>
      <c r="M1" s="35" t="s">
        <v>30</v>
      </c>
      <c r="N1" s="35" t="s">
        <v>278</v>
      </c>
      <c r="O1" s="35" t="s">
        <v>276</v>
      </c>
      <c r="P1" s="35" t="s">
        <v>280</v>
      </c>
      <c r="Q1" s="68" t="s">
        <v>147</v>
      </c>
      <c r="R1" s="68" t="s">
        <v>148</v>
      </c>
      <c r="S1" s="34" t="s">
        <v>49</v>
      </c>
      <c r="T1" s="34" t="s">
        <v>178</v>
      </c>
      <c r="U1" s="34" t="s">
        <v>50</v>
      </c>
      <c r="V1" s="49" t="s">
        <v>31</v>
      </c>
      <c r="W1" s="49" t="s">
        <v>51</v>
      </c>
      <c r="X1" s="34" t="s">
        <v>52</v>
      </c>
    </row>
    <row r="2" spans="1:24" customFormat="1" ht="24.75" customHeight="1" x14ac:dyDescent="0.25">
      <c r="A2" s="301" t="s">
        <v>161</v>
      </c>
      <c r="B2" s="239" t="s">
        <v>32</v>
      </c>
      <c r="C2" s="303" t="s">
        <v>15</v>
      </c>
      <c r="D2" s="233">
        <v>35530</v>
      </c>
      <c r="E2" s="98" t="s">
        <v>5</v>
      </c>
      <c r="F2" s="38" t="s">
        <v>54</v>
      </c>
      <c r="G2" s="129" t="s">
        <v>267</v>
      </c>
      <c r="H2" s="53" t="s">
        <v>160</v>
      </c>
      <c r="I2" s="156">
        <v>1688755</v>
      </c>
      <c r="J2" s="43"/>
      <c r="K2" s="44" t="s">
        <v>155</v>
      </c>
      <c r="L2" s="88">
        <v>41183</v>
      </c>
      <c r="M2" s="40">
        <v>41470</v>
      </c>
      <c r="N2" s="155">
        <f>IF(F2="In process",1,0)</f>
        <v>0</v>
      </c>
      <c r="O2" s="155">
        <f ca="1">IF(N2=0,(IF(AND(TODAY()&lt;M2,L2&lt;TODAY()),1,0)),0)</f>
        <v>1</v>
      </c>
      <c r="P2" s="155">
        <f t="shared" ref="P2" ca="1" si="0">IF(AND(TODAY()&gt;M2,M2&gt;0),1,0)</f>
        <v>0</v>
      </c>
      <c r="Q2" s="40"/>
      <c r="R2" s="72">
        <v>20000</v>
      </c>
      <c r="S2" s="257">
        <f>SUM(R2:R3)</f>
        <v>23700</v>
      </c>
      <c r="T2" s="167"/>
      <c r="U2" s="257">
        <f>D2-S2-SUM(T2:T3)</f>
        <v>11830</v>
      </c>
      <c r="V2" s="10">
        <v>11742</v>
      </c>
      <c r="W2" s="10">
        <f>R2-V2</f>
        <v>8258</v>
      </c>
      <c r="X2" s="257">
        <f>D2-SUM(V2:V3)</f>
        <v>20084</v>
      </c>
    </row>
    <row r="3" spans="1:24" customFormat="1" ht="24" x14ac:dyDescent="0.25">
      <c r="A3" s="301"/>
      <c r="B3" s="240"/>
      <c r="C3" s="304"/>
      <c r="D3" s="234"/>
      <c r="E3" s="3" t="s">
        <v>26</v>
      </c>
      <c r="F3" s="151" t="s">
        <v>56</v>
      </c>
      <c r="G3" s="129" t="s">
        <v>267</v>
      </c>
      <c r="H3" s="2" t="s">
        <v>9</v>
      </c>
      <c r="I3" s="74">
        <v>625000</v>
      </c>
      <c r="J3" s="32"/>
      <c r="K3" s="32"/>
      <c r="L3" s="88">
        <v>41153</v>
      </c>
      <c r="M3" s="88">
        <v>41333</v>
      </c>
      <c r="N3" s="176">
        <f t="shared" ref="N3:N68" si="1">IF(F3="In process",1,0)</f>
        <v>0</v>
      </c>
      <c r="O3" s="176">
        <f t="shared" ref="O3:O68" ca="1" si="2">IF(N3=0,(IF(AND(TODAY()&lt;M3,L3&lt;TODAY()),1,0)),0)</f>
        <v>0</v>
      </c>
      <c r="P3" s="176">
        <f t="shared" ref="P3:P68" ca="1" si="3">IF(AND(TODAY()&gt;M3,M3&gt;0),1,0)</f>
        <v>1</v>
      </c>
      <c r="Q3" s="28"/>
      <c r="R3" s="4">
        <v>3700</v>
      </c>
      <c r="S3" s="258"/>
      <c r="T3" s="167"/>
      <c r="U3" s="258"/>
      <c r="V3" s="29">
        <v>3704</v>
      </c>
      <c r="W3" s="29">
        <f>R3-V3</f>
        <v>-4</v>
      </c>
      <c r="X3" s="258"/>
    </row>
    <row r="4" spans="1:24" customFormat="1" x14ac:dyDescent="0.25">
      <c r="A4" s="301"/>
      <c r="B4" s="264" t="s">
        <v>0</v>
      </c>
      <c r="C4" s="265" t="s">
        <v>16</v>
      </c>
      <c r="D4" s="266">
        <v>32720</v>
      </c>
      <c r="E4" s="98" t="s">
        <v>14</v>
      </c>
      <c r="F4" s="39" t="s">
        <v>58</v>
      </c>
      <c r="G4" s="42" t="s">
        <v>266</v>
      </c>
      <c r="H4" s="8" t="s">
        <v>158</v>
      </c>
      <c r="I4" s="157">
        <v>133172</v>
      </c>
      <c r="J4" s="26"/>
      <c r="K4" s="26"/>
      <c r="L4" s="88">
        <v>41306</v>
      </c>
      <c r="M4" s="88">
        <v>41851</v>
      </c>
      <c r="N4" s="176">
        <f t="shared" si="1"/>
        <v>0</v>
      </c>
      <c r="O4" s="176">
        <f t="shared" ca="1" si="2"/>
        <v>1</v>
      </c>
      <c r="P4" s="176">
        <f t="shared" ca="1" si="3"/>
        <v>0</v>
      </c>
      <c r="Q4" s="9"/>
      <c r="R4" s="80">
        <v>1728</v>
      </c>
      <c r="S4" s="306">
        <f>SUM(R4:R12)</f>
        <v>4958</v>
      </c>
      <c r="T4" s="165"/>
      <c r="U4" s="257">
        <f>D4-S4</f>
        <v>27762</v>
      </c>
      <c r="V4" s="133"/>
      <c r="W4" s="29">
        <f t="shared" ref="W4:W12" si="4">R4-V4</f>
        <v>1728</v>
      </c>
      <c r="X4" s="24"/>
    </row>
    <row r="5" spans="1:24" customFormat="1" x14ac:dyDescent="0.25">
      <c r="A5" s="301"/>
      <c r="B5" s="264"/>
      <c r="C5" s="265"/>
      <c r="D5" s="266"/>
      <c r="E5" s="3" t="s">
        <v>27</v>
      </c>
      <c r="F5" s="6" t="s">
        <v>59</v>
      </c>
      <c r="G5" s="65" t="s">
        <v>38</v>
      </c>
      <c r="H5" s="2" t="s">
        <v>4</v>
      </c>
      <c r="I5" s="74">
        <v>109140</v>
      </c>
      <c r="J5" s="27"/>
      <c r="K5" s="27"/>
      <c r="L5" s="88">
        <v>41122</v>
      </c>
      <c r="M5" s="88">
        <v>41305</v>
      </c>
      <c r="N5" s="176">
        <f t="shared" si="1"/>
        <v>0</v>
      </c>
      <c r="O5" s="176">
        <f t="shared" ca="1" si="2"/>
        <v>0</v>
      </c>
      <c r="P5" s="176">
        <f t="shared" ca="1" si="3"/>
        <v>1</v>
      </c>
      <c r="Q5" s="3"/>
      <c r="R5" s="4">
        <v>100</v>
      </c>
      <c r="S5" s="307"/>
      <c r="T5" s="165"/>
      <c r="U5" s="258"/>
      <c r="V5" s="133"/>
      <c r="W5" s="29">
        <f t="shared" si="4"/>
        <v>100</v>
      </c>
      <c r="X5" s="21"/>
    </row>
    <row r="6" spans="1:24" customFormat="1" x14ac:dyDescent="0.25">
      <c r="A6" s="301"/>
      <c r="B6" s="264"/>
      <c r="C6" s="265"/>
      <c r="D6" s="266"/>
      <c r="E6" s="3" t="s">
        <v>10</v>
      </c>
      <c r="F6" s="6" t="s">
        <v>180</v>
      </c>
      <c r="G6" s="3" t="s">
        <v>156</v>
      </c>
      <c r="H6" s="2" t="s">
        <v>11</v>
      </c>
      <c r="I6" s="74" t="s">
        <v>176</v>
      </c>
      <c r="J6" s="27"/>
      <c r="K6" s="27"/>
      <c r="L6" s="88">
        <v>41275</v>
      </c>
      <c r="M6" s="88">
        <v>41455</v>
      </c>
      <c r="N6" s="176">
        <f t="shared" si="1"/>
        <v>1</v>
      </c>
      <c r="O6" s="176">
        <f t="shared" ca="1" si="2"/>
        <v>0</v>
      </c>
      <c r="P6" s="176">
        <f t="shared" ca="1" si="3"/>
        <v>0</v>
      </c>
      <c r="Q6" s="92">
        <v>73</v>
      </c>
      <c r="R6" s="4"/>
      <c r="S6" s="307"/>
      <c r="T6" s="165">
        <v>900</v>
      </c>
      <c r="U6" s="258"/>
      <c r="V6" s="133"/>
      <c r="W6" s="29">
        <f t="shared" si="4"/>
        <v>0</v>
      </c>
      <c r="X6" s="21"/>
    </row>
    <row r="7" spans="1:24" customFormat="1" ht="15" customHeight="1" x14ac:dyDescent="0.25">
      <c r="A7" s="301"/>
      <c r="B7" s="264"/>
      <c r="C7" s="265"/>
      <c r="D7" s="266"/>
      <c r="E7" s="84" t="s">
        <v>6</v>
      </c>
      <c r="F7" s="89" t="s">
        <v>259</v>
      </c>
      <c r="G7" s="84" t="s">
        <v>157</v>
      </c>
      <c r="H7" s="8" t="s">
        <v>159</v>
      </c>
      <c r="I7" s="76">
        <f>340329-I133</f>
        <v>238259</v>
      </c>
      <c r="J7" s="26"/>
      <c r="K7" s="86" t="s">
        <v>7</v>
      </c>
      <c r="L7" s="88">
        <v>41275</v>
      </c>
      <c r="M7" s="88">
        <v>41455</v>
      </c>
      <c r="N7" s="176">
        <f t="shared" si="1"/>
        <v>0</v>
      </c>
      <c r="O7" s="176">
        <f t="shared" ca="1" si="2"/>
        <v>1</v>
      </c>
      <c r="P7" s="176">
        <f t="shared" ca="1" si="3"/>
        <v>0</v>
      </c>
      <c r="Q7" s="9"/>
      <c r="R7" s="87">
        <v>230</v>
      </c>
      <c r="S7" s="307"/>
      <c r="T7" s="165"/>
      <c r="U7" s="258"/>
      <c r="V7" s="133"/>
      <c r="W7" s="29">
        <f t="shared" si="4"/>
        <v>230</v>
      </c>
      <c r="X7" s="21"/>
    </row>
    <row r="8" spans="1:24" customFormat="1" x14ac:dyDescent="0.25">
      <c r="A8" s="301"/>
      <c r="B8" s="264"/>
      <c r="C8" s="265"/>
      <c r="D8" s="266"/>
      <c r="E8" s="3" t="s">
        <v>12</v>
      </c>
      <c r="F8" s="6" t="s">
        <v>180</v>
      </c>
      <c r="G8" s="3" t="s">
        <v>35</v>
      </c>
      <c r="H8" s="2"/>
      <c r="I8" s="74">
        <v>1587000</v>
      </c>
      <c r="J8" s="32"/>
      <c r="K8" s="32"/>
      <c r="L8" s="28"/>
      <c r="M8" s="28"/>
      <c r="N8" s="176">
        <f t="shared" si="1"/>
        <v>1</v>
      </c>
      <c r="O8" s="176">
        <f t="shared" ca="1" si="2"/>
        <v>0</v>
      </c>
      <c r="P8" s="176">
        <f t="shared" ca="1" si="3"/>
        <v>0</v>
      </c>
      <c r="Q8" s="28"/>
      <c r="R8" s="4"/>
      <c r="S8" s="307"/>
      <c r="T8" s="165">
        <v>3260</v>
      </c>
      <c r="U8" s="258"/>
      <c r="V8" s="133"/>
      <c r="W8" s="29">
        <f t="shared" si="4"/>
        <v>0</v>
      </c>
      <c r="X8" s="21"/>
    </row>
    <row r="9" spans="1:24" customFormat="1" x14ac:dyDescent="0.25">
      <c r="A9" s="301"/>
      <c r="B9" s="264"/>
      <c r="C9" s="265"/>
      <c r="D9" s="266"/>
      <c r="E9" s="3" t="s">
        <v>26</v>
      </c>
      <c r="F9" s="6" t="s">
        <v>177</v>
      </c>
      <c r="G9" s="3" t="s">
        <v>35</v>
      </c>
      <c r="H9" s="2"/>
      <c r="I9" s="74">
        <f>256891/2</f>
        <v>128445.5</v>
      </c>
      <c r="J9" s="32"/>
      <c r="K9" s="32"/>
      <c r="L9" s="88">
        <v>41110</v>
      </c>
      <c r="M9" s="88">
        <v>41305</v>
      </c>
      <c r="N9" s="176">
        <f t="shared" si="1"/>
        <v>0</v>
      </c>
      <c r="O9" s="176">
        <f t="shared" ca="1" si="2"/>
        <v>0</v>
      </c>
      <c r="P9" s="176">
        <f t="shared" ca="1" si="3"/>
        <v>1</v>
      </c>
      <c r="Q9" s="28"/>
      <c r="R9" s="4">
        <v>900</v>
      </c>
      <c r="S9" s="307"/>
      <c r="T9" s="165"/>
      <c r="U9" s="258"/>
      <c r="V9" s="133"/>
      <c r="W9" s="29">
        <f t="shared" si="4"/>
        <v>900</v>
      </c>
      <c r="X9" s="21"/>
    </row>
    <row r="10" spans="1:24" s="95" customFormat="1" x14ac:dyDescent="0.25">
      <c r="A10" s="301"/>
      <c r="B10" s="264"/>
      <c r="C10" s="265"/>
      <c r="D10" s="266"/>
      <c r="E10" s="19" t="s">
        <v>140</v>
      </c>
      <c r="F10" s="7" t="s">
        <v>180</v>
      </c>
      <c r="G10" s="19" t="s">
        <v>35</v>
      </c>
      <c r="H10" s="13" t="s">
        <v>9</v>
      </c>
      <c r="I10" s="77" t="s">
        <v>176</v>
      </c>
      <c r="J10" s="14"/>
      <c r="K10" s="14"/>
      <c r="L10" s="88">
        <v>41334</v>
      </c>
      <c r="M10" s="88">
        <v>41547</v>
      </c>
      <c r="N10" s="176">
        <f t="shared" si="1"/>
        <v>1</v>
      </c>
      <c r="O10" s="176">
        <f t="shared" ca="1" si="2"/>
        <v>0</v>
      </c>
      <c r="P10" s="176">
        <f t="shared" ca="1" si="3"/>
        <v>0</v>
      </c>
      <c r="Q10" s="15"/>
      <c r="R10" s="1"/>
      <c r="S10" s="307"/>
      <c r="T10" s="4">
        <v>255</v>
      </c>
      <c r="U10" s="258"/>
      <c r="V10" s="133"/>
      <c r="W10" s="29">
        <f>T10-V10</f>
        <v>255</v>
      </c>
      <c r="X10" s="21"/>
    </row>
    <row r="11" spans="1:24" s="95" customFormat="1" x14ac:dyDescent="0.25">
      <c r="A11" s="301"/>
      <c r="B11" s="264"/>
      <c r="C11" s="265"/>
      <c r="D11" s="266"/>
      <c r="E11" s="19" t="s">
        <v>216</v>
      </c>
      <c r="F11" s="7" t="s">
        <v>180</v>
      </c>
      <c r="G11" s="19" t="s">
        <v>218</v>
      </c>
      <c r="H11" s="13" t="s">
        <v>217</v>
      </c>
      <c r="I11" s="77" t="s">
        <v>176</v>
      </c>
      <c r="J11" s="14"/>
      <c r="K11" s="14"/>
      <c r="L11" s="88">
        <v>41306</v>
      </c>
      <c r="M11" s="88">
        <v>41486</v>
      </c>
      <c r="N11" s="176">
        <f t="shared" si="1"/>
        <v>1</v>
      </c>
      <c r="O11" s="176">
        <f t="shared" ca="1" si="2"/>
        <v>0</v>
      </c>
      <c r="P11" s="176">
        <f t="shared" ca="1" si="3"/>
        <v>0</v>
      </c>
      <c r="Q11" s="15"/>
      <c r="R11" s="4"/>
      <c r="S11" s="307"/>
      <c r="T11" s="81">
        <v>480</v>
      </c>
      <c r="U11" s="258"/>
      <c r="V11" s="133"/>
      <c r="W11" s="29">
        <f>T11-V11</f>
        <v>480</v>
      </c>
      <c r="X11" s="21"/>
    </row>
    <row r="12" spans="1:24" customFormat="1" x14ac:dyDescent="0.25">
      <c r="A12" s="301"/>
      <c r="B12" s="264"/>
      <c r="C12" s="265"/>
      <c r="D12" s="266"/>
      <c r="E12" s="19" t="s">
        <v>8</v>
      </c>
      <c r="F12" s="7" t="s">
        <v>255</v>
      </c>
      <c r="G12" s="19" t="s">
        <v>179</v>
      </c>
      <c r="H12" s="13" t="s">
        <v>4</v>
      </c>
      <c r="I12" s="77">
        <f>360308-I141</f>
        <v>275470.5</v>
      </c>
      <c r="J12" s="14"/>
      <c r="K12" s="14"/>
      <c r="L12" s="88">
        <v>41275</v>
      </c>
      <c r="M12" s="88">
        <v>41455</v>
      </c>
      <c r="N12" s="176">
        <f t="shared" si="1"/>
        <v>0</v>
      </c>
      <c r="O12" s="176">
        <f t="shared" ca="1" si="2"/>
        <v>1</v>
      </c>
      <c r="P12" s="176">
        <f t="shared" ca="1" si="3"/>
        <v>0</v>
      </c>
      <c r="Q12" s="15"/>
      <c r="R12" s="16">
        <v>2000</v>
      </c>
      <c r="S12" s="308"/>
      <c r="T12" s="47"/>
      <c r="U12" s="259"/>
      <c r="V12" s="133"/>
      <c r="W12" s="29">
        <f t="shared" si="4"/>
        <v>2000</v>
      </c>
      <c r="X12" s="25"/>
    </row>
    <row r="13" spans="1:24" customFormat="1" x14ac:dyDescent="0.25">
      <c r="A13" s="301"/>
      <c r="B13" s="239" t="s">
        <v>146</v>
      </c>
      <c r="C13" s="312" t="s">
        <v>241</v>
      </c>
      <c r="D13" s="315">
        <v>32720</v>
      </c>
      <c r="E13" s="65" t="s">
        <v>13</v>
      </c>
      <c r="F13" s="65" t="s">
        <v>57</v>
      </c>
      <c r="G13" s="65" t="s">
        <v>39</v>
      </c>
      <c r="H13" s="65" t="s">
        <v>9</v>
      </c>
      <c r="I13" s="158" t="str">
        <f>I23</f>
        <v>above</v>
      </c>
      <c r="J13" s="66"/>
      <c r="K13" s="66"/>
      <c r="L13" s="88">
        <v>41395</v>
      </c>
      <c r="M13" s="88">
        <v>41759</v>
      </c>
      <c r="N13" s="176">
        <f t="shared" si="1"/>
        <v>0</v>
      </c>
      <c r="O13" s="176">
        <f t="shared" ca="1" si="2"/>
        <v>0</v>
      </c>
      <c r="P13" s="176">
        <f t="shared" ca="1" si="3"/>
        <v>0</v>
      </c>
      <c r="Q13" s="67"/>
      <c r="R13" s="3"/>
      <c r="S13" s="318">
        <f>SUM(R13:R31)</f>
        <v>9040</v>
      </c>
      <c r="T13" s="67">
        <f>Q13</f>
        <v>0</v>
      </c>
      <c r="U13" s="318">
        <f>SUM(T13:T31)</f>
        <v>7138</v>
      </c>
      <c r="V13" s="136"/>
      <c r="W13" s="67">
        <f>Q13-V13</f>
        <v>0</v>
      </c>
      <c r="X13" s="269"/>
    </row>
    <row r="14" spans="1:24" s="95" customFormat="1" ht="16.5" customHeight="1" x14ac:dyDescent="0.25">
      <c r="A14" s="301"/>
      <c r="B14" s="240"/>
      <c r="C14" s="313"/>
      <c r="D14" s="316"/>
      <c r="E14" s="3" t="s">
        <v>10</v>
      </c>
      <c r="F14" s="3" t="s">
        <v>180</v>
      </c>
      <c r="G14" s="58" t="s">
        <v>238</v>
      </c>
      <c r="H14" s="11" t="s">
        <v>11</v>
      </c>
      <c r="I14" s="75">
        <v>256291</v>
      </c>
      <c r="J14" s="18"/>
      <c r="K14" s="18"/>
      <c r="L14" s="88">
        <v>41275</v>
      </c>
      <c r="M14" s="88">
        <v>41455</v>
      </c>
      <c r="N14" s="176">
        <f t="shared" si="1"/>
        <v>1</v>
      </c>
      <c r="O14" s="176">
        <f t="shared" ca="1" si="2"/>
        <v>0</v>
      </c>
      <c r="P14" s="176">
        <f t="shared" ca="1" si="3"/>
        <v>0</v>
      </c>
      <c r="Q14" s="28"/>
      <c r="R14" s="4"/>
      <c r="S14" s="319"/>
      <c r="T14" s="138">
        <v>473</v>
      </c>
      <c r="U14" s="319"/>
      <c r="V14" s="12"/>
      <c r="W14" s="12">
        <f>R14-V14</f>
        <v>0</v>
      </c>
      <c r="X14" s="270"/>
    </row>
    <row r="15" spans="1:24" s="95" customFormat="1" ht="16.5" customHeight="1" x14ac:dyDescent="0.25">
      <c r="A15" s="301"/>
      <c r="B15" s="240"/>
      <c r="C15" s="313"/>
      <c r="D15" s="316"/>
      <c r="E15" s="99" t="s">
        <v>14</v>
      </c>
      <c r="F15" s="98" t="s">
        <v>58</v>
      </c>
      <c r="G15" s="58" t="s">
        <v>238</v>
      </c>
      <c r="H15" s="53" t="s">
        <v>158</v>
      </c>
      <c r="I15" s="91" t="s">
        <v>176</v>
      </c>
      <c r="J15" s="86"/>
      <c r="K15" s="86"/>
      <c r="L15" s="88">
        <v>41306</v>
      </c>
      <c r="M15" s="88">
        <v>41851</v>
      </c>
      <c r="N15" s="176">
        <f t="shared" si="1"/>
        <v>0</v>
      </c>
      <c r="O15" s="176">
        <f t="shared" ca="1" si="2"/>
        <v>1</v>
      </c>
      <c r="P15" s="176">
        <f t="shared" ca="1" si="3"/>
        <v>0</v>
      </c>
      <c r="Q15" s="88"/>
      <c r="R15" s="72">
        <f>3456+1728</f>
        <v>5184</v>
      </c>
      <c r="S15" s="319"/>
      <c r="T15" s="138"/>
      <c r="U15" s="319"/>
      <c r="V15" s="97"/>
      <c r="W15" s="97">
        <f>R15-V15</f>
        <v>5184</v>
      </c>
      <c r="X15" s="270"/>
    </row>
    <row r="16" spans="1:24" s="95" customFormat="1" ht="16.5" customHeight="1" x14ac:dyDescent="0.25">
      <c r="A16" s="301"/>
      <c r="B16" s="240"/>
      <c r="C16" s="313"/>
      <c r="D16" s="316"/>
      <c r="E16" s="41" t="s">
        <v>6</v>
      </c>
      <c r="F16" s="145" t="s">
        <v>259</v>
      </c>
      <c r="G16" s="58" t="s">
        <v>238</v>
      </c>
      <c r="H16" s="8" t="s">
        <v>159</v>
      </c>
      <c r="I16" s="74" t="s">
        <v>176</v>
      </c>
      <c r="J16" s="86"/>
      <c r="K16" s="86" t="s">
        <v>7</v>
      </c>
      <c r="L16" s="88">
        <v>41275</v>
      </c>
      <c r="M16" s="88">
        <v>41455</v>
      </c>
      <c r="N16" s="176">
        <f t="shared" si="1"/>
        <v>0</v>
      </c>
      <c r="O16" s="176">
        <f t="shared" ca="1" si="2"/>
        <v>1</v>
      </c>
      <c r="P16" s="176">
        <f t="shared" ca="1" si="3"/>
        <v>0</v>
      </c>
      <c r="Q16" s="88"/>
      <c r="R16" s="87">
        <v>950</v>
      </c>
      <c r="S16" s="319"/>
      <c r="T16" s="138"/>
      <c r="U16" s="319"/>
      <c r="V16" s="97"/>
      <c r="W16" s="97">
        <f>R16-V16</f>
        <v>950</v>
      </c>
      <c r="X16" s="270"/>
    </row>
    <row r="17" spans="1:24" s="95" customFormat="1" ht="16.5" customHeight="1" x14ac:dyDescent="0.25">
      <c r="A17" s="301"/>
      <c r="B17" s="240"/>
      <c r="C17" s="313"/>
      <c r="D17" s="316"/>
      <c r="E17" s="3" t="s">
        <v>12</v>
      </c>
      <c r="F17" s="3" t="s">
        <v>180</v>
      </c>
      <c r="G17" s="58" t="s">
        <v>238</v>
      </c>
      <c r="H17" s="2"/>
      <c r="I17" s="74" t="s">
        <v>176</v>
      </c>
      <c r="J17" s="32"/>
      <c r="K17" s="32"/>
      <c r="L17" s="28"/>
      <c r="M17" s="28"/>
      <c r="N17" s="176">
        <f t="shared" si="1"/>
        <v>1</v>
      </c>
      <c r="O17" s="176">
        <f t="shared" ca="1" si="2"/>
        <v>0</v>
      </c>
      <c r="P17" s="176">
        <f t="shared" ca="1" si="3"/>
        <v>0</v>
      </c>
      <c r="Q17" s="28"/>
      <c r="R17" s="4"/>
      <c r="S17" s="319"/>
      <c r="T17" s="138">
        <v>500</v>
      </c>
      <c r="U17" s="319"/>
      <c r="V17" s="4"/>
      <c r="W17" s="4">
        <f>R17-V17</f>
        <v>0</v>
      </c>
      <c r="X17" s="270"/>
    </row>
    <row r="18" spans="1:24" s="95" customFormat="1" ht="16.5" customHeight="1" x14ac:dyDescent="0.25">
      <c r="A18" s="301"/>
      <c r="B18" s="240"/>
      <c r="C18" s="313"/>
      <c r="D18" s="316"/>
      <c r="E18" s="3" t="s">
        <v>8</v>
      </c>
      <c r="F18" s="7" t="s">
        <v>255</v>
      </c>
      <c r="G18" s="58" t="s">
        <v>238</v>
      </c>
      <c r="H18" s="2" t="s">
        <v>4</v>
      </c>
      <c r="I18" s="74" t="s">
        <v>176</v>
      </c>
      <c r="J18" s="32"/>
      <c r="K18" s="32"/>
      <c r="L18" s="88">
        <v>41275</v>
      </c>
      <c r="M18" s="88">
        <v>41455</v>
      </c>
      <c r="N18" s="176">
        <f t="shared" si="1"/>
        <v>0</v>
      </c>
      <c r="O18" s="176">
        <f t="shared" ca="1" si="2"/>
        <v>1</v>
      </c>
      <c r="P18" s="176">
        <f t="shared" ca="1" si="3"/>
        <v>0</v>
      </c>
      <c r="Q18" s="28"/>
      <c r="R18" s="4">
        <v>300</v>
      </c>
      <c r="S18" s="319"/>
      <c r="T18" s="138"/>
      <c r="U18" s="319"/>
      <c r="V18" s="4"/>
      <c r="W18" s="4">
        <f>R18-V18</f>
        <v>300</v>
      </c>
      <c r="X18" s="270"/>
    </row>
    <row r="19" spans="1:24" s="95" customFormat="1" ht="16.5" customHeight="1" x14ac:dyDescent="0.25">
      <c r="A19" s="301"/>
      <c r="B19" s="240"/>
      <c r="C19" s="313"/>
      <c r="D19" s="316"/>
      <c r="E19" s="3" t="s">
        <v>140</v>
      </c>
      <c r="F19" s="3" t="s">
        <v>180</v>
      </c>
      <c r="G19" s="58" t="s">
        <v>238</v>
      </c>
      <c r="H19" s="2" t="s">
        <v>9</v>
      </c>
      <c r="I19" s="74">
        <v>741082</v>
      </c>
      <c r="J19" s="32"/>
      <c r="K19" s="32"/>
      <c r="L19" s="88">
        <v>41334</v>
      </c>
      <c r="M19" s="88">
        <v>41547</v>
      </c>
      <c r="N19" s="176">
        <f t="shared" si="1"/>
        <v>1</v>
      </c>
      <c r="O19" s="176">
        <f t="shared" ca="1" si="2"/>
        <v>0</v>
      </c>
      <c r="P19" s="176">
        <f t="shared" ca="1" si="3"/>
        <v>0</v>
      </c>
      <c r="Q19" s="28"/>
      <c r="R19" s="133"/>
      <c r="S19" s="319"/>
      <c r="T19" s="4">
        <v>1650</v>
      </c>
      <c r="U19" s="319"/>
      <c r="V19" s="4"/>
      <c r="W19" s="4">
        <f>T19-V19</f>
        <v>1650</v>
      </c>
      <c r="X19" s="270"/>
    </row>
    <row r="20" spans="1:24" s="95" customFormat="1" ht="16.5" customHeight="1" x14ac:dyDescent="0.25">
      <c r="A20" s="301"/>
      <c r="B20" s="240"/>
      <c r="C20" s="313"/>
      <c r="D20" s="316"/>
      <c r="E20" s="3" t="s">
        <v>214</v>
      </c>
      <c r="F20" s="3" t="s">
        <v>180</v>
      </c>
      <c r="G20" s="58" t="s">
        <v>238</v>
      </c>
      <c r="H20" s="2" t="s">
        <v>215</v>
      </c>
      <c r="I20" s="74"/>
      <c r="J20" s="32"/>
      <c r="K20" s="32"/>
      <c r="L20" s="88">
        <v>41306</v>
      </c>
      <c r="M20" s="88">
        <v>41517</v>
      </c>
      <c r="N20" s="176">
        <f t="shared" si="1"/>
        <v>1</v>
      </c>
      <c r="O20" s="176">
        <f t="shared" ca="1" si="2"/>
        <v>0</v>
      </c>
      <c r="P20" s="176">
        <f t="shared" ca="1" si="3"/>
        <v>0</v>
      </c>
      <c r="Q20" s="28"/>
      <c r="R20" s="135"/>
      <c r="S20" s="319"/>
      <c r="T20" s="4">
        <v>800</v>
      </c>
      <c r="U20" s="319"/>
      <c r="V20" s="4"/>
      <c r="W20" s="4">
        <f>T20-V20</f>
        <v>800</v>
      </c>
      <c r="X20" s="270"/>
    </row>
    <row r="21" spans="1:24" s="95" customFormat="1" ht="16.5" customHeight="1" x14ac:dyDescent="0.25">
      <c r="A21" s="301"/>
      <c r="B21" s="240"/>
      <c r="C21" s="313"/>
      <c r="D21" s="316"/>
      <c r="E21" s="3" t="s">
        <v>216</v>
      </c>
      <c r="F21" s="3" t="s">
        <v>180</v>
      </c>
      <c r="G21" s="58" t="s">
        <v>238</v>
      </c>
      <c r="H21" s="2" t="s">
        <v>217</v>
      </c>
      <c r="I21" s="74">
        <v>100000</v>
      </c>
      <c r="J21" s="212"/>
      <c r="K21" s="32"/>
      <c r="L21" s="88">
        <v>41306</v>
      </c>
      <c r="M21" s="88">
        <v>41486</v>
      </c>
      <c r="N21" s="176">
        <f t="shared" si="1"/>
        <v>1</v>
      </c>
      <c r="O21" s="176">
        <f t="shared" ca="1" si="2"/>
        <v>0</v>
      </c>
      <c r="P21" s="176">
        <f t="shared" ca="1" si="3"/>
        <v>0</v>
      </c>
      <c r="Q21" s="28"/>
      <c r="R21" s="4"/>
      <c r="S21" s="319"/>
      <c r="T21" s="138">
        <v>480</v>
      </c>
      <c r="U21" s="319"/>
      <c r="V21" s="4"/>
      <c r="W21" s="4"/>
      <c r="X21" s="270"/>
    </row>
    <row r="22" spans="1:24" s="95" customFormat="1" ht="16.5" customHeight="1" x14ac:dyDescent="0.25">
      <c r="A22" s="301"/>
      <c r="B22" s="240"/>
      <c r="C22" s="313"/>
      <c r="D22" s="316"/>
      <c r="E22" s="3" t="s">
        <v>26</v>
      </c>
      <c r="F22" s="151" t="s">
        <v>56</v>
      </c>
      <c r="G22" s="58" t="s">
        <v>238</v>
      </c>
      <c r="H22" s="2" t="s">
        <v>9</v>
      </c>
      <c r="I22" s="74" t="s">
        <v>176</v>
      </c>
      <c r="J22" s="32"/>
      <c r="K22" s="32"/>
      <c r="L22" s="88">
        <v>41153</v>
      </c>
      <c r="M22" s="88">
        <v>41333</v>
      </c>
      <c r="N22" s="176">
        <f t="shared" si="1"/>
        <v>0</v>
      </c>
      <c r="O22" s="176">
        <f t="shared" ca="1" si="2"/>
        <v>0</v>
      </c>
      <c r="P22" s="176">
        <f t="shared" ca="1" si="3"/>
        <v>1</v>
      </c>
      <c r="Q22" s="28"/>
      <c r="R22" s="4">
        <v>1000</v>
      </c>
      <c r="S22" s="319"/>
      <c r="T22" s="137"/>
      <c r="U22" s="319"/>
      <c r="V22" s="4"/>
      <c r="W22" s="4">
        <f>R22-V22</f>
        <v>1000</v>
      </c>
      <c r="X22" s="270"/>
    </row>
    <row r="23" spans="1:24" s="95" customFormat="1" ht="16.5" customHeight="1" x14ac:dyDescent="0.25">
      <c r="A23" s="301"/>
      <c r="B23" s="240"/>
      <c r="C23" s="313"/>
      <c r="D23" s="316"/>
      <c r="E23" s="3" t="s">
        <v>13</v>
      </c>
      <c r="F23" s="3" t="s">
        <v>57</v>
      </c>
      <c r="G23" s="3" t="s">
        <v>34</v>
      </c>
      <c r="H23" s="2" t="s">
        <v>9</v>
      </c>
      <c r="I23" s="74" t="s">
        <v>176</v>
      </c>
      <c r="J23" s="27"/>
      <c r="K23" s="27"/>
      <c r="L23" s="88">
        <v>41395</v>
      </c>
      <c r="M23" s="88">
        <v>41759</v>
      </c>
      <c r="N23" s="176">
        <f t="shared" si="1"/>
        <v>0</v>
      </c>
      <c r="O23" s="176">
        <f t="shared" ca="1" si="2"/>
        <v>0</v>
      </c>
      <c r="P23" s="176">
        <f t="shared" ca="1" si="3"/>
        <v>0</v>
      </c>
      <c r="Q23" s="28"/>
      <c r="R23" s="56"/>
      <c r="S23" s="319"/>
      <c r="T23" s="4">
        <v>500</v>
      </c>
      <c r="U23" s="319"/>
      <c r="V23" s="4"/>
      <c r="W23" s="4">
        <f>T23-V23</f>
        <v>500</v>
      </c>
      <c r="X23" s="270"/>
    </row>
    <row r="24" spans="1:24" s="95" customFormat="1" ht="16.5" customHeight="1" x14ac:dyDescent="0.25">
      <c r="A24" s="301"/>
      <c r="B24" s="240"/>
      <c r="C24" s="313"/>
      <c r="D24" s="316"/>
      <c r="E24" s="3" t="s">
        <v>27</v>
      </c>
      <c r="F24" s="3" t="s">
        <v>59</v>
      </c>
      <c r="G24" s="23" t="s">
        <v>37</v>
      </c>
      <c r="H24" s="2" t="s">
        <v>4</v>
      </c>
      <c r="I24" s="74" t="s">
        <v>176</v>
      </c>
      <c r="J24" s="27"/>
      <c r="K24" s="27"/>
      <c r="L24" s="88">
        <v>41122</v>
      </c>
      <c r="M24" s="88">
        <v>41305</v>
      </c>
      <c r="N24" s="176">
        <f t="shared" si="1"/>
        <v>0</v>
      </c>
      <c r="O24" s="176">
        <f t="shared" ca="1" si="2"/>
        <v>0</v>
      </c>
      <c r="P24" s="176">
        <f t="shared" ca="1" si="3"/>
        <v>1</v>
      </c>
      <c r="Q24" s="92">
        <f>60+75</f>
        <v>135</v>
      </c>
      <c r="R24" s="4">
        <v>200</v>
      </c>
      <c r="S24" s="319"/>
      <c r="T24" s="154"/>
      <c r="U24" s="319"/>
      <c r="V24" s="133"/>
      <c r="W24" s="4">
        <f>R24-V24</f>
        <v>200</v>
      </c>
      <c r="X24" s="270"/>
    </row>
    <row r="25" spans="1:24" s="95" customFormat="1" ht="16.5" customHeight="1" x14ac:dyDescent="0.25">
      <c r="A25" s="301"/>
      <c r="B25" s="240"/>
      <c r="C25" s="313"/>
      <c r="D25" s="316"/>
      <c r="E25" s="3" t="s">
        <v>26</v>
      </c>
      <c r="F25" s="6" t="s">
        <v>177</v>
      </c>
      <c r="G25" s="23" t="s">
        <v>37</v>
      </c>
      <c r="H25" s="2"/>
      <c r="I25" s="74" t="s">
        <v>176</v>
      </c>
      <c r="J25" s="27"/>
      <c r="K25" s="27"/>
      <c r="L25" s="88">
        <v>41110</v>
      </c>
      <c r="M25" s="88">
        <v>41305</v>
      </c>
      <c r="N25" s="198"/>
      <c r="O25" s="198"/>
      <c r="P25" s="198"/>
      <c r="Q25" s="92"/>
      <c r="R25" s="4">
        <v>150</v>
      </c>
      <c r="S25" s="319"/>
      <c r="T25" s="96"/>
      <c r="U25" s="319"/>
      <c r="V25" s="133"/>
      <c r="W25" s="4"/>
      <c r="X25" s="270"/>
    </row>
    <row r="26" spans="1:24" s="95" customFormat="1" ht="16.5" customHeight="1" x14ac:dyDescent="0.25">
      <c r="A26" s="301"/>
      <c r="B26" s="240"/>
      <c r="C26" s="313"/>
      <c r="D26" s="316"/>
      <c r="E26" s="3" t="s">
        <v>26</v>
      </c>
      <c r="F26" s="151" t="s">
        <v>56</v>
      </c>
      <c r="G26" s="3" t="s">
        <v>36</v>
      </c>
      <c r="H26" s="2" t="s">
        <v>9</v>
      </c>
      <c r="I26" s="74" t="s">
        <v>176</v>
      </c>
      <c r="J26" s="32"/>
      <c r="K26" s="32"/>
      <c r="L26" s="88">
        <v>41153</v>
      </c>
      <c r="M26" s="88">
        <v>41394</v>
      </c>
      <c r="N26" s="176">
        <f t="shared" si="1"/>
        <v>0</v>
      </c>
      <c r="O26" s="176">
        <f t="shared" ca="1" si="2"/>
        <v>1</v>
      </c>
      <c r="P26" s="176">
        <f t="shared" ca="1" si="3"/>
        <v>0</v>
      </c>
      <c r="Q26" s="28"/>
      <c r="R26" s="4">
        <v>450</v>
      </c>
      <c r="S26" s="319"/>
      <c r="T26" s="96"/>
      <c r="U26" s="319"/>
      <c r="V26" s="133"/>
      <c r="W26" s="4">
        <f>R26-V26</f>
        <v>450</v>
      </c>
      <c r="X26" s="270"/>
    </row>
    <row r="27" spans="1:24" s="95" customFormat="1" ht="16.5" customHeight="1" x14ac:dyDescent="0.25">
      <c r="A27" s="301"/>
      <c r="B27" s="240"/>
      <c r="C27" s="313"/>
      <c r="D27" s="316"/>
      <c r="E27" s="3" t="s">
        <v>140</v>
      </c>
      <c r="F27" s="3" t="s">
        <v>180</v>
      </c>
      <c r="G27" s="20" t="s">
        <v>37</v>
      </c>
      <c r="H27" s="2" t="s">
        <v>9</v>
      </c>
      <c r="I27" s="74" t="s">
        <v>176</v>
      </c>
      <c r="J27" s="32"/>
      <c r="K27" s="32"/>
      <c r="L27" s="88">
        <v>41334</v>
      </c>
      <c r="M27" s="88">
        <v>41547</v>
      </c>
      <c r="N27" s="176">
        <f t="shared" si="1"/>
        <v>1</v>
      </c>
      <c r="O27" s="176">
        <f t="shared" ca="1" si="2"/>
        <v>0</v>
      </c>
      <c r="P27" s="176">
        <f t="shared" ca="1" si="3"/>
        <v>0</v>
      </c>
      <c r="Q27" s="28"/>
      <c r="R27" s="135"/>
      <c r="S27" s="319"/>
      <c r="T27" s="4">
        <v>255</v>
      </c>
      <c r="U27" s="319"/>
      <c r="V27" s="133"/>
      <c r="W27" s="4">
        <f>T27-V27</f>
        <v>255</v>
      </c>
      <c r="X27" s="270"/>
    </row>
    <row r="28" spans="1:24" s="95" customFormat="1" ht="16.5" customHeight="1" x14ac:dyDescent="0.25">
      <c r="A28" s="301"/>
      <c r="B28" s="240"/>
      <c r="C28" s="313"/>
      <c r="D28" s="316"/>
      <c r="E28" s="3" t="s">
        <v>216</v>
      </c>
      <c r="F28" s="3" t="s">
        <v>180</v>
      </c>
      <c r="G28" s="3" t="s">
        <v>37</v>
      </c>
      <c r="H28" s="2" t="s">
        <v>217</v>
      </c>
      <c r="I28" s="74" t="s">
        <v>176</v>
      </c>
      <c r="J28" s="32"/>
      <c r="K28" s="32"/>
      <c r="L28" s="88">
        <v>41306</v>
      </c>
      <c r="M28" s="88">
        <v>41486</v>
      </c>
      <c r="N28" s="176">
        <f t="shared" si="1"/>
        <v>1</v>
      </c>
      <c r="O28" s="176">
        <f t="shared" ca="1" si="2"/>
        <v>0</v>
      </c>
      <c r="P28" s="176">
        <f t="shared" ca="1" si="3"/>
        <v>0</v>
      </c>
      <c r="Q28" s="28"/>
      <c r="R28" s="4"/>
      <c r="S28" s="319"/>
      <c r="T28" s="154">
        <v>480</v>
      </c>
      <c r="U28" s="319"/>
      <c r="V28" s="133"/>
      <c r="W28" s="4">
        <f>T28-V28</f>
        <v>480</v>
      </c>
      <c r="X28" s="270"/>
    </row>
    <row r="29" spans="1:24" s="95" customFormat="1" ht="16.5" customHeight="1" x14ac:dyDescent="0.25">
      <c r="A29" s="301"/>
      <c r="B29" s="240"/>
      <c r="C29" s="313"/>
      <c r="D29" s="316"/>
      <c r="E29" s="3" t="s">
        <v>12</v>
      </c>
      <c r="F29" s="6" t="s">
        <v>180</v>
      </c>
      <c r="G29" s="58" t="s">
        <v>239</v>
      </c>
      <c r="H29" s="2" t="s">
        <v>11</v>
      </c>
      <c r="I29" s="74" t="s">
        <v>176</v>
      </c>
      <c r="J29" s="27"/>
      <c r="K29" s="27"/>
      <c r="L29" s="88">
        <v>41275</v>
      </c>
      <c r="M29" s="88">
        <v>41578</v>
      </c>
      <c r="N29" s="176">
        <f t="shared" si="1"/>
        <v>1</v>
      </c>
      <c r="O29" s="176">
        <f t="shared" ca="1" si="2"/>
        <v>0</v>
      </c>
      <c r="P29" s="176">
        <f t="shared" ca="1" si="3"/>
        <v>0</v>
      </c>
      <c r="Q29" s="28"/>
      <c r="R29" s="4"/>
      <c r="S29" s="319"/>
      <c r="T29" s="147">
        <v>2000</v>
      </c>
      <c r="U29" s="319"/>
      <c r="V29" s="133"/>
      <c r="W29" s="4">
        <f>R29-V29</f>
        <v>0</v>
      </c>
      <c r="X29" s="270"/>
    </row>
    <row r="30" spans="1:24" s="95" customFormat="1" ht="16.5" customHeight="1" x14ac:dyDescent="0.25">
      <c r="A30" s="301"/>
      <c r="B30" s="240"/>
      <c r="C30" s="313"/>
      <c r="D30" s="316"/>
      <c r="E30" s="99" t="s">
        <v>14</v>
      </c>
      <c r="F30" s="39" t="s">
        <v>58</v>
      </c>
      <c r="G30" s="58" t="s">
        <v>239</v>
      </c>
      <c r="H30" s="53" t="s">
        <v>158</v>
      </c>
      <c r="I30" s="150" t="s">
        <v>176</v>
      </c>
      <c r="J30" s="90"/>
      <c r="K30" s="90"/>
      <c r="L30" s="88">
        <v>41306</v>
      </c>
      <c r="M30" s="88">
        <v>41851</v>
      </c>
      <c r="N30" s="176">
        <f t="shared" si="1"/>
        <v>0</v>
      </c>
      <c r="O30" s="176">
        <f t="shared" ca="1" si="2"/>
        <v>1</v>
      </c>
      <c r="P30" s="176">
        <f t="shared" ca="1" si="3"/>
        <v>0</v>
      </c>
      <c r="Q30" s="88"/>
      <c r="R30" s="72">
        <v>576</v>
      </c>
      <c r="S30" s="319"/>
      <c r="T30" s="147"/>
      <c r="U30" s="319"/>
      <c r="V30" s="133"/>
      <c r="W30" s="4">
        <f>R30-V30</f>
        <v>576</v>
      </c>
      <c r="X30" s="270"/>
    </row>
    <row r="31" spans="1:24" s="95" customFormat="1" ht="16.5" customHeight="1" x14ac:dyDescent="0.25">
      <c r="A31" s="301"/>
      <c r="B31" s="241"/>
      <c r="C31" s="314"/>
      <c r="D31" s="317"/>
      <c r="E31" s="99" t="s">
        <v>6</v>
      </c>
      <c r="F31" s="145" t="s">
        <v>259</v>
      </c>
      <c r="G31" s="58" t="s">
        <v>239</v>
      </c>
      <c r="H31" s="8" t="s">
        <v>159</v>
      </c>
      <c r="I31" s="75" t="s">
        <v>176</v>
      </c>
      <c r="J31" s="90"/>
      <c r="K31" s="90"/>
      <c r="L31" s="88">
        <v>41275</v>
      </c>
      <c r="M31" s="88">
        <v>41455</v>
      </c>
      <c r="N31" s="176">
        <f t="shared" si="1"/>
        <v>0</v>
      </c>
      <c r="O31" s="176">
        <f t="shared" ca="1" si="2"/>
        <v>1</v>
      </c>
      <c r="P31" s="176">
        <f t="shared" ca="1" si="3"/>
        <v>0</v>
      </c>
      <c r="Q31" s="45"/>
      <c r="R31" s="90">
        <v>230</v>
      </c>
      <c r="S31" s="320"/>
      <c r="T31" s="96"/>
      <c r="U31" s="320"/>
      <c r="V31" s="133"/>
      <c r="W31" s="4">
        <f>R31-V31</f>
        <v>230</v>
      </c>
      <c r="X31" s="271"/>
    </row>
    <row r="32" spans="1:24" customFormat="1" ht="24" x14ac:dyDescent="0.25">
      <c r="A32" s="301"/>
      <c r="B32" s="264" t="s">
        <v>1</v>
      </c>
      <c r="C32" s="236" t="s">
        <v>17</v>
      </c>
      <c r="D32" s="233">
        <v>200</v>
      </c>
      <c r="E32" s="3"/>
      <c r="F32" s="6"/>
      <c r="G32" s="41" t="s">
        <v>268</v>
      </c>
      <c r="H32" s="8"/>
      <c r="I32" s="76"/>
      <c r="J32" s="23"/>
      <c r="K32" s="23"/>
      <c r="L32" s="23"/>
      <c r="M32" s="23"/>
      <c r="N32" s="176">
        <f t="shared" si="1"/>
        <v>0</v>
      </c>
      <c r="O32" s="176">
        <f t="shared" ca="1" si="2"/>
        <v>0</v>
      </c>
      <c r="P32" s="176">
        <f t="shared" ca="1" si="3"/>
        <v>0</v>
      </c>
      <c r="Q32" s="23"/>
      <c r="R32" s="30"/>
      <c r="S32" s="170">
        <f>SUM(R32:R32)</f>
        <v>0</v>
      </c>
      <c r="T32" s="130"/>
      <c r="U32" s="322">
        <f>D32-SUM(S32:T34)-SUM(R32:R48)</f>
        <v>176</v>
      </c>
      <c r="V32" s="133"/>
      <c r="W32" s="4"/>
      <c r="X32" s="133"/>
    </row>
    <row r="33" spans="1:24" customFormat="1" ht="22.5" customHeight="1" x14ac:dyDescent="0.25">
      <c r="A33" s="301"/>
      <c r="B33" s="264"/>
      <c r="C33" s="237"/>
      <c r="D33" s="234"/>
      <c r="E33" s="3" t="s">
        <v>140</v>
      </c>
      <c r="F33" s="6" t="s">
        <v>180</v>
      </c>
      <c r="G33" s="58" t="s">
        <v>42</v>
      </c>
      <c r="H33" s="2"/>
      <c r="I33" s="74" t="s">
        <v>265</v>
      </c>
      <c r="J33" s="3"/>
      <c r="K33" s="3"/>
      <c r="L33" s="3"/>
      <c r="M33" s="3"/>
      <c r="N33" s="176">
        <f t="shared" si="1"/>
        <v>1</v>
      </c>
      <c r="O33" s="176">
        <f t="shared" ca="1" si="2"/>
        <v>0</v>
      </c>
      <c r="P33" s="176">
        <f t="shared" ca="1" si="3"/>
        <v>0</v>
      </c>
      <c r="Q33" s="3"/>
      <c r="R33" s="153"/>
      <c r="S33" s="170">
        <v>0</v>
      </c>
      <c r="T33" s="130">
        <v>14</v>
      </c>
      <c r="U33" s="323"/>
      <c r="V33" s="133"/>
      <c r="W33" s="4"/>
      <c r="X33" s="133"/>
    </row>
    <row r="34" spans="1:24" customFormat="1" ht="24" x14ac:dyDescent="0.25">
      <c r="A34" s="301"/>
      <c r="B34" s="264"/>
      <c r="C34" s="237"/>
      <c r="D34" s="234"/>
      <c r="E34" s="3" t="s">
        <v>214</v>
      </c>
      <c r="F34" s="6" t="s">
        <v>180</v>
      </c>
      <c r="G34" s="58" t="s">
        <v>42</v>
      </c>
      <c r="H34" s="2"/>
      <c r="I34" s="74" t="s">
        <v>265</v>
      </c>
      <c r="J34" s="3"/>
      <c r="K34" s="3"/>
      <c r="L34" s="3"/>
      <c r="M34" s="3"/>
      <c r="N34" s="176">
        <f t="shared" si="1"/>
        <v>1</v>
      </c>
      <c r="O34" s="176">
        <f t="shared" ca="1" si="2"/>
        <v>0</v>
      </c>
      <c r="P34" s="176">
        <f t="shared" ca="1" si="3"/>
        <v>0</v>
      </c>
      <c r="Q34" s="3"/>
      <c r="R34" s="31"/>
      <c r="S34" s="170">
        <v>0</v>
      </c>
      <c r="T34" s="3"/>
      <c r="U34" s="323"/>
      <c r="V34" s="133"/>
      <c r="W34" s="4"/>
      <c r="X34" s="133"/>
    </row>
    <row r="35" spans="1:24" customFormat="1" x14ac:dyDescent="0.25">
      <c r="A35" s="301"/>
      <c r="B35" s="264"/>
      <c r="C35" s="237"/>
      <c r="D35" s="234"/>
      <c r="E35" s="3"/>
      <c r="F35" s="6"/>
      <c r="G35" s="83" t="s">
        <v>45</v>
      </c>
      <c r="H35" s="8" t="s">
        <v>228</v>
      </c>
      <c r="I35" s="76"/>
      <c r="J35" s="23"/>
      <c r="K35" s="23"/>
      <c r="L35" s="23"/>
      <c r="M35" s="23"/>
      <c r="N35" s="176">
        <f t="shared" si="1"/>
        <v>0</v>
      </c>
      <c r="O35" s="176">
        <f t="shared" ca="1" si="2"/>
        <v>0</v>
      </c>
      <c r="P35" s="176">
        <f t="shared" ca="1" si="3"/>
        <v>0</v>
      </c>
      <c r="Q35" s="3"/>
      <c r="R35" s="30"/>
      <c r="S35" s="130">
        <v>86</v>
      </c>
      <c r="T35" s="132"/>
      <c r="U35" s="323"/>
      <c r="V35" s="131"/>
      <c r="W35" s="4">
        <f>S35-V35</f>
        <v>86</v>
      </c>
      <c r="X35" s="131"/>
    </row>
    <row r="36" spans="1:24" customFormat="1" ht="15" customHeight="1" x14ac:dyDescent="0.25">
      <c r="A36" s="301"/>
      <c r="B36" s="264"/>
      <c r="C36" s="237"/>
      <c r="D36" s="234"/>
      <c r="E36" s="249" t="s">
        <v>46</v>
      </c>
      <c r="F36" s="252" t="s">
        <v>55</v>
      </c>
      <c r="G36" s="249" t="s">
        <v>240</v>
      </c>
      <c r="H36" s="2" t="s">
        <v>4</v>
      </c>
      <c r="I36" s="298">
        <v>321052</v>
      </c>
      <c r="J36" s="245"/>
      <c r="K36" s="245"/>
      <c r="L36" s="88">
        <v>41214</v>
      </c>
      <c r="M36" s="88">
        <v>41455</v>
      </c>
      <c r="N36" s="176">
        <f t="shared" si="1"/>
        <v>0</v>
      </c>
      <c r="O36" s="176">
        <f t="shared" ca="1" si="2"/>
        <v>1</v>
      </c>
      <c r="P36" s="176">
        <f t="shared" ca="1" si="3"/>
        <v>0</v>
      </c>
      <c r="Q36" s="30">
        <v>65</v>
      </c>
      <c r="R36" s="3"/>
      <c r="S36" s="132"/>
      <c r="T36" s="168"/>
      <c r="U36" s="323"/>
      <c r="V36" s="133"/>
      <c r="W36" s="4">
        <f>Q36-V36</f>
        <v>65</v>
      </c>
      <c r="X36" s="133"/>
    </row>
    <row r="37" spans="1:24" customFormat="1" x14ac:dyDescent="0.25">
      <c r="A37" s="301"/>
      <c r="B37" s="264"/>
      <c r="C37" s="237"/>
      <c r="D37" s="234"/>
      <c r="E37" s="250"/>
      <c r="F37" s="253"/>
      <c r="G37" s="250"/>
      <c r="H37" s="2" t="s">
        <v>43</v>
      </c>
      <c r="I37" s="299"/>
      <c r="J37" s="246"/>
      <c r="K37" s="246"/>
      <c r="L37" s="88">
        <v>41214</v>
      </c>
      <c r="M37" s="88">
        <v>41455</v>
      </c>
      <c r="N37" s="176">
        <f t="shared" si="1"/>
        <v>0</v>
      </c>
      <c r="O37" s="176">
        <f t="shared" ca="1" si="2"/>
        <v>1</v>
      </c>
      <c r="P37" s="176">
        <f t="shared" ca="1" si="3"/>
        <v>0</v>
      </c>
      <c r="Q37" s="31">
        <v>39</v>
      </c>
      <c r="R37" s="3"/>
      <c r="S37" s="132"/>
      <c r="T37" s="63"/>
      <c r="U37" s="323"/>
      <c r="V37" s="133"/>
      <c r="W37" s="4">
        <f>Q37-V37</f>
        <v>39</v>
      </c>
      <c r="X37" s="133"/>
    </row>
    <row r="38" spans="1:24" customFormat="1" x14ac:dyDescent="0.25">
      <c r="A38" s="301"/>
      <c r="B38" s="264"/>
      <c r="C38" s="237"/>
      <c r="D38" s="234"/>
      <c r="E38" s="250"/>
      <c r="F38" s="253"/>
      <c r="G38" s="250"/>
      <c r="H38" s="2" t="s">
        <v>23</v>
      </c>
      <c r="I38" s="299"/>
      <c r="J38" s="246"/>
      <c r="K38" s="246"/>
      <c r="L38" s="88">
        <v>41214</v>
      </c>
      <c r="M38" s="88">
        <v>41455</v>
      </c>
      <c r="N38" s="176">
        <f t="shared" si="1"/>
        <v>0</v>
      </c>
      <c r="O38" s="176">
        <f t="shared" ca="1" si="2"/>
        <v>1</v>
      </c>
      <c r="P38" s="176">
        <f t="shared" ca="1" si="3"/>
        <v>0</v>
      </c>
      <c r="Q38" s="31">
        <v>48</v>
      </c>
      <c r="R38" s="3"/>
      <c r="S38" s="132"/>
      <c r="T38" s="63"/>
      <c r="U38" s="323"/>
      <c r="V38" s="133"/>
      <c r="W38" s="4">
        <f>Q38-V38</f>
        <v>48</v>
      </c>
      <c r="X38" s="133"/>
    </row>
    <row r="39" spans="1:24" customFormat="1" x14ac:dyDescent="0.25">
      <c r="A39" s="301"/>
      <c r="B39" s="264"/>
      <c r="C39" s="237"/>
      <c r="D39" s="234"/>
      <c r="E39" s="250"/>
      <c r="F39" s="253"/>
      <c r="G39" s="250"/>
      <c r="H39" s="2" t="s">
        <v>24</v>
      </c>
      <c r="I39" s="299"/>
      <c r="J39" s="246"/>
      <c r="K39" s="246"/>
      <c r="L39" s="88">
        <v>41214</v>
      </c>
      <c r="M39" s="88">
        <v>41455</v>
      </c>
      <c r="N39" s="176">
        <f t="shared" si="1"/>
        <v>0</v>
      </c>
      <c r="O39" s="176">
        <f t="shared" ca="1" si="2"/>
        <v>1</v>
      </c>
      <c r="P39" s="176">
        <f t="shared" ca="1" si="3"/>
        <v>0</v>
      </c>
      <c r="Q39" s="31">
        <v>20</v>
      </c>
      <c r="R39" s="3"/>
      <c r="S39" s="132"/>
      <c r="T39" s="63"/>
      <c r="U39" s="323"/>
      <c r="V39" s="133"/>
      <c r="W39" s="4">
        <f>Q39-V39</f>
        <v>20</v>
      </c>
      <c r="X39" s="133"/>
    </row>
    <row r="40" spans="1:24" customFormat="1" x14ac:dyDescent="0.25">
      <c r="A40" s="301"/>
      <c r="B40" s="264"/>
      <c r="C40" s="237"/>
      <c r="D40" s="234"/>
      <c r="E40" s="250"/>
      <c r="F40" s="253"/>
      <c r="G40" s="251"/>
      <c r="H40" s="2" t="s">
        <v>44</v>
      </c>
      <c r="I40" s="299"/>
      <c r="J40" s="247"/>
      <c r="K40" s="247"/>
      <c r="L40" s="88">
        <v>41214</v>
      </c>
      <c r="M40" s="88">
        <v>41455</v>
      </c>
      <c r="N40" s="176">
        <f t="shared" si="1"/>
        <v>0</v>
      </c>
      <c r="O40" s="176">
        <f t="shared" ca="1" si="2"/>
        <v>1</v>
      </c>
      <c r="P40" s="176">
        <f t="shared" ca="1" si="3"/>
        <v>0</v>
      </c>
      <c r="Q40" s="5">
        <v>28</v>
      </c>
      <c r="R40" s="3"/>
      <c r="S40" s="132"/>
      <c r="T40" s="63"/>
      <c r="U40" s="323"/>
      <c r="V40" s="133"/>
      <c r="W40" s="4">
        <f>Q40-V40</f>
        <v>28</v>
      </c>
      <c r="X40" s="133"/>
    </row>
    <row r="41" spans="1:24" customFormat="1" x14ac:dyDescent="0.25">
      <c r="A41" s="301"/>
      <c r="B41" s="264"/>
      <c r="C41" s="237"/>
      <c r="D41" s="234"/>
      <c r="E41" s="3" t="s">
        <v>26</v>
      </c>
      <c r="F41" s="6" t="s">
        <v>177</v>
      </c>
      <c r="G41" s="309" t="s">
        <v>47</v>
      </c>
      <c r="H41" s="2"/>
      <c r="I41" s="74" t="s">
        <v>176</v>
      </c>
      <c r="J41" s="3"/>
      <c r="K41" s="3"/>
      <c r="L41" s="88">
        <v>41110</v>
      </c>
      <c r="M41" s="88">
        <v>41305</v>
      </c>
      <c r="N41" s="176">
        <f t="shared" si="1"/>
        <v>0</v>
      </c>
      <c r="O41" s="176">
        <f t="shared" ca="1" si="2"/>
        <v>0</v>
      </c>
      <c r="P41" s="176">
        <f t="shared" ca="1" si="3"/>
        <v>1</v>
      </c>
      <c r="Q41" s="92">
        <f>600+15+25</f>
        <v>640</v>
      </c>
      <c r="R41" s="31">
        <v>5</v>
      </c>
      <c r="S41" s="132"/>
      <c r="T41" s="132"/>
      <c r="U41" s="323"/>
      <c r="V41" s="133"/>
      <c r="W41" s="4">
        <f>Q42-V41</f>
        <v>950</v>
      </c>
      <c r="X41" s="133"/>
    </row>
    <row r="42" spans="1:24" s="95" customFormat="1" x14ac:dyDescent="0.25">
      <c r="A42" s="301"/>
      <c r="B42" s="264"/>
      <c r="C42" s="237"/>
      <c r="D42" s="234"/>
      <c r="E42" s="3" t="s">
        <v>26</v>
      </c>
      <c r="F42" s="151" t="s">
        <v>56</v>
      </c>
      <c r="G42" s="310"/>
      <c r="H42" s="2"/>
      <c r="I42" s="74" t="s">
        <v>176</v>
      </c>
      <c r="J42" s="3"/>
      <c r="K42" s="3"/>
      <c r="L42" s="88">
        <v>41153</v>
      </c>
      <c r="M42" s="88">
        <v>41394</v>
      </c>
      <c r="N42" s="198"/>
      <c r="O42" s="198"/>
      <c r="P42" s="198"/>
      <c r="Q42" s="92">
        <v>950</v>
      </c>
      <c r="R42" s="31">
        <v>5</v>
      </c>
      <c r="S42" s="132"/>
      <c r="T42" s="132"/>
      <c r="U42" s="323"/>
      <c r="V42" s="133"/>
      <c r="W42" s="4"/>
      <c r="X42" s="133"/>
    </row>
    <row r="43" spans="1:24" s="93" customFormat="1" x14ac:dyDescent="0.25">
      <c r="A43" s="301"/>
      <c r="B43" s="264"/>
      <c r="C43" s="237"/>
      <c r="D43" s="234"/>
      <c r="E43" s="3" t="s">
        <v>14</v>
      </c>
      <c r="F43" s="39" t="s">
        <v>58</v>
      </c>
      <c r="G43" s="310"/>
      <c r="H43" s="2"/>
      <c r="I43" s="74" t="s">
        <v>176</v>
      </c>
      <c r="J43" s="3"/>
      <c r="K43" s="3"/>
      <c r="L43" s="88">
        <v>41306</v>
      </c>
      <c r="M43" s="88">
        <v>41851</v>
      </c>
      <c r="N43" s="176">
        <f t="shared" si="1"/>
        <v>0</v>
      </c>
      <c r="O43" s="176">
        <f t="shared" ca="1" si="2"/>
        <v>1</v>
      </c>
      <c r="P43" s="176">
        <f t="shared" ca="1" si="3"/>
        <v>0</v>
      </c>
      <c r="Q43" s="92">
        <v>1296</v>
      </c>
      <c r="R43" s="31"/>
      <c r="S43" s="132"/>
      <c r="T43" s="132"/>
      <c r="U43" s="323"/>
      <c r="V43" s="133"/>
      <c r="W43" s="4">
        <f t="shared" ref="W43" si="5">Q43-V43</f>
        <v>1296</v>
      </c>
      <c r="X43" s="133"/>
    </row>
    <row r="44" spans="1:24" customFormat="1" x14ac:dyDescent="0.25">
      <c r="A44" s="301"/>
      <c r="B44" s="264"/>
      <c r="C44" s="237"/>
      <c r="D44" s="234"/>
      <c r="E44" s="3" t="s">
        <v>12</v>
      </c>
      <c r="F44" s="6" t="s">
        <v>180</v>
      </c>
      <c r="G44" s="310"/>
      <c r="H44" s="2"/>
      <c r="I44" s="74" t="s">
        <v>176</v>
      </c>
      <c r="J44" s="3"/>
      <c r="K44" s="3"/>
      <c r="L44" s="88">
        <v>41275</v>
      </c>
      <c r="M44" s="88">
        <v>41578</v>
      </c>
      <c r="N44" s="176">
        <f t="shared" si="1"/>
        <v>1</v>
      </c>
      <c r="O44" s="176">
        <f t="shared" ca="1" si="2"/>
        <v>0</v>
      </c>
      <c r="P44" s="176">
        <f t="shared" ca="1" si="3"/>
        <v>0</v>
      </c>
      <c r="Q44" s="92">
        <v>1296</v>
      </c>
      <c r="R44" s="31"/>
      <c r="S44" s="132"/>
      <c r="T44" s="132"/>
      <c r="U44" s="323"/>
      <c r="V44" s="133"/>
      <c r="W44" s="4"/>
      <c r="X44" s="133"/>
    </row>
    <row r="45" spans="1:24" s="95" customFormat="1" x14ac:dyDescent="0.25">
      <c r="A45" s="301"/>
      <c r="B45" s="264"/>
      <c r="C45" s="237"/>
      <c r="D45" s="234"/>
      <c r="E45" s="3" t="s">
        <v>213</v>
      </c>
      <c r="F45" s="6" t="s">
        <v>180</v>
      </c>
      <c r="G45" s="310"/>
      <c r="H45" s="2"/>
      <c r="I45" s="74">
        <v>200000</v>
      </c>
      <c r="J45" s="3"/>
      <c r="K45" s="3"/>
      <c r="L45" s="3"/>
      <c r="M45" s="3"/>
      <c r="N45" s="176">
        <f t="shared" si="1"/>
        <v>1</v>
      </c>
      <c r="O45" s="176">
        <f t="shared" ca="1" si="2"/>
        <v>0</v>
      </c>
      <c r="P45" s="176">
        <f t="shared" ca="1" si="3"/>
        <v>0</v>
      </c>
      <c r="Q45" s="92"/>
      <c r="R45" s="31"/>
      <c r="S45" s="132"/>
      <c r="T45" s="132"/>
      <c r="U45" s="323"/>
      <c r="V45" s="133"/>
      <c r="W45" s="4"/>
      <c r="X45" s="133"/>
    </row>
    <row r="46" spans="1:24" customFormat="1" x14ac:dyDescent="0.25">
      <c r="A46" s="301"/>
      <c r="B46" s="264"/>
      <c r="C46" s="237"/>
      <c r="D46" s="234"/>
      <c r="E46" s="3" t="s">
        <v>8</v>
      </c>
      <c r="F46" s="7" t="s">
        <v>255</v>
      </c>
      <c r="G46" s="310"/>
      <c r="H46" s="2" t="s">
        <v>4</v>
      </c>
      <c r="I46" s="74" t="s">
        <v>176</v>
      </c>
      <c r="J46" s="3"/>
      <c r="K46" s="3"/>
      <c r="L46" s="88">
        <v>41275</v>
      </c>
      <c r="M46" s="88">
        <v>41455</v>
      </c>
      <c r="N46" s="176">
        <f t="shared" si="1"/>
        <v>0</v>
      </c>
      <c r="O46" s="176">
        <f t="shared" ca="1" si="2"/>
        <v>1</v>
      </c>
      <c r="P46" s="176">
        <f t="shared" ca="1" si="3"/>
        <v>0</v>
      </c>
      <c r="Q46" s="92">
        <v>1539</v>
      </c>
      <c r="R46" s="31"/>
      <c r="S46" s="132"/>
      <c r="T46" s="132"/>
      <c r="U46" s="323"/>
      <c r="V46" s="133"/>
      <c r="W46" s="4"/>
      <c r="X46" s="133"/>
    </row>
    <row r="47" spans="1:24" customFormat="1" x14ac:dyDescent="0.25">
      <c r="A47" s="301"/>
      <c r="B47" s="264"/>
      <c r="C47" s="237"/>
      <c r="D47" s="234"/>
      <c r="E47" s="3" t="s">
        <v>10</v>
      </c>
      <c r="F47" s="6" t="s">
        <v>180</v>
      </c>
      <c r="G47" s="310"/>
      <c r="H47" s="2"/>
      <c r="I47" s="74" t="s">
        <v>176</v>
      </c>
      <c r="J47" s="3"/>
      <c r="K47" s="3"/>
      <c r="L47" s="88">
        <v>41275</v>
      </c>
      <c r="M47" s="88">
        <v>41455</v>
      </c>
      <c r="N47" s="176">
        <f t="shared" si="1"/>
        <v>1</v>
      </c>
      <c r="O47" s="176">
        <f t="shared" ca="1" si="2"/>
        <v>0</v>
      </c>
      <c r="P47" s="176">
        <f t="shared" ca="1" si="3"/>
        <v>0</v>
      </c>
      <c r="Q47" s="92">
        <v>106</v>
      </c>
      <c r="R47" s="31"/>
      <c r="S47" s="132"/>
      <c r="T47" s="132"/>
      <c r="U47" s="323"/>
      <c r="V47" s="133"/>
      <c r="W47" s="4"/>
      <c r="X47" s="133"/>
    </row>
    <row r="48" spans="1:24" customFormat="1" x14ac:dyDescent="0.25">
      <c r="A48" s="301"/>
      <c r="B48" s="264"/>
      <c r="C48" s="238"/>
      <c r="D48" s="235"/>
      <c r="E48" s="3" t="s">
        <v>13</v>
      </c>
      <c r="F48" s="65" t="s">
        <v>57</v>
      </c>
      <c r="G48" s="311"/>
      <c r="H48" s="2" t="s">
        <v>9</v>
      </c>
      <c r="I48" s="74" t="s">
        <v>176</v>
      </c>
      <c r="J48" s="3"/>
      <c r="K48" s="3"/>
      <c r="L48" s="88">
        <v>41395</v>
      </c>
      <c r="M48" s="88">
        <v>41759</v>
      </c>
      <c r="N48" s="176">
        <f t="shared" si="1"/>
        <v>0</v>
      </c>
      <c r="O48" s="176">
        <f t="shared" ca="1" si="2"/>
        <v>0</v>
      </c>
      <c r="P48" s="176">
        <f t="shared" ca="1" si="3"/>
        <v>0</v>
      </c>
      <c r="Q48" s="92">
        <v>350</v>
      </c>
      <c r="R48" s="31"/>
      <c r="S48" s="132"/>
      <c r="T48" s="132"/>
      <c r="U48" s="324"/>
      <c r="V48" s="133"/>
      <c r="W48" s="4"/>
      <c r="X48" s="133"/>
    </row>
    <row r="49" spans="1:24" customFormat="1" ht="15" customHeight="1" x14ac:dyDescent="0.25">
      <c r="A49" s="302" t="s">
        <v>209</v>
      </c>
      <c r="B49" s="239" t="s">
        <v>74</v>
      </c>
      <c r="C49" s="236" t="s">
        <v>20</v>
      </c>
      <c r="D49" s="233">
        <v>105000</v>
      </c>
      <c r="E49" s="3" t="s">
        <v>211</v>
      </c>
      <c r="F49" s="52" t="s">
        <v>263</v>
      </c>
      <c r="G49" s="59" t="s">
        <v>65</v>
      </c>
      <c r="H49" s="3"/>
      <c r="I49" s="74">
        <v>339033</v>
      </c>
      <c r="J49" s="32"/>
      <c r="K49" s="3"/>
      <c r="L49" s="88">
        <v>41306</v>
      </c>
      <c r="M49" s="88">
        <v>41487</v>
      </c>
      <c r="N49" s="176">
        <f t="shared" si="1"/>
        <v>0</v>
      </c>
      <c r="O49" s="176">
        <f t="shared" ca="1" si="2"/>
        <v>1</v>
      </c>
      <c r="P49" s="176">
        <f t="shared" ca="1" si="3"/>
        <v>0</v>
      </c>
      <c r="Q49" s="3"/>
      <c r="R49" s="4">
        <v>3500</v>
      </c>
      <c r="S49" s="257">
        <f>SUM(R49:R57)</f>
        <v>27050</v>
      </c>
      <c r="T49" s="6"/>
      <c r="U49" s="284">
        <f>D49-S49</f>
        <v>77950</v>
      </c>
      <c r="V49" s="1"/>
      <c r="W49" s="29"/>
      <c r="X49" s="1"/>
    </row>
    <row r="50" spans="1:24" s="95" customFormat="1" ht="15" customHeight="1" x14ac:dyDescent="0.25">
      <c r="A50" s="302"/>
      <c r="B50" s="240"/>
      <c r="C50" s="237"/>
      <c r="D50" s="234"/>
      <c r="E50" s="3" t="s">
        <v>229</v>
      </c>
      <c r="F50" s="6" t="s">
        <v>231</v>
      </c>
      <c r="G50" s="59" t="s">
        <v>65</v>
      </c>
      <c r="H50" s="3"/>
      <c r="I50" s="74">
        <v>399398.32</v>
      </c>
      <c r="J50" s="3"/>
      <c r="K50" s="3"/>
      <c r="L50" s="88">
        <v>41244</v>
      </c>
      <c r="M50" s="88">
        <v>41425</v>
      </c>
      <c r="N50" s="176">
        <f t="shared" si="1"/>
        <v>0</v>
      </c>
      <c r="O50" s="176">
        <f t="shared" ca="1" si="2"/>
        <v>1</v>
      </c>
      <c r="P50" s="176">
        <f t="shared" ca="1" si="3"/>
        <v>0</v>
      </c>
      <c r="Q50" s="3"/>
      <c r="R50" s="4">
        <f>60*5</f>
        <v>300</v>
      </c>
      <c r="S50" s="258"/>
      <c r="T50" s="6"/>
      <c r="U50" s="284"/>
      <c r="V50" s="1"/>
      <c r="W50" s="29"/>
      <c r="X50" s="1"/>
    </row>
    <row r="51" spans="1:24" s="95" customFormat="1" ht="15" customHeight="1" x14ac:dyDescent="0.25">
      <c r="A51" s="302"/>
      <c r="B51" s="240"/>
      <c r="C51" s="237"/>
      <c r="D51" s="234"/>
      <c r="E51" s="20" t="s">
        <v>236</v>
      </c>
      <c r="F51" s="6" t="s">
        <v>235</v>
      </c>
      <c r="G51" s="59" t="s">
        <v>237</v>
      </c>
      <c r="H51" s="3"/>
      <c r="I51" s="74">
        <v>400000</v>
      </c>
      <c r="J51" s="32"/>
      <c r="K51" s="3"/>
      <c r="L51" s="88">
        <v>41214</v>
      </c>
      <c r="M51" s="88">
        <v>41394</v>
      </c>
      <c r="N51" s="176">
        <f t="shared" si="1"/>
        <v>0</v>
      </c>
      <c r="O51" s="176">
        <f t="shared" ca="1" si="2"/>
        <v>1</v>
      </c>
      <c r="P51" s="176">
        <f t="shared" ca="1" si="3"/>
        <v>0</v>
      </c>
      <c r="Q51" s="3"/>
      <c r="R51" s="4">
        <f>200*5</f>
        <v>1000</v>
      </c>
      <c r="S51" s="258"/>
      <c r="T51" s="6"/>
      <c r="U51" s="284"/>
      <c r="V51" s="1"/>
      <c r="W51" s="29"/>
      <c r="X51" s="1"/>
    </row>
    <row r="52" spans="1:24" customFormat="1" x14ac:dyDescent="0.25">
      <c r="A52" s="302"/>
      <c r="B52" s="240"/>
      <c r="C52" s="237"/>
      <c r="D52" s="234"/>
      <c r="E52" s="3" t="s">
        <v>211</v>
      </c>
      <c r="F52" s="6" t="s">
        <v>263</v>
      </c>
      <c r="G52" s="3" t="s">
        <v>64</v>
      </c>
      <c r="H52" s="3"/>
      <c r="I52" s="74" t="s">
        <v>176</v>
      </c>
      <c r="J52" s="3"/>
      <c r="K52" s="3"/>
      <c r="L52" s="88">
        <v>41306</v>
      </c>
      <c r="M52" s="88">
        <v>41487</v>
      </c>
      <c r="N52" s="176">
        <f t="shared" si="1"/>
        <v>0</v>
      </c>
      <c r="O52" s="176">
        <f t="shared" ca="1" si="2"/>
        <v>1</v>
      </c>
      <c r="P52" s="176">
        <f t="shared" ca="1" si="3"/>
        <v>0</v>
      </c>
      <c r="Q52" s="3"/>
      <c r="R52" s="4">
        <v>12250</v>
      </c>
      <c r="S52" s="258"/>
      <c r="T52" s="6"/>
      <c r="U52" s="281"/>
      <c r="V52" s="1"/>
      <c r="W52" s="29"/>
      <c r="X52" s="1"/>
    </row>
    <row r="53" spans="1:24" customFormat="1" x14ac:dyDescent="0.25">
      <c r="A53" s="302"/>
      <c r="B53" s="240"/>
      <c r="C53" s="237"/>
      <c r="D53" s="234"/>
      <c r="E53" s="20"/>
      <c r="F53" s="6"/>
      <c r="G53" s="3" t="s">
        <v>60</v>
      </c>
      <c r="H53" s="3"/>
      <c r="I53" s="74"/>
      <c r="J53" s="3"/>
      <c r="K53" s="3"/>
      <c r="L53" s="3"/>
      <c r="M53" s="3"/>
      <c r="N53" s="176">
        <f t="shared" si="1"/>
        <v>0</v>
      </c>
      <c r="O53" s="176">
        <f t="shared" ca="1" si="2"/>
        <v>0</v>
      </c>
      <c r="P53" s="176">
        <f t="shared" ca="1" si="3"/>
        <v>0</v>
      </c>
      <c r="Q53" s="3"/>
      <c r="R53" s="4"/>
      <c r="S53" s="258"/>
      <c r="T53" s="6"/>
      <c r="U53" s="281"/>
      <c r="V53" s="1"/>
      <c r="W53" s="29"/>
      <c r="X53" s="1"/>
    </row>
    <row r="54" spans="1:24" customFormat="1" x14ac:dyDescent="0.25">
      <c r="A54" s="302"/>
      <c r="B54" s="240"/>
      <c r="C54" s="237"/>
      <c r="D54" s="234"/>
      <c r="E54" s="3" t="s">
        <v>211</v>
      </c>
      <c r="F54" s="52" t="s">
        <v>263</v>
      </c>
      <c r="G54" s="3" t="s">
        <v>61</v>
      </c>
      <c r="H54" s="3"/>
      <c r="I54" s="74" t="s">
        <v>176</v>
      </c>
      <c r="J54" s="3"/>
      <c r="K54" s="3"/>
      <c r="L54" s="88">
        <v>41306</v>
      </c>
      <c r="M54" s="88">
        <v>41487</v>
      </c>
      <c r="N54" s="176">
        <f t="shared" si="1"/>
        <v>0</v>
      </c>
      <c r="O54" s="176">
        <f t="shared" ca="1" si="2"/>
        <v>1</v>
      </c>
      <c r="P54" s="176">
        <f t="shared" ca="1" si="3"/>
        <v>0</v>
      </c>
      <c r="Q54" s="3"/>
      <c r="R54" s="4">
        <v>7500</v>
      </c>
      <c r="S54" s="258"/>
      <c r="T54" s="6"/>
      <c r="U54" s="281"/>
      <c r="V54" s="1"/>
      <c r="W54" s="29"/>
      <c r="X54" s="1"/>
    </row>
    <row r="55" spans="1:24" s="95" customFormat="1" x14ac:dyDescent="0.25">
      <c r="A55" s="302"/>
      <c r="B55" s="240"/>
      <c r="C55" s="237"/>
      <c r="D55" s="234"/>
      <c r="E55" s="3" t="s">
        <v>236</v>
      </c>
      <c r="F55" s="6" t="s">
        <v>235</v>
      </c>
      <c r="G55" s="3" t="s">
        <v>61</v>
      </c>
      <c r="H55" s="3"/>
      <c r="I55" s="74" t="s">
        <v>176</v>
      </c>
      <c r="J55" s="3"/>
      <c r="K55" s="3"/>
      <c r="L55" s="88">
        <v>41214</v>
      </c>
      <c r="M55" s="88">
        <v>41394</v>
      </c>
      <c r="N55" s="176">
        <f t="shared" si="1"/>
        <v>0</v>
      </c>
      <c r="O55" s="176">
        <f t="shared" ca="1" si="2"/>
        <v>1</v>
      </c>
      <c r="P55" s="176">
        <f t="shared" ca="1" si="3"/>
        <v>0</v>
      </c>
      <c r="Q55" s="3"/>
      <c r="R55" s="4">
        <f>500*5</f>
        <v>2500</v>
      </c>
      <c r="S55" s="258"/>
      <c r="T55" s="6"/>
      <c r="U55" s="281"/>
      <c r="V55" s="1"/>
      <c r="W55" s="29"/>
      <c r="X55" s="1"/>
    </row>
    <row r="56" spans="1:24" customFormat="1" x14ac:dyDescent="0.25">
      <c r="A56" s="302"/>
      <c r="B56" s="240"/>
      <c r="C56" s="237"/>
      <c r="D56" s="234"/>
      <c r="E56" s="3"/>
      <c r="F56" s="6"/>
      <c r="G56" s="3" t="s">
        <v>62</v>
      </c>
      <c r="H56" s="3"/>
      <c r="I56" s="74"/>
      <c r="J56" s="3"/>
      <c r="K56" s="3"/>
      <c r="L56" s="3"/>
      <c r="M56" s="3"/>
      <c r="N56" s="176">
        <f t="shared" si="1"/>
        <v>0</v>
      </c>
      <c r="O56" s="176">
        <f t="shared" ca="1" si="2"/>
        <v>0</v>
      </c>
      <c r="P56" s="176">
        <f t="shared" ca="1" si="3"/>
        <v>0</v>
      </c>
      <c r="Q56" s="3"/>
      <c r="R56" s="4"/>
      <c r="S56" s="258"/>
      <c r="T56" s="6"/>
      <c r="U56" s="281"/>
      <c r="V56" s="1"/>
      <c r="W56" s="29"/>
      <c r="X56" s="1"/>
    </row>
    <row r="57" spans="1:24" customFormat="1" x14ac:dyDescent="0.25">
      <c r="A57" s="302"/>
      <c r="B57" s="241"/>
      <c r="C57" s="238"/>
      <c r="D57" s="235"/>
      <c r="E57" s="6"/>
      <c r="F57" s="6"/>
      <c r="G57" s="3" t="s">
        <v>63</v>
      </c>
      <c r="H57" s="3"/>
      <c r="I57" s="74"/>
      <c r="J57" s="3"/>
      <c r="K57" s="3"/>
      <c r="L57" s="3"/>
      <c r="M57" s="3"/>
      <c r="N57" s="176">
        <f t="shared" si="1"/>
        <v>0</v>
      </c>
      <c r="O57" s="176">
        <f t="shared" ca="1" si="2"/>
        <v>0</v>
      </c>
      <c r="P57" s="176">
        <f t="shared" ca="1" si="3"/>
        <v>0</v>
      </c>
      <c r="Q57" s="3"/>
      <c r="R57" s="4"/>
      <c r="S57" s="259"/>
      <c r="T57" s="6"/>
      <c r="U57" s="281"/>
      <c r="V57" s="1"/>
      <c r="W57" s="29"/>
      <c r="X57" s="1"/>
    </row>
    <row r="58" spans="1:24" customFormat="1" ht="15" customHeight="1" x14ac:dyDescent="0.25">
      <c r="A58" s="302"/>
      <c r="B58" s="239" t="s">
        <v>66</v>
      </c>
      <c r="C58" s="236" t="s">
        <v>21</v>
      </c>
      <c r="D58" s="233">
        <v>105000</v>
      </c>
      <c r="E58" s="252" t="s">
        <v>223</v>
      </c>
      <c r="F58" s="252" t="s">
        <v>262</v>
      </c>
      <c r="G58" s="3" t="s">
        <v>226</v>
      </c>
      <c r="H58" s="3"/>
      <c r="I58" s="158">
        <v>211392</v>
      </c>
      <c r="J58" s="3"/>
      <c r="K58" s="3"/>
      <c r="L58" s="88">
        <v>40909</v>
      </c>
      <c r="M58" s="88">
        <v>41243</v>
      </c>
      <c r="N58" s="176">
        <f t="shared" si="1"/>
        <v>0</v>
      </c>
      <c r="O58" s="176">
        <f t="shared" ca="1" si="2"/>
        <v>0</v>
      </c>
      <c r="P58" s="176">
        <f t="shared" ca="1" si="3"/>
        <v>1</v>
      </c>
      <c r="Q58" s="3"/>
      <c r="R58" s="4">
        <f>715+1067+2018</f>
        <v>3800</v>
      </c>
      <c r="S58" s="294">
        <f>SUM(R58:R64)</f>
        <v>44625</v>
      </c>
      <c r="T58" s="6"/>
      <c r="U58" s="267">
        <f>D58-S58</f>
        <v>60375</v>
      </c>
      <c r="V58" s="1"/>
      <c r="W58" s="29"/>
      <c r="X58" s="1"/>
    </row>
    <row r="59" spans="1:24" s="95" customFormat="1" x14ac:dyDescent="0.25">
      <c r="A59" s="302"/>
      <c r="B59" s="240"/>
      <c r="C59" s="237"/>
      <c r="D59" s="234"/>
      <c r="E59" s="254"/>
      <c r="F59" s="254"/>
      <c r="G59" s="23" t="s">
        <v>227</v>
      </c>
      <c r="H59" s="23"/>
      <c r="I59" s="159" t="s">
        <v>176</v>
      </c>
      <c r="J59" s="23"/>
      <c r="K59" s="23"/>
      <c r="L59" s="88">
        <v>40909</v>
      </c>
      <c r="M59" s="88">
        <v>41243</v>
      </c>
      <c r="N59" s="176">
        <f t="shared" si="1"/>
        <v>0</v>
      </c>
      <c r="O59" s="176">
        <f t="shared" ca="1" si="2"/>
        <v>0</v>
      </c>
      <c r="P59" s="176">
        <f t="shared" ca="1" si="3"/>
        <v>1</v>
      </c>
      <c r="Q59" s="23"/>
      <c r="R59" s="97">
        <f>5745*5</f>
        <v>28725</v>
      </c>
      <c r="S59" s="295"/>
      <c r="T59" s="52"/>
      <c r="U59" s="321"/>
      <c r="V59" s="24"/>
      <c r="W59" s="10"/>
      <c r="X59" s="24"/>
    </row>
    <row r="60" spans="1:24" s="95" customFormat="1" x14ac:dyDescent="0.25">
      <c r="A60" s="302"/>
      <c r="B60" s="240"/>
      <c r="C60" s="237"/>
      <c r="D60" s="234"/>
      <c r="E60" s="52" t="s">
        <v>236</v>
      </c>
      <c r="F60" s="6" t="s">
        <v>235</v>
      </c>
      <c r="G60" s="23" t="s">
        <v>227</v>
      </c>
      <c r="H60" s="23"/>
      <c r="I60" s="76" t="s">
        <v>176</v>
      </c>
      <c r="J60" s="23"/>
      <c r="K60" s="23"/>
      <c r="L60" s="88">
        <v>41214</v>
      </c>
      <c r="M60" s="88">
        <v>41394</v>
      </c>
      <c r="N60" s="176">
        <f t="shared" si="1"/>
        <v>0</v>
      </c>
      <c r="O60" s="176">
        <f t="shared" ca="1" si="2"/>
        <v>1</v>
      </c>
      <c r="P60" s="176">
        <f t="shared" ca="1" si="3"/>
        <v>0</v>
      </c>
      <c r="Q60" s="23"/>
      <c r="R60" s="97">
        <f>1000*5</f>
        <v>5000</v>
      </c>
      <c r="S60" s="295"/>
      <c r="T60" s="52"/>
      <c r="U60" s="321"/>
      <c r="V60" s="24"/>
      <c r="W60" s="10"/>
      <c r="X60" s="24"/>
    </row>
    <row r="61" spans="1:24" s="95" customFormat="1" x14ac:dyDescent="0.25">
      <c r="A61" s="302"/>
      <c r="B61" s="240"/>
      <c r="C61" s="237"/>
      <c r="D61" s="234"/>
      <c r="E61" s="252" t="s">
        <v>224</v>
      </c>
      <c r="F61" s="252"/>
      <c r="G61" s="3" t="s">
        <v>226</v>
      </c>
      <c r="H61" s="23"/>
      <c r="I61" s="76"/>
      <c r="J61" s="23"/>
      <c r="K61" s="23"/>
      <c r="L61" s="23"/>
      <c r="M61" s="23"/>
      <c r="N61" s="176">
        <f t="shared" si="1"/>
        <v>0</v>
      </c>
      <c r="O61" s="176">
        <f t="shared" ca="1" si="2"/>
        <v>0</v>
      </c>
      <c r="P61" s="176">
        <f t="shared" ca="1" si="3"/>
        <v>0</v>
      </c>
      <c r="Q61" s="23"/>
      <c r="R61" s="97">
        <f>200+300+500</f>
        <v>1000</v>
      </c>
      <c r="S61" s="295"/>
      <c r="T61" s="52"/>
      <c r="U61" s="321"/>
      <c r="V61" s="24"/>
      <c r="W61" s="10"/>
      <c r="X61" s="24"/>
    </row>
    <row r="62" spans="1:24" s="95" customFormat="1" x14ac:dyDescent="0.25">
      <c r="A62" s="302"/>
      <c r="B62" s="240"/>
      <c r="C62" s="237"/>
      <c r="D62" s="234"/>
      <c r="E62" s="254"/>
      <c r="F62" s="254"/>
      <c r="G62" s="23" t="s">
        <v>227</v>
      </c>
      <c r="H62" s="23"/>
      <c r="I62" s="76"/>
      <c r="J62" s="23"/>
      <c r="K62" s="23"/>
      <c r="L62" s="23"/>
      <c r="M62" s="23"/>
      <c r="N62" s="176">
        <f t="shared" si="1"/>
        <v>0</v>
      </c>
      <c r="O62" s="176">
        <f t="shared" ca="1" si="2"/>
        <v>0</v>
      </c>
      <c r="P62" s="176">
        <f t="shared" ca="1" si="3"/>
        <v>0</v>
      </c>
      <c r="Q62" s="23"/>
      <c r="R62" s="97">
        <f>2000*2</f>
        <v>4000</v>
      </c>
      <c r="S62" s="295"/>
      <c r="T62" s="52"/>
      <c r="U62" s="321"/>
      <c r="V62" s="24"/>
      <c r="W62" s="10"/>
      <c r="X62" s="24"/>
    </row>
    <row r="63" spans="1:24" s="95" customFormat="1" x14ac:dyDescent="0.25">
      <c r="A63" s="302"/>
      <c r="B63" s="240"/>
      <c r="C63" s="237"/>
      <c r="D63" s="234"/>
      <c r="E63" s="52" t="s">
        <v>225</v>
      </c>
      <c r="F63" s="52"/>
      <c r="G63" s="23" t="s">
        <v>227</v>
      </c>
      <c r="H63" s="23"/>
      <c r="I63" s="76"/>
      <c r="J63" s="23"/>
      <c r="K63" s="23"/>
      <c r="L63" s="23"/>
      <c r="M63" s="23"/>
      <c r="N63" s="176">
        <f t="shared" si="1"/>
        <v>0</v>
      </c>
      <c r="O63" s="176">
        <f t="shared" ca="1" si="2"/>
        <v>0</v>
      </c>
      <c r="P63" s="176">
        <f t="shared" ca="1" si="3"/>
        <v>0</v>
      </c>
      <c r="Q63" s="23"/>
      <c r="R63" s="97">
        <f>120*5</f>
        <v>600</v>
      </c>
      <c r="S63" s="295"/>
      <c r="T63" s="52"/>
      <c r="U63" s="268"/>
      <c r="V63" s="24"/>
      <c r="W63" s="10"/>
      <c r="X63" s="24"/>
    </row>
    <row r="64" spans="1:24" s="95" customFormat="1" x14ac:dyDescent="0.25">
      <c r="A64" s="302"/>
      <c r="B64" s="240"/>
      <c r="C64" s="238"/>
      <c r="D64" s="235"/>
      <c r="E64" s="52" t="s">
        <v>229</v>
      </c>
      <c r="F64" s="6" t="s">
        <v>231</v>
      </c>
      <c r="G64" s="23" t="s">
        <v>234</v>
      </c>
      <c r="H64" s="23"/>
      <c r="I64" s="74" t="s">
        <v>176</v>
      </c>
      <c r="J64" s="23"/>
      <c r="K64" s="23"/>
      <c r="L64" s="88">
        <v>41244</v>
      </c>
      <c r="M64" s="88">
        <v>41425</v>
      </c>
      <c r="N64" s="176">
        <f t="shared" si="1"/>
        <v>0</v>
      </c>
      <c r="O64" s="176">
        <f t="shared" ca="1" si="2"/>
        <v>1</v>
      </c>
      <c r="P64" s="176">
        <f t="shared" ca="1" si="3"/>
        <v>0</v>
      </c>
      <c r="Q64" s="23"/>
      <c r="R64" s="97">
        <f>300*5</f>
        <v>1500</v>
      </c>
      <c r="S64" s="296"/>
      <c r="T64" s="52"/>
      <c r="U64" s="85"/>
      <c r="V64" s="24"/>
      <c r="W64" s="10"/>
      <c r="X64" s="24"/>
    </row>
    <row r="65" spans="1:24" customFormat="1" x14ac:dyDescent="0.25">
      <c r="A65" s="302"/>
      <c r="B65" s="240"/>
      <c r="C65" s="236" t="s">
        <v>22</v>
      </c>
      <c r="D65" s="233">
        <v>105000</v>
      </c>
      <c r="E65" s="252" t="s">
        <v>211</v>
      </c>
      <c r="F65" s="252" t="s">
        <v>263</v>
      </c>
      <c r="G65" s="3" t="s">
        <v>69</v>
      </c>
      <c r="H65" s="3"/>
      <c r="I65" s="74" t="s">
        <v>176</v>
      </c>
      <c r="J65" s="3"/>
      <c r="K65" s="3"/>
      <c r="L65" s="88">
        <v>41306</v>
      </c>
      <c r="M65" s="88">
        <v>41487</v>
      </c>
      <c r="N65" s="176">
        <f t="shared" si="1"/>
        <v>0</v>
      </c>
      <c r="O65" s="176">
        <f t="shared" ca="1" si="2"/>
        <v>1</v>
      </c>
      <c r="P65" s="176">
        <f t="shared" ca="1" si="3"/>
        <v>0</v>
      </c>
      <c r="Q65" s="3"/>
      <c r="R65" s="4">
        <v>1500</v>
      </c>
      <c r="S65" s="260">
        <f>SUM(R65:R70)</f>
        <v>4500</v>
      </c>
      <c r="T65" s="6"/>
      <c r="U65" s="285">
        <f>D65-S65</f>
        <v>100500</v>
      </c>
      <c r="V65" s="1"/>
      <c r="W65" s="1"/>
      <c r="X65" s="1"/>
    </row>
    <row r="66" spans="1:24" customFormat="1" x14ac:dyDescent="0.25">
      <c r="A66" s="302"/>
      <c r="B66" s="240"/>
      <c r="C66" s="237"/>
      <c r="D66" s="234"/>
      <c r="E66" s="253"/>
      <c r="F66" s="253"/>
      <c r="G66" s="3" t="s">
        <v>72</v>
      </c>
      <c r="H66" s="3"/>
      <c r="I66" s="74" t="s">
        <v>176</v>
      </c>
      <c r="J66" s="3"/>
      <c r="K66" s="3"/>
      <c r="L66" s="88">
        <v>41306</v>
      </c>
      <c r="M66" s="88">
        <v>41487</v>
      </c>
      <c r="N66" s="176">
        <f t="shared" si="1"/>
        <v>0</v>
      </c>
      <c r="O66" s="176">
        <f t="shared" ca="1" si="2"/>
        <v>1</v>
      </c>
      <c r="P66" s="176">
        <f t="shared" ca="1" si="3"/>
        <v>0</v>
      </c>
      <c r="Q66" s="3"/>
      <c r="R66" s="4">
        <v>1250</v>
      </c>
      <c r="S66" s="260"/>
      <c r="T66" s="6"/>
      <c r="U66" s="283"/>
      <c r="V66" s="1"/>
      <c r="W66" s="1"/>
      <c r="X66" s="1"/>
    </row>
    <row r="67" spans="1:24" s="95" customFormat="1" x14ac:dyDescent="0.25">
      <c r="A67" s="302"/>
      <c r="B67" s="240"/>
      <c r="C67" s="237"/>
      <c r="D67" s="234"/>
      <c r="E67" s="3" t="s">
        <v>236</v>
      </c>
      <c r="F67" s="6" t="s">
        <v>235</v>
      </c>
      <c r="G67" s="3"/>
      <c r="H67" s="3"/>
      <c r="I67" s="74" t="s">
        <v>176</v>
      </c>
      <c r="J67" s="3"/>
      <c r="K67" s="3"/>
      <c r="L67" s="88">
        <v>41214</v>
      </c>
      <c r="M67" s="88">
        <v>41394</v>
      </c>
      <c r="N67" s="176">
        <f t="shared" si="1"/>
        <v>0</v>
      </c>
      <c r="O67" s="176">
        <f t="shared" ca="1" si="2"/>
        <v>1</v>
      </c>
      <c r="P67" s="176">
        <f t="shared" ca="1" si="3"/>
        <v>0</v>
      </c>
      <c r="Q67" s="3"/>
      <c r="R67" s="4">
        <f>200*5</f>
        <v>1000</v>
      </c>
      <c r="S67" s="260"/>
      <c r="T67" s="6"/>
      <c r="U67" s="283"/>
      <c r="V67" s="1"/>
      <c r="W67" s="1"/>
      <c r="X67" s="1"/>
    </row>
    <row r="68" spans="1:24" s="95" customFormat="1" x14ac:dyDescent="0.25">
      <c r="A68" s="302"/>
      <c r="B68" s="240"/>
      <c r="C68" s="237"/>
      <c r="D68" s="234"/>
      <c r="E68" s="6" t="s">
        <v>229</v>
      </c>
      <c r="F68" s="6" t="s">
        <v>231</v>
      </c>
      <c r="G68" s="3" t="s">
        <v>230</v>
      </c>
      <c r="H68" s="1"/>
      <c r="I68" s="74" t="s">
        <v>176</v>
      </c>
      <c r="J68" s="3"/>
      <c r="K68" s="3"/>
      <c r="L68" s="88">
        <v>41244</v>
      </c>
      <c r="M68" s="88">
        <v>41425</v>
      </c>
      <c r="N68" s="176">
        <f t="shared" si="1"/>
        <v>0</v>
      </c>
      <c r="O68" s="176">
        <f t="shared" ca="1" si="2"/>
        <v>1</v>
      </c>
      <c r="P68" s="176">
        <f t="shared" ca="1" si="3"/>
        <v>0</v>
      </c>
      <c r="Q68" s="3"/>
      <c r="R68" s="4">
        <f>150*5</f>
        <v>750</v>
      </c>
      <c r="S68" s="260"/>
      <c r="T68" s="6"/>
      <c r="U68" s="283"/>
      <c r="V68" s="1"/>
      <c r="W68" s="1"/>
      <c r="X68" s="1"/>
    </row>
    <row r="69" spans="1:24" customFormat="1" x14ac:dyDescent="0.25">
      <c r="A69" s="302"/>
      <c r="B69" s="240"/>
      <c r="C69" s="237"/>
      <c r="D69" s="234"/>
      <c r="E69" s="6"/>
      <c r="F69" s="6"/>
      <c r="G69" s="3" t="s">
        <v>70</v>
      </c>
      <c r="H69" s="3"/>
      <c r="I69" s="74"/>
      <c r="J69" s="3"/>
      <c r="K69" s="3"/>
      <c r="L69" s="3"/>
      <c r="M69" s="3"/>
      <c r="N69" s="176">
        <f t="shared" ref="N69:N94" si="6">IF(F69="In process",1,0)</f>
        <v>0</v>
      </c>
      <c r="O69" s="176">
        <f t="shared" ref="O69:O94" ca="1" si="7">IF(N69=0,(IF(AND(TODAY()&lt;M69,L69&lt;TODAY()),1,0)),0)</f>
        <v>0</v>
      </c>
      <c r="P69" s="176">
        <f t="shared" ref="P69:P132" ca="1" si="8">IF(AND(TODAY()&gt;M69,M69&gt;0),1,0)</f>
        <v>0</v>
      </c>
      <c r="Q69" s="3"/>
      <c r="R69" s="4"/>
      <c r="S69" s="260"/>
      <c r="T69" s="6"/>
      <c r="U69" s="283"/>
      <c r="V69" s="1"/>
      <c r="W69" s="1"/>
      <c r="X69" s="1"/>
    </row>
    <row r="70" spans="1:24" customFormat="1" x14ac:dyDescent="0.25">
      <c r="A70" s="302"/>
      <c r="B70" s="241"/>
      <c r="C70" s="238"/>
      <c r="D70" s="235"/>
      <c r="E70" s="6"/>
      <c r="F70" s="6"/>
      <c r="G70" s="3" t="s">
        <v>71</v>
      </c>
      <c r="H70" s="3"/>
      <c r="I70" s="74"/>
      <c r="J70" s="3"/>
      <c r="K70" s="3"/>
      <c r="L70" s="3"/>
      <c r="M70" s="3"/>
      <c r="N70" s="176">
        <f t="shared" si="6"/>
        <v>0</v>
      </c>
      <c r="O70" s="176">
        <f t="shared" ca="1" si="7"/>
        <v>0</v>
      </c>
      <c r="P70" s="176">
        <f t="shared" ca="1" si="8"/>
        <v>0</v>
      </c>
      <c r="Q70" s="3"/>
      <c r="R70" s="4"/>
      <c r="S70" s="260"/>
      <c r="T70" s="6"/>
      <c r="U70" s="283"/>
      <c r="V70" s="1"/>
      <c r="W70" s="1"/>
      <c r="X70" s="1"/>
    </row>
    <row r="71" spans="1:24" customFormat="1" x14ac:dyDescent="0.25">
      <c r="A71" s="302"/>
      <c r="B71" s="264" t="s">
        <v>67</v>
      </c>
      <c r="C71" s="265" t="s">
        <v>188</v>
      </c>
      <c r="D71" s="266">
        <v>105000</v>
      </c>
      <c r="E71" s="6" t="s">
        <v>211</v>
      </c>
      <c r="F71" s="6" t="s">
        <v>263</v>
      </c>
      <c r="G71" s="305" t="s">
        <v>73</v>
      </c>
      <c r="H71" s="3"/>
      <c r="I71" s="74" t="s">
        <v>176</v>
      </c>
      <c r="J71" s="3"/>
      <c r="K71" s="3"/>
      <c r="L71" s="45">
        <v>41306</v>
      </c>
      <c r="M71" s="45">
        <v>41487</v>
      </c>
      <c r="N71" s="176">
        <f t="shared" si="6"/>
        <v>0</v>
      </c>
      <c r="O71" s="176">
        <f t="shared" ca="1" si="7"/>
        <v>1</v>
      </c>
      <c r="P71" s="176">
        <f t="shared" ca="1" si="8"/>
        <v>0</v>
      </c>
      <c r="Q71" s="154"/>
      <c r="R71" s="3">
        <v>3500</v>
      </c>
      <c r="S71" s="172">
        <f>SUM(Q71:R71)</f>
        <v>3500</v>
      </c>
      <c r="T71" s="6"/>
      <c r="U71" s="263">
        <f>D71-SUM(S71:S73)</f>
        <v>96626</v>
      </c>
      <c r="V71" s="1"/>
      <c r="W71" s="1"/>
      <c r="X71" s="1"/>
    </row>
    <row r="72" spans="1:24" s="95" customFormat="1" ht="36" x14ac:dyDescent="0.25">
      <c r="A72" s="302"/>
      <c r="B72" s="264"/>
      <c r="C72" s="265"/>
      <c r="D72" s="266"/>
      <c r="E72" s="6" t="s">
        <v>229</v>
      </c>
      <c r="F72" s="6" t="s">
        <v>231</v>
      </c>
      <c r="G72" s="305"/>
      <c r="H72" s="3"/>
      <c r="I72" s="74" t="s">
        <v>176</v>
      </c>
      <c r="J72" s="3"/>
      <c r="K72" s="3"/>
      <c r="L72" s="45">
        <v>41244</v>
      </c>
      <c r="M72" s="45">
        <v>41425</v>
      </c>
      <c r="N72" s="176">
        <f t="shared" si="6"/>
        <v>0</v>
      </c>
      <c r="O72" s="176">
        <f t="shared" ca="1" si="7"/>
        <v>1</v>
      </c>
      <c r="P72" s="176">
        <f t="shared" ca="1" si="8"/>
        <v>0</v>
      </c>
      <c r="Q72" s="171" t="s">
        <v>269</v>
      </c>
      <c r="R72" s="211">
        <v>1124</v>
      </c>
      <c r="S72" s="172">
        <f>R72</f>
        <v>1124</v>
      </c>
      <c r="T72" s="6"/>
      <c r="U72" s="263"/>
      <c r="V72" s="1"/>
      <c r="W72" s="1"/>
      <c r="X72" s="1"/>
    </row>
    <row r="73" spans="1:24" s="95" customFormat="1" ht="28.5" customHeight="1" x14ac:dyDescent="0.25">
      <c r="A73" s="302"/>
      <c r="B73" s="264"/>
      <c r="C73" s="265"/>
      <c r="D73" s="266"/>
      <c r="E73" s="1" t="s">
        <v>236</v>
      </c>
      <c r="F73" s="6" t="s">
        <v>235</v>
      </c>
      <c r="G73" s="305"/>
      <c r="H73" s="3"/>
      <c r="I73" s="74" t="s">
        <v>176</v>
      </c>
      <c r="J73" s="3"/>
      <c r="K73" s="3"/>
      <c r="L73" s="88">
        <v>41214</v>
      </c>
      <c r="M73" s="88">
        <v>41394</v>
      </c>
      <c r="N73" s="176">
        <f t="shared" si="6"/>
        <v>0</v>
      </c>
      <c r="O73" s="176">
        <f t="shared" ca="1" si="7"/>
        <v>1</v>
      </c>
      <c r="P73" s="176">
        <f t="shared" ca="1" si="8"/>
        <v>0</v>
      </c>
      <c r="Q73" s="174" t="s">
        <v>270</v>
      </c>
      <c r="R73" s="163">
        <f>750*5</f>
        <v>3750</v>
      </c>
      <c r="S73" s="173">
        <f>R73</f>
        <v>3750</v>
      </c>
      <c r="T73" s="6"/>
      <c r="U73" s="263"/>
      <c r="V73" s="1"/>
      <c r="W73" s="1"/>
      <c r="X73" s="1"/>
    </row>
    <row r="74" spans="1:24" customFormat="1" x14ac:dyDescent="0.25">
      <c r="A74" s="302"/>
      <c r="B74" s="239" t="s">
        <v>68</v>
      </c>
      <c r="C74" s="236" t="s">
        <v>220</v>
      </c>
      <c r="D74" s="233">
        <v>26100</v>
      </c>
      <c r="E74" s="6"/>
      <c r="F74" s="6"/>
      <c r="G74" s="3" t="s">
        <v>167</v>
      </c>
      <c r="H74" s="3"/>
      <c r="I74" s="74"/>
      <c r="J74" s="3"/>
      <c r="K74" s="3"/>
      <c r="L74" s="3"/>
      <c r="M74" s="3"/>
      <c r="N74" s="176">
        <f t="shared" si="6"/>
        <v>0</v>
      </c>
      <c r="O74" s="176">
        <f t="shared" ca="1" si="7"/>
        <v>0</v>
      </c>
      <c r="P74" s="176">
        <f t="shared" ca="1" si="8"/>
        <v>0</v>
      </c>
      <c r="Q74" s="3"/>
      <c r="R74" s="3"/>
      <c r="S74" s="263">
        <f>SUM(R74:R78)</f>
        <v>1124</v>
      </c>
      <c r="T74" s="6"/>
      <c r="U74" s="286">
        <f>D74-S74</f>
        <v>24976</v>
      </c>
      <c r="V74" s="1"/>
      <c r="W74" s="1"/>
      <c r="X74" s="1"/>
    </row>
    <row r="75" spans="1:24" customFormat="1" x14ac:dyDescent="0.25">
      <c r="A75" s="302"/>
      <c r="B75" s="240"/>
      <c r="C75" s="237"/>
      <c r="D75" s="234"/>
      <c r="E75" s="6"/>
      <c r="F75" s="6"/>
      <c r="G75" s="3" t="s">
        <v>168</v>
      </c>
      <c r="H75" s="3"/>
      <c r="I75" s="74"/>
      <c r="J75" s="3"/>
      <c r="K75" s="3"/>
      <c r="L75" s="3"/>
      <c r="M75" s="3"/>
      <c r="N75" s="176">
        <f t="shared" si="6"/>
        <v>0</v>
      </c>
      <c r="O75" s="176">
        <f t="shared" ca="1" si="7"/>
        <v>0</v>
      </c>
      <c r="P75" s="176">
        <f t="shared" ca="1" si="8"/>
        <v>0</v>
      </c>
      <c r="Q75" s="3"/>
      <c r="R75" s="3"/>
      <c r="S75" s="263"/>
      <c r="T75" s="6"/>
      <c r="U75" s="287"/>
      <c r="V75" s="1"/>
      <c r="W75" s="1"/>
      <c r="X75" s="1"/>
    </row>
    <row r="76" spans="1:24" customFormat="1" x14ac:dyDescent="0.25">
      <c r="A76" s="302"/>
      <c r="B76" s="240"/>
      <c r="C76" s="237"/>
      <c r="D76" s="234"/>
      <c r="E76" s="6"/>
      <c r="F76" s="6"/>
      <c r="G76" s="3" t="s">
        <v>73</v>
      </c>
      <c r="H76" s="3"/>
      <c r="I76" s="74"/>
      <c r="J76" s="3"/>
      <c r="K76" s="3"/>
      <c r="L76" s="3"/>
      <c r="M76" s="3"/>
      <c r="N76" s="176">
        <f t="shared" si="6"/>
        <v>0</v>
      </c>
      <c r="O76" s="176">
        <f t="shared" ca="1" si="7"/>
        <v>0</v>
      </c>
      <c r="P76" s="176">
        <f t="shared" ca="1" si="8"/>
        <v>0</v>
      </c>
      <c r="Q76" s="3"/>
      <c r="R76" s="3"/>
      <c r="S76" s="263"/>
      <c r="T76" s="6"/>
      <c r="U76" s="287"/>
      <c r="V76" s="1"/>
      <c r="W76" s="1"/>
      <c r="X76" s="1"/>
    </row>
    <row r="77" spans="1:24" s="95" customFormat="1" x14ac:dyDescent="0.25">
      <c r="A77" s="302"/>
      <c r="B77" s="240"/>
      <c r="C77" s="237"/>
      <c r="D77" s="234"/>
      <c r="E77" s="6" t="s">
        <v>229</v>
      </c>
      <c r="F77" s="6" t="s">
        <v>231</v>
      </c>
      <c r="G77" s="3" t="s">
        <v>232</v>
      </c>
      <c r="H77" s="3"/>
      <c r="I77" s="74" t="s">
        <v>176</v>
      </c>
      <c r="J77" s="3"/>
      <c r="K77" s="3"/>
      <c r="L77" s="88">
        <v>41244</v>
      </c>
      <c r="M77" s="45">
        <v>41425</v>
      </c>
      <c r="N77" s="176">
        <f t="shared" si="6"/>
        <v>0</v>
      </c>
      <c r="O77" s="176">
        <f t="shared" ca="1" si="7"/>
        <v>1</v>
      </c>
      <c r="P77" s="176">
        <f t="shared" ca="1" si="8"/>
        <v>0</v>
      </c>
      <c r="Q77" s="3" t="s">
        <v>233</v>
      </c>
      <c r="R77" s="4">
        <v>1124</v>
      </c>
      <c r="S77" s="263"/>
      <c r="T77" s="6"/>
      <c r="U77" s="287"/>
      <c r="V77" s="1"/>
      <c r="W77" s="1"/>
      <c r="X77" s="1"/>
    </row>
    <row r="78" spans="1:24" customFormat="1" x14ac:dyDescent="0.25">
      <c r="A78" s="302"/>
      <c r="B78" s="240"/>
      <c r="C78" s="237"/>
      <c r="D78" s="234"/>
      <c r="E78" s="7" t="s">
        <v>211</v>
      </c>
      <c r="F78" s="7" t="s">
        <v>263</v>
      </c>
      <c r="G78" s="19" t="s">
        <v>212</v>
      </c>
      <c r="H78" s="20"/>
      <c r="I78" s="77" t="s">
        <v>176</v>
      </c>
      <c r="J78" s="20"/>
      <c r="K78" s="20"/>
      <c r="L78" s="88">
        <v>41306</v>
      </c>
      <c r="M78" s="45">
        <v>41487</v>
      </c>
      <c r="N78" s="176">
        <f t="shared" si="6"/>
        <v>0</v>
      </c>
      <c r="O78" s="176">
        <f t="shared" ca="1" si="7"/>
        <v>1</v>
      </c>
      <c r="P78" s="176">
        <f t="shared" ca="1" si="8"/>
        <v>0</v>
      </c>
      <c r="Q78" s="3"/>
      <c r="R78" s="3"/>
      <c r="S78" s="263"/>
      <c r="T78" s="6"/>
      <c r="U78" s="287"/>
      <c r="V78" s="1"/>
      <c r="W78" s="1"/>
      <c r="X78" s="1"/>
    </row>
    <row r="79" spans="1:24" customFormat="1" ht="51" customHeight="1" x14ac:dyDescent="0.25">
      <c r="A79" s="255" t="s">
        <v>202</v>
      </c>
      <c r="B79" s="239" t="s">
        <v>75</v>
      </c>
      <c r="C79" s="50" t="s">
        <v>79</v>
      </c>
      <c r="D79" s="233">
        <v>74000</v>
      </c>
      <c r="E79" s="276" t="s">
        <v>142</v>
      </c>
      <c r="F79" s="279"/>
      <c r="G79" s="3" t="s">
        <v>144</v>
      </c>
      <c r="H79" s="3"/>
      <c r="I79" s="74"/>
      <c r="J79" s="3"/>
      <c r="K79" s="3"/>
      <c r="L79" s="45">
        <v>41295</v>
      </c>
      <c r="M79" s="45">
        <v>41314</v>
      </c>
      <c r="N79" s="176">
        <f t="shared" si="6"/>
        <v>0</v>
      </c>
      <c r="O79" s="176">
        <f t="shared" ca="1" si="7"/>
        <v>0</v>
      </c>
      <c r="P79" s="176">
        <f t="shared" ca="1" si="8"/>
        <v>1</v>
      </c>
      <c r="Q79" s="3"/>
      <c r="R79" s="261">
        <v>74000</v>
      </c>
      <c r="S79" s="261">
        <f>SUM(R79)</f>
        <v>74000</v>
      </c>
      <c r="T79" s="154"/>
      <c r="U79" s="267">
        <f>S79-D79</f>
        <v>0</v>
      </c>
      <c r="V79" s="1"/>
      <c r="W79" s="1"/>
      <c r="X79" s="1"/>
    </row>
    <row r="80" spans="1:24" customFormat="1" ht="63.75" x14ac:dyDescent="0.25">
      <c r="A80" s="255"/>
      <c r="B80" s="240"/>
      <c r="C80" s="50" t="s">
        <v>80</v>
      </c>
      <c r="D80" s="235"/>
      <c r="E80" s="277"/>
      <c r="F80" s="280"/>
      <c r="G80" s="19" t="s">
        <v>145</v>
      </c>
      <c r="H80" s="19"/>
      <c r="I80" s="77"/>
      <c r="J80" s="19"/>
      <c r="K80" s="19"/>
      <c r="L80" s="45">
        <v>41295</v>
      </c>
      <c r="M80" s="45">
        <v>41314</v>
      </c>
      <c r="N80" s="176">
        <f t="shared" si="6"/>
        <v>0</v>
      </c>
      <c r="O80" s="176">
        <f t="shared" ca="1" si="7"/>
        <v>0</v>
      </c>
      <c r="P80" s="176">
        <f t="shared" ca="1" si="8"/>
        <v>1</v>
      </c>
      <c r="Q80" s="19"/>
      <c r="R80" s="262"/>
      <c r="S80" s="262"/>
      <c r="T80" s="69"/>
      <c r="U80" s="268"/>
      <c r="V80" s="25"/>
      <c r="W80" s="25"/>
      <c r="X80" s="25"/>
    </row>
    <row r="81" spans="1:24" s="95" customFormat="1" x14ac:dyDescent="0.25">
      <c r="A81" s="255"/>
      <c r="B81" s="240"/>
      <c r="C81" s="236" t="s">
        <v>48</v>
      </c>
      <c r="D81" s="233"/>
      <c r="E81" s="278"/>
      <c r="F81" s="280"/>
      <c r="G81" s="19" t="s">
        <v>143</v>
      </c>
      <c r="H81" s="19"/>
      <c r="I81" s="77"/>
      <c r="J81" s="19"/>
      <c r="K81" s="19"/>
      <c r="L81" s="45">
        <v>41295</v>
      </c>
      <c r="M81" s="45">
        <v>41314</v>
      </c>
      <c r="N81" s="176">
        <f t="shared" si="6"/>
        <v>0</v>
      </c>
      <c r="O81" s="176">
        <f t="shared" ca="1" si="7"/>
        <v>0</v>
      </c>
      <c r="P81" s="176">
        <f t="shared" ca="1" si="8"/>
        <v>1</v>
      </c>
      <c r="Q81" s="19"/>
      <c r="R81" s="146"/>
      <c r="S81" s="146"/>
      <c r="T81" s="146"/>
      <c r="U81" s="144"/>
      <c r="V81" s="25"/>
      <c r="W81" s="25"/>
      <c r="X81" s="25"/>
    </row>
    <row r="82" spans="1:24" customFormat="1" x14ac:dyDescent="0.25">
      <c r="A82" s="255"/>
      <c r="B82" s="241"/>
      <c r="C82" s="238"/>
      <c r="D82" s="235"/>
      <c r="E82" s="148" t="s">
        <v>256</v>
      </c>
      <c r="F82" s="149" t="s">
        <v>257</v>
      </c>
      <c r="G82" s="56" t="s">
        <v>258</v>
      </c>
      <c r="H82" s="19"/>
      <c r="I82" s="77">
        <v>173122</v>
      </c>
      <c r="J82" s="19"/>
      <c r="K82" s="19"/>
      <c r="L82" s="45">
        <v>41295</v>
      </c>
      <c r="M82" s="45">
        <v>41314</v>
      </c>
      <c r="N82" s="176">
        <f t="shared" si="6"/>
        <v>0</v>
      </c>
      <c r="O82" s="176">
        <f t="shared" ca="1" si="7"/>
        <v>0</v>
      </c>
      <c r="P82" s="176">
        <f t="shared" ca="1" si="8"/>
        <v>1</v>
      </c>
      <c r="Q82" s="19"/>
      <c r="R82" s="19"/>
      <c r="S82" s="7"/>
      <c r="T82" s="7"/>
      <c r="U82" s="7"/>
      <c r="V82" s="25"/>
      <c r="W82" s="25"/>
      <c r="X82" s="25"/>
    </row>
    <row r="83" spans="1:24" customFormat="1" ht="105" customHeight="1" x14ac:dyDescent="0.25">
      <c r="A83" s="255"/>
      <c r="B83" s="48" t="s">
        <v>76</v>
      </c>
      <c r="C83" s="50" t="s">
        <v>48</v>
      </c>
      <c r="D83" s="36">
        <v>0</v>
      </c>
      <c r="E83" s="209" t="s">
        <v>26</v>
      </c>
      <c r="F83" s="180" t="s">
        <v>180</v>
      </c>
      <c r="G83" s="59" t="s">
        <v>174</v>
      </c>
      <c r="H83" s="161" t="s">
        <v>308</v>
      </c>
      <c r="I83" s="158">
        <v>63060</v>
      </c>
      <c r="J83" s="3"/>
      <c r="K83" s="3"/>
      <c r="L83" s="45">
        <v>41309</v>
      </c>
      <c r="M83" s="45">
        <v>41349</v>
      </c>
      <c r="N83" s="176">
        <f t="shared" si="6"/>
        <v>1</v>
      </c>
      <c r="O83" s="176">
        <f t="shared" ca="1" si="7"/>
        <v>0</v>
      </c>
      <c r="P83" s="176">
        <f t="shared" ca="1" si="8"/>
        <v>0</v>
      </c>
      <c r="Q83" s="210">
        <v>2</v>
      </c>
      <c r="R83" s="65"/>
      <c r="S83" s="180"/>
      <c r="T83" s="180">
        <f>4755+11400</f>
        <v>16155</v>
      </c>
      <c r="U83" s="6"/>
      <c r="V83" s="1"/>
      <c r="W83" s="1"/>
      <c r="X83" s="1"/>
    </row>
    <row r="84" spans="1:24" customFormat="1" ht="89.25" x14ac:dyDescent="0.25">
      <c r="A84" s="255"/>
      <c r="B84" s="46" t="s">
        <v>77</v>
      </c>
      <c r="C84" s="57" t="s">
        <v>48</v>
      </c>
      <c r="D84" s="37">
        <v>0</v>
      </c>
      <c r="E84" s="17"/>
      <c r="F84" s="17"/>
      <c r="G84" s="22" t="s">
        <v>175</v>
      </c>
      <c r="H84" s="20"/>
      <c r="I84" s="75"/>
      <c r="J84" s="20"/>
      <c r="K84" s="20"/>
      <c r="L84" s="20"/>
      <c r="M84" s="20"/>
      <c r="N84" s="176">
        <f t="shared" si="6"/>
        <v>0</v>
      </c>
      <c r="O84" s="176">
        <f t="shared" ca="1" si="7"/>
        <v>0</v>
      </c>
      <c r="P84" s="176">
        <f t="shared" ca="1" si="8"/>
        <v>0</v>
      </c>
      <c r="Q84" s="20"/>
      <c r="R84" s="20"/>
      <c r="S84" s="17"/>
      <c r="T84" s="17"/>
      <c r="U84" s="94">
        <f>D84-S84</f>
        <v>0</v>
      </c>
      <c r="V84" s="21"/>
      <c r="W84" s="21"/>
      <c r="X84" s="21"/>
    </row>
    <row r="85" spans="1:24" s="93" customFormat="1" ht="63.75" x14ac:dyDescent="0.25">
      <c r="A85" s="255"/>
      <c r="B85" s="82" t="s">
        <v>194</v>
      </c>
      <c r="C85" s="78" t="s">
        <v>48</v>
      </c>
      <c r="D85" s="79">
        <v>0</v>
      </c>
      <c r="E85" s="149" t="s">
        <v>203</v>
      </c>
      <c r="F85" s="39" t="s">
        <v>180</v>
      </c>
      <c r="G85" s="161" t="s">
        <v>206</v>
      </c>
      <c r="H85" s="59" t="s">
        <v>207</v>
      </c>
      <c r="I85" s="74">
        <v>242772</v>
      </c>
      <c r="J85" s="3"/>
      <c r="K85" s="3"/>
      <c r="L85" s="3"/>
      <c r="M85" s="3"/>
      <c r="N85" s="176">
        <f t="shared" si="6"/>
        <v>1</v>
      </c>
      <c r="O85" s="176">
        <f t="shared" ca="1" si="7"/>
        <v>0</v>
      </c>
      <c r="P85" s="176">
        <f t="shared" ca="1" si="8"/>
        <v>0</v>
      </c>
      <c r="Q85" s="4">
        <v>60000</v>
      </c>
      <c r="R85" s="3"/>
      <c r="S85" s="162"/>
      <c r="T85" s="6">
        <v>60000</v>
      </c>
      <c r="U85" s="162">
        <f>D85-S85</f>
        <v>0</v>
      </c>
      <c r="V85" s="1"/>
      <c r="W85" s="1"/>
      <c r="X85" s="1"/>
    </row>
    <row r="86" spans="1:24" s="93" customFormat="1" ht="76.5" x14ac:dyDescent="0.25">
      <c r="A86" s="255"/>
      <c r="B86" s="82" t="s">
        <v>195</v>
      </c>
      <c r="C86" s="78" t="s">
        <v>201</v>
      </c>
      <c r="D86" s="79">
        <v>0</v>
      </c>
      <c r="E86" s="6"/>
      <c r="F86" s="6"/>
      <c r="G86" s="59"/>
      <c r="H86" s="3"/>
      <c r="I86" s="74"/>
      <c r="J86" s="3"/>
      <c r="K86" s="3"/>
      <c r="L86" s="3"/>
      <c r="M86" s="3"/>
      <c r="N86" s="176">
        <f t="shared" si="6"/>
        <v>0</v>
      </c>
      <c r="O86" s="176">
        <f t="shared" ca="1" si="7"/>
        <v>0</v>
      </c>
      <c r="P86" s="176">
        <f t="shared" ca="1" si="8"/>
        <v>0</v>
      </c>
      <c r="Q86" s="4"/>
      <c r="R86" s="3"/>
      <c r="S86" s="6"/>
      <c r="T86" s="6"/>
      <c r="U86" s="162">
        <f>D86-S86</f>
        <v>0</v>
      </c>
      <c r="V86" s="1"/>
      <c r="W86" s="1"/>
      <c r="X86" s="1"/>
    </row>
    <row r="87" spans="1:24" s="93" customFormat="1" ht="51" x14ac:dyDescent="0.25">
      <c r="A87" s="255"/>
      <c r="B87" s="239" t="s">
        <v>196</v>
      </c>
      <c r="C87" s="78" t="s">
        <v>198</v>
      </c>
      <c r="D87" s="79">
        <v>50000</v>
      </c>
      <c r="E87" s="6" t="s">
        <v>203</v>
      </c>
      <c r="F87" s="208" t="s">
        <v>180</v>
      </c>
      <c r="G87" s="59" t="s">
        <v>204</v>
      </c>
      <c r="H87" s="3"/>
      <c r="I87" s="74" t="s">
        <v>176</v>
      </c>
      <c r="J87" s="3"/>
      <c r="K87" s="3"/>
      <c r="L87" s="3"/>
      <c r="M87" s="3"/>
      <c r="N87" s="176">
        <f t="shared" si="6"/>
        <v>1</v>
      </c>
      <c r="O87" s="176">
        <f t="shared" ca="1" si="7"/>
        <v>0</v>
      </c>
      <c r="P87" s="176">
        <f t="shared" ca="1" si="8"/>
        <v>0</v>
      </c>
      <c r="Q87" s="163"/>
      <c r="R87" s="1"/>
      <c r="S87" s="1"/>
      <c r="T87" s="4">
        <v>60000</v>
      </c>
      <c r="U87" s="162">
        <f>D87-T87</f>
        <v>-10000</v>
      </c>
      <c r="V87" s="1"/>
      <c r="W87" s="164">
        <f>D87-T87</f>
        <v>-10000</v>
      </c>
      <c r="X87" s="1"/>
    </row>
    <row r="88" spans="1:24" s="95" customFormat="1" ht="38.25" x14ac:dyDescent="0.25">
      <c r="A88" s="255"/>
      <c r="B88" s="241"/>
      <c r="C88" s="78" t="s">
        <v>200</v>
      </c>
      <c r="D88" s="79">
        <v>8900</v>
      </c>
      <c r="E88" s="6" t="s">
        <v>203</v>
      </c>
      <c r="F88" s="39" t="s">
        <v>180</v>
      </c>
      <c r="G88" s="59" t="s">
        <v>204</v>
      </c>
      <c r="H88" s="3"/>
      <c r="I88" s="74" t="s">
        <v>176</v>
      </c>
      <c r="J88" s="3"/>
      <c r="K88" s="3"/>
      <c r="L88" s="3"/>
      <c r="M88" s="3"/>
      <c r="N88" s="176">
        <f t="shared" si="6"/>
        <v>1</v>
      </c>
      <c r="O88" s="176">
        <f t="shared" ca="1" si="7"/>
        <v>0</v>
      </c>
      <c r="P88" s="176">
        <f t="shared" ca="1" si="8"/>
        <v>0</v>
      </c>
      <c r="Q88" s="163"/>
      <c r="S88" s="1"/>
      <c r="T88" s="4">
        <v>20000</v>
      </c>
      <c r="U88" s="162">
        <f>D88-T88</f>
        <v>-11100</v>
      </c>
      <c r="V88" s="1"/>
      <c r="W88" s="164">
        <f>D88-V88</f>
        <v>8900</v>
      </c>
      <c r="X88" s="1"/>
    </row>
    <row r="89" spans="1:24" s="93" customFormat="1" ht="63.75" x14ac:dyDescent="0.25">
      <c r="A89" s="256"/>
      <c r="B89" s="48" t="s">
        <v>197</v>
      </c>
      <c r="C89" s="215" t="s">
        <v>48</v>
      </c>
      <c r="D89" s="216">
        <v>0</v>
      </c>
      <c r="E89" s="149" t="s">
        <v>203</v>
      </c>
      <c r="F89" s="6" t="s">
        <v>180</v>
      </c>
      <c r="G89" s="59" t="s">
        <v>205</v>
      </c>
      <c r="H89" s="3"/>
      <c r="I89" s="74" t="s">
        <v>176</v>
      </c>
      <c r="J89" s="3"/>
      <c r="K89" s="3"/>
      <c r="L89" s="3"/>
      <c r="M89" s="3"/>
      <c r="N89" s="176">
        <f t="shared" si="6"/>
        <v>1</v>
      </c>
      <c r="O89" s="176">
        <f t="shared" ca="1" si="7"/>
        <v>0</v>
      </c>
      <c r="P89" s="176">
        <f t="shared" ca="1" si="8"/>
        <v>0</v>
      </c>
      <c r="R89" s="3"/>
      <c r="S89" s="6"/>
      <c r="T89" s="4">
        <v>27000</v>
      </c>
      <c r="U89" s="6"/>
      <c r="V89" s="1"/>
      <c r="W89" s="1"/>
      <c r="X89" s="1"/>
    </row>
    <row r="90" spans="1:24" customFormat="1" ht="15" customHeight="1" x14ac:dyDescent="0.25">
      <c r="A90" s="297" t="s">
        <v>154</v>
      </c>
      <c r="B90" s="239" t="s">
        <v>85</v>
      </c>
      <c r="C90" s="236" t="s">
        <v>48</v>
      </c>
      <c r="D90" s="233">
        <v>0</v>
      </c>
      <c r="E90" s="252" t="s">
        <v>88</v>
      </c>
      <c r="F90" s="252" t="s">
        <v>151</v>
      </c>
      <c r="G90" s="3" t="s">
        <v>89</v>
      </c>
      <c r="H90" s="249" t="s">
        <v>91</v>
      </c>
      <c r="I90" s="288">
        <v>395359</v>
      </c>
      <c r="J90" s="3"/>
      <c r="K90" s="269" t="s">
        <v>250</v>
      </c>
      <c r="L90" s="88">
        <v>41260</v>
      </c>
      <c r="M90" s="88">
        <v>41380</v>
      </c>
      <c r="N90" s="176">
        <f t="shared" si="6"/>
        <v>0</v>
      </c>
      <c r="O90" s="176">
        <f t="shared" ca="1" si="7"/>
        <v>1</v>
      </c>
      <c r="P90" s="176">
        <f t="shared" ca="1" si="8"/>
        <v>0</v>
      </c>
      <c r="Q90" s="3">
        <v>360</v>
      </c>
      <c r="R90" s="3"/>
      <c r="S90" s="29">
        <f>Q90</f>
        <v>360</v>
      </c>
      <c r="T90" s="29"/>
      <c r="U90" s="283"/>
      <c r="V90" s="1">
        <v>150</v>
      </c>
      <c r="W90" s="1"/>
      <c r="X90" s="1"/>
    </row>
    <row r="91" spans="1:24" customFormat="1" x14ac:dyDescent="0.25">
      <c r="A91" s="297"/>
      <c r="B91" s="240"/>
      <c r="C91" s="265"/>
      <c r="D91" s="266"/>
      <c r="E91" s="253"/>
      <c r="F91" s="253"/>
      <c r="G91" s="3" t="s">
        <v>90</v>
      </c>
      <c r="H91" s="250"/>
      <c r="I91" s="289"/>
      <c r="J91" s="335" t="s">
        <v>288</v>
      </c>
      <c r="K91" s="270"/>
      <c r="L91" s="88">
        <v>41260</v>
      </c>
      <c r="M91" s="88">
        <v>41380</v>
      </c>
      <c r="N91" s="176">
        <f t="shared" si="6"/>
        <v>0</v>
      </c>
      <c r="O91" s="176">
        <f t="shared" ca="1" si="7"/>
        <v>1</v>
      </c>
      <c r="P91" s="176">
        <f t="shared" ca="1" si="8"/>
        <v>0</v>
      </c>
      <c r="Q91" s="3"/>
      <c r="R91" s="3"/>
      <c r="S91" s="29">
        <v>0</v>
      </c>
      <c r="T91" s="29"/>
      <c r="U91" s="283"/>
      <c r="V91" s="1"/>
      <c r="W91" s="1"/>
      <c r="X91" s="1"/>
    </row>
    <row r="92" spans="1:24" customFormat="1" ht="24.75" x14ac:dyDescent="0.25">
      <c r="A92" s="297"/>
      <c r="B92" s="240"/>
      <c r="C92" s="265"/>
      <c r="D92" s="266"/>
      <c r="E92" s="253"/>
      <c r="F92" s="253"/>
      <c r="G92" s="59" t="s">
        <v>92</v>
      </c>
      <c r="H92" s="250"/>
      <c r="I92" s="289"/>
      <c r="J92" s="336"/>
      <c r="K92" s="270"/>
      <c r="L92" s="88">
        <v>41260</v>
      </c>
      <c r="M92" s="88">
        <v>41380</v>
      </c>
      <c r="N92" s="176">
        <f t="shared" si="6"/>
        <v>0</v>
      </c>
      <c r="O92" s="176">
        <f t="shared" ca="1" si="7"/>
        <v>1</v>
      </c>
      <c r="P92" s="176">
        <f t="shared" ca="1" si="8"/>
        <v>0</v>
      </c>
      <c r="Q92" s="3"/>
      <c r="R92" s="3"/>
      <c r="S92" s="29">
        <v>0</v>
      </c>
      <c r="T92" s="29"/>
      <c r="U92" s="283"/>
      <c r="V92" s="1"/>
      <c r="W92" s="1"/>
      <c r="X92" s="1"/>
    </row>
    <row r="93" spans="1:24" customFormat="1" ht="24.75" x14ac:dyDescent="0.25">
      <c r="A93" s="297"/>
      <c r="B93" s="240"/>
      <c r="C93" s="265"/>
      <c r="D93" s="266"/>
      <c r="E93" s="253"/>
      <c r="F93" s="253"/>
      <c r="G93" s="59" t="s">
        <v>93</v>
      </c>
      <c r="H93" s="250"/>
      <c r="I93" s="289"/>
      <c r="J93" s="336"/>
      <c r="K93" s="270"/>
      <c r="L93" s="88">
        <v>41260</v>
      </c>
      <c r="M93" s="88">
        <v>41380</v>
      </c>
      <c r="N93" s="176">
        <f t="shared" si="6"/>
        <v>0</v>
      </c>
      <c r="O93" s="176">
        <f t="shared" ca="1" si="7"/>
        <v>1</v>
      </c>
      <c r="P93" s="176">
        <f t="shared" ca="1" si="8"/>
        <v>0</v>
      </c>
      <c r="Q93" s="3"/>
      <c r="R93" s="3"/>
      <c r="S93" s="29">
        <v>0</v>
      </c>
      <c r="T93" s="29"/>
      <c r="U93" s="283"/>
      <c r="V93" s="1"/>
      <c r="W93" s="1"/>
      <c r="X93" s="1"/>
    </row>
    <row r="94" spans="1:24" x14ac:dyDescent="0.25">
      <c r="A94" s="297"/>
      <c r="B94" s="240"/>
      <c r="C94" s="265"/>
      <c r="D94" s="266"/>
      <c r="E94" s="254"/>
      <c r="F94" s="254"/>
      <c r="G94" s="3" t="s">
        <v>94</v>
      </c>
      <c r="H94" s="251"/>
      <c r="I94" s="290"/>
      <c r="J94" s="337"/>
      <c r="K94" s="271"/>
      <c r="L94" s="88">
        <v>41260</v>
      </c>
      <c r="M94" s="88">
        <v>41380</v>
      </c>
      <c r="N94" s="176">
        <f t="shared" si="6"/>
        <v>0</v>
      </c>
      <c r="O94" s="176">
        <f t="shared" ca="1" si="7"/>
        <v>1</v>
      </c>
      <c r="P94" s="176">
        <f t="shared" ca="1" si="8"/>
        <v>0</v>
      </c>
      <c r="Q94" s="3"/>
      <c r="R94" s="3"/>
      <c r="S94" s="29">
        <v>0</v>
      </c>
      <c r="T94" s="29"/>
      <c r="U94" s="283"/>
      <c r="V94" s="1"/>
      <c r="W94" s="1"/>
      <c r="X94" s="1"/>
    </row>
    <row r="95" spans="1:24" x14ac:dyDescent="0.25">
      <c r="A95" s="297"/>
      <c r="B95" s="240"/>
      <c r="C95" s="265"/>
      <c r="D95" s="266"/>
      <c r="E95" s="39" t="s">
        <v>293</v>
      </c>
      <c r="F95" s="39" t="s">
        <v>180</v>
      </c>
      <c r="G95" s="3" t="s">
        <v>283</v>
      </c>
      <c r="H95" s="189"/>
      <c r="I95" s="199">
        <v>819620</v>
      </c>
      <c r="J95" s="3" t="s">
        <v>284</v>
      </c>
      <c r="K95" s="190" t="s">
        <v>252</v>
      </c>
      <c r="L95" s="88">
        <v>41348</v>
      </c>
      <c r="M95" s="88">
        <v>41501</v>
      </c>
      <c r="N95" s="176">
        <f>IF(F95="In process",1,0)</f>
        <v>1</v>
      </c>
      <c r="O95" s="176">
        <f ca="1">IF(N95=0,(IF(AND(TODAY()&lt;M95,L95&lt;TODAY()),1,0)),0)</f>
        <v>0</v>
      </c>
      <c r="P95" s="176">
        <f t="shared" ca="1" si="8"/>
        <v>0</v>
      </c>
      <c r="Q95" s="3">
        <v>275</v>
      </c>
      <c r="R95" s="3"/>
      <c r="S95" s="29">
        <f>Q95</f>
        <v>275</v>
      </c>
      <c r="T95" s="29"/>
      <c r="U95" s="179"/>
      <c r="V95" s="1"/>
      <c r="W95" s="1"/>
      <c r="X95" s="1"/>
    </row>
    <row r="96" spans="1:24" x14ac:dyDescent="0.25">
      <c r="A96" s="297"/>
      <c r="B96" s="240"/>
      <c r="C96" s="265"/>
      <c r="D96" s="266"/>
      <c r="E96" s="39" t="s">
        <v>296</v>
      </c>
      <c r="F96" s="39" t="s">
        <v>180</v>
      </c>
      <c r="G96" s="3" t="s">
        <v>283</v>
      </c>
      <c r="H96" s="189"/>
      <c r="I96" s="199">
        <v>311950</v>
      </c>
      <c r="J96" s="3" t="s">
        <v>288</v>
      </c>
      <c r="K96" s="190" t="s">
        <v>250</v>
      </c>
      <c r="L96" s="88">
        <v>41348</v>
      </c>
      <c r="M96" s="88">
        <v>41501</v>
      </c>
      <c r="N96" s="176">
        <f t="shared" ref="N96:N160" si="9">IF(F96="In process",1,0)</f>
        <v>1</v>
      </c>
      <c r="O96" s="176">
        <f t="shared" ref="O96:O160" ca="1" si="10">IF(N96=0,(IF(AND(TODAY()&lt;M96,L96&lt;TODAY()),1,0)),0)</f>
        <v>0</v>
      </c>
      <c r="P96" s="176">
        <f t="shared" ca="1" si="8"/>
        <v>0</v>
      </c>
      <c r="Q96" s="3">
        <v>1080</v>
      </c>
      <c r="R96" s="3"/>
      <c r="S96" s="29">
        <f t="shared" ref="S96:S97" si="11">Q96</f>
        <v>1080</v>
      </c>
      <c r="T96" s="29"/>
      <c r="U96" s="179"/>
      <c r="V96" s="1"/>
      <c r="W96" s="1"/>
      <c r="X96" s="1"/>
    </row>
    <row r="97" spans="1:24" x14ac:dyDescent="0.25">
      <c r="A97" s="297"/>
      <c r="B97" s="241"/>
      <c r="C97" s="265"/>
      <c r="D97" s="266"/>
      <c r="E97" s="39" t="s">
        <v>282</v>
      </c>
      <c r="F97" s="39" t="s">
        <v>180</v>
      </c>
      <c r="G97" s="3" t="s">
        <v>283</v>
      </c>
      <c r="H97" s="189"/>
      <c r="I97" s="199">
        <v>209003</v>
      </c>
      <c r="J97" s="3" t="s">
        <v>284</v>
      </c>
      <c r="K97" s="190" t="s">
        <v>252</v>
      </c>
      <c r="L97" s="88">
        <v>41348</v>
      </c>
      <c r="M97" s="88">
        <v>41501</v>
      </c>
      <c r="N97" s="176">
        <f t="shared" si="9"/>
        <v>1</v>
      </c>
      <c r="O97" s="176">
        <f t="shared" ca="1" si="10"/>
        <v>0</v>
      </c>
      <c r="P97" s="176">
        <f t="shared" ca="1" si="8"/>
        <v>0</v>
      </c>
      <c r="Q97" s="3">
        <v>726</v>
      </c>
      <c r="R97" s="3"/>
      <c r="S97" s="29">
        <f t="shared" si="11"/>
        <v>726</v>
      </c>
      <c r="T97" s="29"/>
      <c r="U97" s="179"/>
      <c r="V97" s="1"/>
      <c r="W97" s="1"/>
      <c r="X97" s="1"/>
    </row>
    <row r="98" spans="1:24" customFormat="1" ht="15" customHeight="1" x14ac:dyDescent="0.25">
      <c r="A98" s="297"/>
      <c r="B98" s="239" t="s">
        <v>86</v>
      </c>
      <c r="C98" s="236" t="s">
        <v>87</v>
      </c>
      <c r="D98" s="233">
        <v>74000</v>
      </c>
      <c r="E98" s="252" t="s">
        <v>102</v>
      </c>
      <c r="F98" s="252" t="s">
        <v>150</v>
      </c>
      <c r="G98" s="59" t="s">
        <v>95</v>
      </c>
      <c r="H98" s="242" t="s">
        <v>101</v>
      </c>
      <c r="I98" s="298">
        <v>221965</v>
      </c>
      <c r="J98" s="242" t="s">
        <v>285</v>
      </c>
      <c r="K98" s="245" t="s">
        <v>249</v>
      </c>
      <c r="L98" s="88">
        <v>41214</v>
      </c>
      <c r="M98" s="88">
        <v>41402</v>
      </c>
      <c r="N98" s="176">
        <f t="shared" si="9"/>
        <v>0</v>
      </c>
      <c r="O98" s="176">
        <f t="shared" ca="1" si="10"/>
        <v>1</v>
      </c>
      <c r="P98" s="176">
        <f t="shared" ca="1" si="8"/>
        <v>0</v>
      </c>
      <c r="Q98" s="3"/>
      <c r="R98" s="3">
        <v>600</v>
      </c>
      <c r="S98" s="260">
        <v>1200</v>
      </c>
      <c r="T98" s="165"/>
      <c r="U98" s="294">
        <f>D98-SUM(S98:T156)</f>
        <v>3160</v>
      </c>
      <c r="V98" s="1"/>
      <c r="W98" s="1"/>
      <c r="X98" s="1"/>
    </row>
    <row r="99" spans="1:24" customFormat="1" x14ac:dyDescent="0.25">
      <c r="A99" s="297"/>
      <c r="B99" s="240"/>
      <c r="C99" s="237"/>
      <c r="D99" s="234"/>
      <c r="E99" s="253"/>
      <c r="F99" s="253"/>
      <c r="G99" s="59" t="s">
        <v>103</v>
      </c>
      <c r="H99" s="243"/>
      <c r="I99" s="299"/>
      <c r="J99" s="243"/>
      <c r="K99" s="246"/>
      <c r="L99" s="88">
        <v>41214</v>
      </c>
      <c r="M99" s="88">
        <v>41402</v>
      </c>
      <c r="N99" s="176">
        <f t="shared" si="9"/>
        <v>0</v>
      </c>
      <c r="O99" s="176">
        <f t="shared" ca="1" si="10"/>
        <v>1</v>
      </c>
      <c r="P99" s="176">
        <f t="shared" ca="1" si="8"/>
        <v>0</v>
      </c>
      <c r="Q99" s="152"/>
      <c r="R99" s="3">
        <v>250</v>
      </c>
      <c r="S99" s="260"/>
      <c r="T99" s="165"/>
      <c r="U99" s="295"/>
      <c r="V99" s="1"/>
      <c r="W99" s="1"/>
      <c r="X99" s="1"/>
    </row>
    <row r="100" spans="1:24" customFormat="1" x14ac:dyDescent="0.25">
      <c r="A100" s="297"/>
      <c r="B100" s="240"/>
      <c r="C100" s="237"/>
      <c r="D100" s="234"/>
      <c r="E100" s="253"/>
      <c r="F100" s="253"/>
      <c r="G100" s="59" t="s">
        <v>104</v>
      </c>
      <c r="H100" s="243"/>
      <c r="I100" s="299"/>
      <c r="J100" s="243"/>
      <c r="K100" s="246"/>
      <c r="L100" s="88">
        <v>41214</v>
      </c>
      <c r="M100" s="88">
        <v>41402</v>
      </c>
      <c r="N100" s="176">
        <f t="shared" si="9"/>
        <v>0</v>
      </c>
      <c r="O100" s="176">
        <f t="shared" ca="1" si="10"/>
        <v>1</v>
      </c>
      <c r="P100" s="176">
        <f t="shared" ca="1" si="8"/>
        <v>0</v>
      </c>
      <c r="Q100" s="152"/>
      <c r="R100" s="3">
        <v>0</v>
      </c>
      <c r="S100" s="260"/>
      <c r="T100" s="165"/>
      <c r="U100" s="295"/>
      <c r="V100" s="1"/>
      <c r="W100" s="1"/>
      <c r="X100" s="1"/>
    </row>
    <row r="101" spans="1:24" customFormat="1" x14ac:dyDescent="0.25">
      <c r="A101" s="297"/>
      <c r="B101" s="240"/>
      <c r="C101" s="237"/>
      <c r="D101" s="234"/>
      <c r="E101" s="253"/>
      <c r="F101" s="253"/>
      <c r="G101" s="59" t="s">
        <v>96</v>
      </c>
      <c r="H101" s="243"/>
      <c r="I101" s="299"/>
      <c r="J101" s="243"/>
      <c r="K101" s="246"/>
      <c r="L101" s="88">
        <v>41214</v>
      </c>
      <c r="M101" s="88">
        <v>41402</v>
      </c>
      <c r="N101" s="176">
        <f t="shared" si="9"/>
        <v>0</v>
      </c>
      <c r="O101" s="176">
        <f t="shared" ca="1" si="10"/>
        <v>1</v>
      </c>
      <c r="P101" s="176">
        <f t="shared" ca="1" si="8"/>
        <v>0</v>
      </c>
      <c r="Q101" s="152"/>
      <c r="R101" s="3">
        <v>200</v>
      </c>
      <c r="S101" s="260"/>
      <c r="T101" s="165"/>
      <c r="U101" s="295"/>
      <c r="V101" s="1"/>
      <c r="W101" s="1"/>
      <c r="X101" s="1"/>
    </row>
    <row r="102" spans="1:24" customFormat="1" ht="24.75" x14ac:dyDescent="0.25">
      <c r="A102" s="297"/>
      <c r="B102" s="240"/>
      <c r="C102" s="237"/>
      <c r="D102" s="234"/>
      <c r="E102" s="253"/>
      <c r="F102" s="253"/>
      <c r="G102" s="59" t="s">
        <v>97</v>
      </c>
      <c r="H102" s="243"/>
      <c r="I102" s="299"/>
      <c r="J102" s="243"/>
      <c r="K102" s="246"/>
      <c r="L102" s="88">
        <v>41214</v>
      </c>
      <c r="M102" s="88">
        <v>41402</v>
      </c>
      <c r="N102" s="176">
        <f t="shared" si="9"/>
        <v>0</v>
      </c>
      <c r="O102" s="176">
        <f t="shared" ca="1" si="10"/>
        <v>1</v>
      </c>
      <c r="P102" s="176">
        <f t="shared" ca="1" si="8"/>
        <v>0</v>
      </c>
      <c r="Q102" s="152"/>
      <c r="R102" s="3">
        <v>100</v>
      </c>
      <c r="S102" s="260"/>
      <c r="T102" s="165"/>
      <c r="U102" s="295"/>
      <c r="V102" s="1"/>
      <c r="W102" s="1"/>
      <c r="X102" s="1"/>
    </row>
    <row r="103" spans="1:24" customFormat="1" x14ac:dyDescent="0.25">
      <c r="A103" s="297"/>
      <c r="B103" s="240"/>
      <c r="C103" s="237"/>
      <c r="D103" s="234"/>
      <c r="E103" s="253"/>
      <c r="F103" s="253"/>
      <c r="G103" s="59" t="s">
        <v>98</v>
      </c>
      <c r="H103" s="243"/>
      <c r="I103" s="299"/>
      <c r="J103" s="243"/>
      <c r="K103" s="246"/>
      <c r="L103" s="88">
        <v>41214</v>
      </c>
      <c r="M103" s="88">
        <v>41402</v>
      </c>
      <c r="N103" s="176">
        <f t="shared" si="9"/>
        <v>0</v>
      </c>
      <c r="O103" s="176">
        <f t="shared" ca="1" si="10"/>
        <v>1</v>
      </c>
      <c r="P103" s="176">
        <f t="shared" ca="1" si="8"/>
        <v>0</v>
      </c>
      <c r="Q103" s="152"/>
      <c r="R103" s="3">
        <v>420</v>
      </c>
      <c r="S103" s="260"/>
      <c r="T103" s="165"/>
      <c r="U103" s="295"/>
      <c r="V103" s="1">
        <v>200</v>
      </c>
      <c r="W103" s="1"/>
      <c r="X103" s="1"/>
    </row>
    <row r="104" spans="1:24" customFormat="1" x14ac:dyDescent="0.25">
      <c r="A104" s="297"/>
      <c r="B104" s="240"/>
      <c r="C104" s="237"/>
      <c r="D104" s="234"/>
      <c r="E104" s="253"/>
      <c r="F104" s="253"/>
      <c r="G104" s="59" t="s">
        <v>105</v>
      </c>
      <c r="H104" s="243"/>
      <c r="I104" s="299"/>
      <c r="J104" s="243"/>
      <c r="K104" s="246"/>
      <c r="L104" s="88">
        <v>41214</v>
      </c>
      <c r="M104" s="88">
        <v>41402</v>
      </c>
      <c r="N104" s="176">
        <f t="shared" si="9"/>
        <v>0</v>
      </c>
      <c r="O104" s="176">
        <f t="shared" ca="1" si="10"/>
        <v>1</v>
      </c>
      <c r="P104" s="176">
        <f t="shared" ca="1" si="8"/>
        <v>0</v>
      </c>
      <c r="Q104" s="152"/>
      <c r="R104" s="3">
        <v>0</v>
      </c>
      <c r="S104" s="260"/>
      <c r="T104" s="165"/>
      <c r="U104" s="295"/>
      <c r="V104" s="1"/>
      <c r="W104" s="1"/>
      <c r="X104" s="1"/>
    </row>
    <row r="105" spans="1:24" customFormat="1" x14ac:dyDescent="0.25">
      <c r="A105" s="297"/>
      <c r="B105" s="240"/>
      <c r="C105" s="237"/>
      <c r="D105" s="234"/>
      <c r="E105" s="253"/>
      <c r="F105" s="253"/>
      <c r="G105" s="59" t="s">
        <v>99</v>
      </c>
      <c r="H105" s="243"/>
      <c r="I105" s="299"/>
      <c r="J105" s="243"/>
      <c r="K105" s="246"/>
      <c r="L105" s="88">
        <v>41214</v>
      </c>
      <c r="M105" s="88">
        <v>41402</v>
      </c>
      <c r="N105" s="176">
        <f t="shared" si="9"/>
        <v>0</v>
      </c>
      <c r="O105" s="176">
        <f t="shared" ca="1" si="10"/>
        <v>1</v>
      </c>
      <c r="P105" s="176">
        <f t="shared" ca="1" si="8"/>
        <v>0</v>
      </c>
      <c r="Q105" s="152"/>
      <c r="R105" s="3">
        <v>520</v>
      </c>
      <c r="S105" s="260"/>
      <c r="T105" s="165"/>
      <c r="U105" s="295"/>
      <c r="V105" s="1"/>
      <c r="W105" s="1"/>
      <c r="X105" s="1"/>
    </row>
    <row r="106" spans="1:24" customFormat="1" x14ac:dyDescent="0.25">
      <c r="A106" s="297"/>
      <c r="B106" s="240"/>
      <c r="C106" s="237"/>
      <c r="D106" s="234"/>
      <c r="E106" s="253"/>
      <c r="F106" s="253"/>
      <c r="G106" s="59" t="s">
        <v>106</v>
      </c>
      <c r="H106" s="243"/>
      <c r="I106" s="299"/>
      <c r="J106" s="243"/>
      <c r="K106" s="246"/>
      <c r="L106" s="88">
        <v>41214</v>
      </c>
      <c r="M106" s="88">
        <v>41402</v>
      </c>
      <c r="N106" s="176">
        <f t="shared" si="9"/>
        <v>0</v>
      </c>
      <c r="O106" s="176">
        <f t="shared" ca="1" si="10"/>
        <v>1</v>
      </c>
      <c r="P106" s="176">
        <f t="shared" ca="1" si="8"/>
        <v>0</v>
      </c>
      <c r="Q106" s="152"/>
      <c r="R106" s="3">
        <v>0</v>
      </c>
      <c r="S106" s="260"/>
      <c r="T106" s="165"/>
      <c r="U106" s="295"/>
      <c r="V106" s="1"/>
      <c r="W106" s="1"/>
      <c r="X106" s="1"/>
    </row>
    <row r="107" spans="1:24" customFormat="1" ht="15.75" customHeight="1" x14ac:dyDescent="0.25">
      <c r="A107" s="297"/>
      <c r="B107" s="240"/>
      <c r="C107" s="237"/>
      <c r="D107" s="234"/>
      <c r="E107" s="253"/>
      <c r="F107" s="253"/>
      <c r="G107" s="59" t="s">
        <v>100</v>
      </c>
      <c r="H107" s="243"/>
      <c r="I107" s="299"/>
      <c r="J107" s="243"/>
      <c r="K107" s="246"/>
      <c r="L107" s="88">
        <v>41214</v>
      </c>
      <c r="M107" s="88">
        <v>41402</v>
      </c>
      <c r="N107" s="176">
        <f t="shared" si="9"/>
        <v>0</v>
      </c>
      <c r="O107" s="176">
        <f t="shared" ca="1" si="10"/>
        <v>1</v>
      </c>
      <c r="P107" s="176">
        <f t="shared" ca="1" si="8"/>
        <v>0</v>
      </c>
      <c r="Q107" s="152"/>
      <c r="R107" s="3">
        <v>200</v>
      </c>
      <c r="S107" s="260"/>
      <c r="T107" s="165"/>
      <c r="U107" s="295"/>
      <c r="V107" s="1"/>
      <c r="W107" s="1"/>
      <c r="X107" s="1"/>
    </row>
    <row r="108" spans="1:24" customFormat="1" x14ac:dyDescent="0.25">
      <c r="A108" s="297"/>
      <c r="B108" s="240"/>
      <c r="C108" s="237"/>
      <c r="D108" s="234"/>
      <c r="E108" s="254"/>
      <c r="F108" s="254"/>
      <c r="G108" s="59" t="s">
        <v>34</v>
      </c>
      <c r="H108" s="244"/>
      <c r="I108" s="300"/>
      <c r="J108" s="244"/>
      <c r="K108" s="247"/>
      <c r="L108" s="88">
        <v>41214</v>
      </c>
      <c r="M108" s="88">
        <v>41402</v>
      </c>
      <c r="N108" s="176">
        <f t="shared" si="9"/>
        <v>0</v>
      </c>
      <c r="O108" s="176">
        <f t="shared" ca="1" si="10"/>
        <v>1</v>
      </c>
      <c r="P108" s="176">
        <f t="shared" ca="1" si="8"/>
        <v>0</v>
      </c>
      <c r="Q108" s="152"/>
      <c r="R108" s="3">
        <v>100</v>
      </c>
      <c r="S108" s="260"/>
      <c r="T108" s="165"/>
      <c r="U108" s="295"/>
      <c r="V108" s="1"/>
      <c r="W108" s="1"/>
      <c r="X108" s="1"/>
    </row>
    <row r="109" spans="1:24" customFormat="1" ht="16.5" customHeight="1" x14ac:dyDescent="0.25">
      <c r="A109" s="297"/>
      <c r="B109" s="240"/>
      <c r="C109" s="237"/>
      <c r="D109" s="234"/>
      <c r="E109" s="252" t="s">
        <v>27</v>
      </c>
      <c r="F109" s="279" t="s">
        <v>59</v>
      </c>
      <c r="G109" s="60" t="s">
        <v>108</v>
      </c>
      <c r="H109" s="242" t="s">
        <v>107</v>
      </c>
      <c r="I109" s="329" t="s">
        <v>309</v>
      </c>
      <c r="J109" s="245"/>
      <c r="K109" s="331"/>
      <c r="L109" s="88">
        <v>41127</v>
      </c>
      <c r="M109" s="88">
        <v>41305</v>
      </c>
      <c r="N109" s="176">
        <f t="shared" si="9"/>
        <v>0</v>
      </c>
      <c r="O109" s="176">
        <f t="shared" ca="1" si="10"/>
        <v>0</v>
      </c>
      <c r="P109" s="176">
        <f t="shared" ca="1" si="8"/>
        <v>1</v>
      </c>
      <c r="Q109" s="62"/>
      <c r="R109" s="275">
        <v>200</v>
      </c>
      <c r="S109" s="281">
        <v>200</v>
      </c>
      <c r="T109" s="64">
        <v>900</v>
      </c>
      <c r="U109" s="295"/>
      <c r="V109" s="1"/>
      <c r="W109" s="1"/>
      <c r="X109" s="1"/>
    </row>
    <row r="110" spans="1:24" customFormat="1" x14ac:dyDescent="0.25">
      <c r="A110" s="297"/>
      <c r="B110" s="240"/>
      <c r="C110" s="237"/>
      <c r="D110" s="234"/>
      <c r="E110" s="253"/>
      <c r="F110" s="280"/>
      <c r="G110" s="60" t="s">
        <v>109</v>
      </c>
      <c r="H110" s="243"/>
      <c r="I110" s="330"/>
      <c r="J110" s="246"/>
      <c r="K110" s="332"/>
      <c r="L110" s="88">
        <v>41127</v>
      </c>
      <c r="M110" s="88">
        <v>41305</v>
      </c>
      <c r="N110" s="176">
        <f t="shared" si="9"/>
        <v>0</v>
      </c>
      <c r="O110" s="176">
        <f t="shared" ca="1" si="10"/>
        <v>0</v>
      </c>
      <c r="P110" s="176">
        <f t="shared" ca="1" si="8"/>
        <v>1</v>
      </c>
      <c r="Q110" s="62"/>
      <c r="R110" s="275"/>
      <c r="S110" s="281"/>
      <c r="T110" s="64"/>
      <c r="U110" s="295"/>
      <c r="V110" s="1"/>
      <c r="W110" s="1"/>
      <c r="X110" s="1"/>
    </row>
    <row r="111" spans="1:24" customFormat="1" x14ac:dyDescent="0.25">
      <c r="A111" s="297"/>
      <c r="B111" s="240"/>
      <c r="C111" s="237"/>
      <c r="D111" s="234"/>
      <c r="E111" s="254"/>
      <c r="F111" s="282"/>
      <c r="G111" s="59" t="s">
        <v>110</v>
      </c>
      <c r="H111" s="243"/>
      <c r="I111" s="330"/>
      <c r="J111" s="246"/>
      <c r="K111" s="333"/>
      <c r="L111" s="88">
        <v>41127</v>
      </c>
      <c r="M111" s="88">
        <v>41305</v>
      </c>
      <c r="N111" s="176">
        <f t="shared" si="9"/>
        <v>0</v>
      </c>
      <c r="O111" s="176">
        <f t="shared" ca="1" si="10"/>
        <v>0</v>
      </c>
      <c r="P111" s="176">
        <f t="shared" ca="1" si="8"/>
        <v>1</v>
      </c>
      <c r="Q111" s="201">
        <v>26</v>
      </c>
      <c r="R111" s="3">
        <v>0</v>
      </c>
      <c r="S111" s="281"/>
      <c r="T111" s="64"/>
      <c r="U111" s="295"/>
      <c r="V111" s="1"/>
      <c r="W111" s="1"/>
      <c r="X111" s="1"/>
    </row>
    <row r="112" spans="1:24" s="95" customFormat="1" x14ac:dyDescent="0.25">
      <c r="A112" s="297"/>
      <c r="B112" s="240"/>
      <c r="C112" s="237"/>
      <c r="D112" s="234"/>
      <c r="E112" s="39" t="s">
        <v>27</v>
      </c>
      <c r="F112" s="39" t="s">
        <v>180</v>
      </c>
      <c r="G112" s="59" t="s">
        <v>35</v>
      </c>
      <c r="H112" s="200" t="s">
        <v>310</v>
      </c>
      <c r="I112" s="340">
        <v>305913</v>
      </c>
      <c r="J112" s="3" t="s">
        <v>289</v>
      </c>
      <c r="K112" s="334" t="s">
        <v>290</v>
      </c>
      <c r="L112" s="88">
        <v>41348</v>
      </c>
      <c r="M112" s="45">
        <v>41532</v>
      </c>
      <c r="N112" s="176">
        <f t="shared" si="9"/>
        <v>1</v>
      </c>
      <c r="O112" s="176">
        <f t="shared" ca="1" si="10"/>
        <v>0</v>
      </c>
      <c r="P112" s="176">
        <f t="shared" ca="1" si="8"/>
        <v>0</v>
      </c>
      <c r="Q112" s="201">
        <v>726</v>
      </c>
      <c r="R112" s="3">
        <v>1920</v>
      </c>
      <c r="S112" s="178"/>
      <c r="T112" s="178">
        <f>R112</f>
        <v>1920</v>
      </c>
      <c r="U112" s="295"/>
      <c r="V112" s="1"/>
      <c r="W112" s="1"/>
      <c r="X112" s="1"/>
    </row>
    <row r="113" spans="1:24" customFormat="1" ht="15" customHeight="1" x14ac:dyDescent="0.25">
      <c r="A113" s="297"/>
      <c r="B113" s="240"/>
      <c r="C113" s="237"/>
      <c r="D113" s="234"/>
      <c r="E113" s="252" t="s">
        <v>111</v>
      </c>
      <c r="F113" s="252" t="s">
        <v>152</v>
      </c>
      <c r="G113" s="59" t="s">
        <v>112</v>
      </c>
      <c r="H113" s="249" t="s">
        <v>115</v>
      </c>
      <c r="I113" s="288">
        <v>26043</v>
      </c>
      <c r="J113" s="335" t="s">
        <v>286</v>
      </c>
      <c r="K113" s="242" t="s">
        <v>287</v>
      </c>
      <c r="L113" s="88">
        <v>41071</v>
      </c>
      <c r="M113" s="88">
        <v>41274</v>
      </c>
      <c r="N113" s="176">
        <f t="shared" si="9"/>
        <v>0</v>
      </c>
      <c r="O113" s="176">
        <f t="shared" ca="1" si="10"/>
        <v>0</v>
      </c>
      <c r="P113" s="176">
        <f t="shared" ca="1" si="8"/>
        <v>1</v>
      </c>
      <c r="Q113" s="62"/>
      <c r="R113" s="275">
        <v>250</v>
      </c>
      <c r="S113" s="281">
        <f>R113</f>
        <v>250</v>
      </c>
      <c r="T113" s="64"/>
      <c r="U113" s="295"/>
      <c r="V113" s="1"/>
      <c r="W113" s="1"/>
      <c r="X113" s="1"/>
    </row>
    <row r="114" spans="1:24" customFormat="1" x14ac:dyDescent="0.25">
      <c r="A114" s="297"/>
      <c r="B114" s="240"/>
      <c r="C114" s="237"/>
      <c r="D114" s="234"/>
      <c r="E114" s="253"/>
      <c r="F114" s="253"/>
      <c r="G114" s="59" t="s">
        <v>113</v>
      </c>
      <c r="H114" s="248"/>
      <c r="I114" s="338"/>
      <c r="J114" s="305"/>
      <c r="K114" s="339"/>
      <c r="L114" s="88">
        <v>41071</v>
      </c>
      <c r="M114" s="88">
        <v>41274</v>
      </c>
      <c r="N114" s="176">
        <f t="shared" si="9"/>
        <v>0</v>
      </c>
      <c r="O114" s="176">
        <f t="shared" ca="1" si="10"/>
        <v>0</v>
      </c>
      <c r="P114" s="176">
        <f t="shared" ca="1" si="8"/>
        <v>1</v>
      </c>
      <c r="Q114" s="62"/>
      <c r="R114" s="275"/>
      <c r="S114" s="281"/>
      <c r="T114" s="64"/>
      <c r="U114" s="295"/>
      <c r="V114" s="1"/>
      <c r="W114" s="1"/>
      <c r="X114" s="1"/>
    </row>
    <row r="115" spans="1:24" customFormat="1" x14ac:dyDescent="0.25">
      <c r="A115" s="297"/>
      <c r="B115" s="240"/>
      <c r="C115" s="237"/>
      <c r="D115" s="234"/>
      <c r="E115" s="254"/>
      <c r="F115" s="254"/>
      <c r="G115" s="3" t="s">
        <v>114</v>
      </c>
      <c r="H115" s="248"/>
      <c r="I115" s="338"/>
      <c r="J115" s="305"/>
      <c r="K115" s="339"/>
      <c r="L115" s="88">
        <v>41071</v>
      </c>
      <c r="M115" s="88">
        <v>41274</v>
      </c>
      <c r="N115" s="176">
        <f t="shared" si="9"/>
        <v>0</v>
      </c>
      <c r="O115" s="176">
        <f t="shared" ca="1" si="10"/>
        <v>0</v>
      </c>
      <c r="P115" s="176">
        <f t="shared" ca="1" si="8"/>
        <v>1</v>
      </c>
      <c r="Q115" s="62"/>
      <c r="R115" s="275"/>
      <c r="S115" s="281"/>
      <c r="T115" s="64"/>
      <c r="U115" s="295"/>
      <c r="V115" s="1"/>
      <c r="W115" s="1"/>
      <c r="X115" s="1"/>
    </row>
    <row r="116" spans="1:24" s="95" customFormat="1" x14ac:dyDescent="0.25">
      <c r="A116" s="297"/>
      <c r="B116" s="240"/>
      <c r="C116" s="237"/>
      <c r="D116" s="234"/>
      <c r="E116" s="39" t="s">
        <v>111</v>
      </c>
      <c r="F116" s="39" t="s">
        <v>180</v>
      </c>
      <c r="G116" s="3" t="s">
        <v>35</v>
      </c>
      <c r="H116" s="189"/>
      <c r="I116" s="199"/>
      <c r="J116" s="3" t="s">
        <v>288</v>
      </c>
      <c r="K116" s="200" t="s">
        <v>250</v>
      </c>
      <c r="L116" s="88">
        <v>41348</v>
      </c>
      <c r="M116" s="45">
        <v>41532</v>
      </c>
      <c r="N116" s="176">
        <f t="shared" si="9"/>
        <v>1</v>
      </c>
      <c r="O116" s="176">
        <f t="shared" ca="1" si="10"/>
        <v>0</v>
      </c>
      <c r="P116" s="176">
        <f t="shared" ca="1" si="8"/>
        <v>0</v>
      </c>
      <c r="Q116" s="201">
        <v>100</v>
      </c>
      <c r="R116" s="177">
        <v>1740</v>
      </c>
      <c r="S116" s="178"/>
      <c r="T116" s="178">
        <f>R116</f>
        <v>1740</v>
      </c>
      <c r="U116" s="295"/>
      <c r="V116" s="1"/>
      <c r="W116" s="1"/>
      <c r="X116" s="1"/>
    </row>
    <row r="117" spans="1:24" s="95" customFormat="1" x14ac:dyDescent="0.25">
      <c r="A117" s="297"/>
      <c r="B117" s="240"/>
      <c r="C117" s="237"/>
      <c r="D117" s="234"/>
      <c r="E117" s="39" t="s">
        <v>291</v>
      </c>
      <c r="F117" s="39" t="s">
        <v>180</v>
      </c>
      <c r="G117" s="3" t="s">
        <v>35</v>
      </c>
      <c r="H117" s="189"/>
      <c r="I117" s="199">
        <v>149100</v>
      </c>
      <c r="J117" s="3"/>
      <c r="K117" s="200"/>
      <c r="L117" s="88">
        <v>41348</v>
      </c>
      <c r="M117" s="45">
        <v>41532</v>
      </c>
      <c r="N117" s="176">
        <f t="shared" si="9"/>
        <v>1</v>
      </c>
      <c r="O117" s="176">
        <f t="shared" ca="1" si="10"/>
        <v>0</v>
      </c>
      <c r="P117" s="176">
        <f t="shared" ca="1" si="8"/>
        <v>0</v>
      </c>
      <c r="Q117" s="201">
        <v>100</v>
      </c>
      <c r="R117" s="177"/>
      <c r="S117" s="178"/>
      <c r="T117" s="178"/>
      <c r="U117" s="295"/>
      <c r="V117" s="1"/>
      <c r="W117" s="1"/>
      <c r="X117" s="1"/>
    </row>
    <row r="118" spans="1:24" s="95" customFormat="1" x14ac:dyDescent="0.25">
      <c r="A118" s="297"/>
      <c r="B118" s="240"/>
      <c r="C118" s="237"/>
      <c r="D118" s="234"/>
      <c r="E118" s="183" t="s">
        <v>10</v>
      </c>
      <c r="F118" s="183" t="s">
        <v>180</v>
      </c>
      <c r="G118" s="3" t="s">
        <v>292</v>
      </c>
      <c r="H118" s="186" t="s">
        <v>44</v>
      </c>
      <c r="I118" s="181">
        <v>179647</v>
      </c>
      <c r="J118" s="3" t="s">
        <v>289</v>
      </c>
      <c r="K118" s="185" t="s">
        <v>290</v>
      </c>
      <c r="L118" s="88">
        <v>41334</v>
      </c>
      <c r="M118" s="45">
        <v>41517</v>
      </c>
      <c r="N118" s="176">
        <f t="shared" si="9"/>
        <v>1</v>
      </c>
      <c r="O118" s="176">
        <f t="shared" ca="1" si="10"/>
        <v>0</v>
      </c>
      <c r="P118" s="176">
        <f t="shared" ca="1" si="8"/>
        <v>0</v>
      </c>
      <c r="Q118" s="201">
        <v>175</v>
      </c>
      <c r="R118" s="177"/>
      <c r="S118" s="178"/>
      <c r="T118" s="178">
        <v>1619</v>
      </c>
      <c r="U118" s="295"/>
      <c r="V118" s="1"/>
      <c r="W118" s="1"/>
      <c r="X118" s="1"/>
    </row>
    <row r="119" spans="1:24" s="95" customFormat="1" x14ac:dyDescent="0.25">
      <c r="A119" s="297"/>
      <c r="B119" s="240"/>
      <c r="C119" s="237"/>
      <c r="D119" s="234"/>
      <c r="E119" s="183" t="s">
        <v>294</v>
      </c>
      <c r="F119" s="183" t="s">
        <v>180</v>
      </c>
      <c r="G119" s="3" t="s">
        <v>35</v>
      </c>
      <c r="H119" s="186"/>
      <c r="I119" s="181">
        <v>315802</v>
      </c>
      <c r="J119" s="3"/>
      <c r="K119" s="185"/>
      <c r="L119" s="88">
        <v>41348</v>
      </c>
      <c r="M119" s="45">
        <v>41532</v>
      </c>
      <c r="N119" s="176">
        <f t="shared" si="9"/>
        <v>1</v>
      </c>
      <c r="O119" s="176">
        <f t="shared" ca="1" si="10"/>
        <v>0</v>
      </c>
      <c r="P119" s="176">
        <f t="shared" ca="1" si="8"/>
        <v>0</v>
      </c>
      <c r="Q119" s="201">
        <v>1000</v>
      </c>
      <c r="R119" s="177"/>
      <c r="S119" s="178"/>
      <c r="T119" s="178">
        <v>10000</v>
      </c>
      <c r="U119" s="295"/>
      <c r="V119" s="1"/>
      <c r="W119" s="1"/>
      <c r="X119" s="1"/>
    </row>
    <row r="120" spans="1:24" s="95" customFormat="1" x14ac:dyDescent="0.25">
      <c r="A120" s="297"/>
      <c r="B120" s="240"/>
      <c r="C120" s="237"/>
      <c r="D120" s="234"/>
      <c r="E120" s="39" t="s">
        <v>295</v>
      </c>
      <c r="F120" s="39" t="s">
        <v>180</v>
      </c>
      <c r="G120" s="3" t="s">
        <v>35</v>
      </c>
      <c r="H120" s="218" t="s">
        <v>44</v>
      </c>
      <c r="I120" s="199">
        <v>379657</v>
      </c>
      <c r="J120" s="3"/>
      <c r="K120" s="200"/>
      <c r="L120" s="88">
        <v>41348</v>
      </c>
      <c r="M120" s="45">
        <v>41532</v>
      </c>
      <c r="N120" s="176">
        <f t="shared" si="9"/>
        <v>1</v>
      </c>
      <c r="O120" s="176">
        <f t="shared" ca="1" si="10"/>
        <v>0</v>
      </c>
      <c r="P120" s="176">
        <f t="shared" ca="1" si="8"/>
        <v>0</v>
      </c>
      <c r="Q120" s="201">
        <v>2050</v>
      </c>
      <c r="R120" s="177"/>
      <c r="S120" s="178"/>
      <c r="T120" s="178">
        <v>4930</v>
      </c>
      <c r="U120" s="295"/>
      <c r="V120" s="1"/>
      <c r="W120" s="1"/>
      <c r="X120" s="1"/>
    </row>
    <row r="121" spans="1:24" customFormat="1" x14ac:dyDescent="0.25">
      <c r="A121" s="297"/>
      <c r="B121" s="240"/>
      <c r="C121" s="237"/>
      <c r="D121" s="234"/>
      <c r="E121" s="252" t="s">
        <v>116</v>
      </c>
      <c r="F121" s="276" t="s">
        <v>260</v>
      </c>
      <c r="G121" s="59" t="s">
        <v>117</v>
      </c>
      <c r="H121" s="249" t="s">
        <v>126</v>
      </c>
      <c r="I121" s="298">
        <f>184124+171661</f>
        <v>355785</v>
      </c>
      <c r="J121" s="242" t="s">
        <v>301</v>
      </c>
      <c r="K121" s="272" t="s">
        <v>251</v>
      </c>
      <c r="L121" s="88">
        <v>41122</v>
      </c>
      <c r="M121" s="88">
        <v>41394</v>
      </c>
      <c r="N121" s="176">
        <f t="shared" si="9"/>
        <v>0</v>
      </c>
      <c r="O121" s="176">
        <f t="shared" ca="1" si="10"/>
        <v>1</v>
      </c>
      <c r="P121" s="176">
        <f t="shared" ca="1" si="8"/>
        <v>0</v>
      </c>
      <c r="Q121" s="62"/>
      <c r="R121" s="63">
        <v>720</v>
      </c>
      <c r="S121" s="260">
        <v>2215</v>
      </c>
      <c r="T121" s="165"/>
      <c r="U121" s="295"/>
      <c r="V121" s="1"/>
      <c r="W121" s="1"/>
      <c r="X121" s="1"/>
    </row>
    <row r="122" spans="1:24" customFormat="1" x14ac:dyDescent="0.25">
      <c r="A122" s="297"/>
      <c r="B122" s="240"/>
      <c r="C122" s="237"/>
      <c r="D122" s="234"/>
      <c r="E122" s="253"/>
      <c r="F122" s="253"/>
      <c r="G122" s="60" t="s">
        <v>118</v>
      </c>
      <c r="H122" s="250"/>
      <c r="I122" s="299"/>
      <c r="J122" s="243"/>
      <c r="K122" s="273"/>
      <c r="L122" s="88">
        <v>41122</v>
      </c>
      <c r="M122" s="88">
        <v>41394</v>
      </c>
      <c r="N122" s="176">
        <f t="shared" si="9"/>
        <v>0</v>
      </c>
      <c r="O122" s="176">
        <f t="shared" ca="1" si="10"/>
        <v>1</v>
      </c>
      <c r="P122" s="176">
        <f t="shared" ca="1" si="8"/>
        <v>0</v>
      </c>
      <c r="Q122" s="62"/>
      <c r="R122" s="63">
        <v>1070</v>
      </c>
      <c r="S122" s="260"/>
      <c r="T122" s="165"/>
      <c r="U122" s="295"/>
      <c r="V122" s="1"/>
      <c r="W122" s="1"/>
      <c r="X122" s="1"/>
    </row>
    <row r="123" spans="1:24" customFormat="1" x14ac:dyDescent="0.25">
      <c r="A123" s="297"/>
      <c r="B123" s="240"/>
      <c r="C123" s="237"/>
      <c r="D123" s="234"/>
      <c r="E123" s="253"/>
      <c r="F123" s="253"/>
      <c r="G123" s="60" t="s">
        <v>119</v>
      </c>
      <c r="H123" s="250"/>
      <c r="I123" s="299"/>
      <c r="J123" s="243"/>
      <c r="K123" s="273"/>
      <c r="L123" s="88">
        <v>41122</v>
      </c>
      <c r="M123" s="88">
        <v>41394</v>
      </c>
      <c r="N123" s="176">
        <f t="shared" si="9"/>
        <v>0</v>
      </c>
      <c r="O123" s="176">
        <f t="shared" ca="1" si="10"/>
        <v>1</v>
      </c>
      <c r="P123" s="176">
        <f t="shared" ca="1" si="8"/>
        <v>0</v>
      </c>
      <c r="Q123" s="62"/>
      <c r="R123" s="63">
        <v>150</v>
      </c>
      <c r="S123" s="260"/>
      <c r="T123" s="165">
        <v>2000</v>
      </c>
      <c r="U123" s="295"/>
      <c r="V123" s="1">
        <v>820</v>
      </c>
      <c r="W123" s="1"/>
      <c r="X123" s="1"/>
    </row>
    <row r="124" spans="1:24" customFormat="1" x14ac:dyDescent="0.25">
      <c r="A124" s="297"/>
      <c r="B124" s="240"/>
      <c r="C124" s="237"/>
      <c r="D124" s="234"/>
      <c r="E124" s="253"/>
      <c r="F124" s="253"/>
      <c r="G124" s="60" t="s">
        <v>120</v>
      </c>
      <c r="H124" s="250"/>
      <c r="I124" s="299"/>
      <c r="J124" s="243"/>
      <c r="K124" s="273"/>
      <c r="L124" s="88">
        <v>41122</v>
      </c>
      <c r="M124" s="88">
        <v>41394</v>
      </c>
      <c r="N124" s="176">
        <f t="shared" si="9"/>
        <v>0</v>
      </c>
      <c r="O124" s="176">
        <f t="shared" ca="1" si="10"/>
        <v>1</v>
      </c>
      <c r="P124" s="176">
        <f t="shared" ca="1" si="8"/>
        <v>0</v>
      </c>
      <c r="Q124" s="62"/>
      <c r="R124" s="63">
        <v>25</v>
      </c>
      <c r="S124" s="260"/>
      <c r="T124" s="165"/>
      <c r="U124" s="295"/>
      <c r="V124" s="1"/>
      <c r="W124" s="1"/>
      <c r="X124" s="1"/>
    </row>
    <row r="125" spans="1:24" customFormat="1" x14ac:dyDescent="0.25">
      <c r="A125" s="297"/>
      <c r="B125" s="240"/>
      <c r="C125" s="237"/>
      <c r="D125" s="234"/>
      <c r="E125" s="253"/>
      <c r="F125" s="253"/>
      <c r="G125" s="60" t="s">
        <v>121</v>
      </c>
      <c r="H125" s="250"/>
      <c r="I125" s="299"/>
      <c r="J125" s="243"/>
      <c r="K125" s="273"/>
      <c r="L125" s="88">
        <v>41122</v>
      </c>
      <c r="M125" s="88">
        <v>41394</v>
      </c>
      <c r="N125" s="176">
        <f t="shared" si="9"/>
        <v>0</v>
      </c>
      <c r="O125" s="176">
        <f t="shared" ca="1" si="10"/>
        <v>1</v>
      </c>
      <c r="P125" s="176">
        <f t="shared" ca="1" si="8"/>
        <v>0</v>
      </c>
      <c r="Q125" s="62"/>
      <c r="R125" s="63">
        <v>10</v>
      </c>
      <c r="S125" s="260"/>
      <c r="T125" s="165"/>
      <c r="U125" s="295"/>
      <c r="V125" s="1"/>
      <c r="W125" s="1"/>
      <c r="X125" s="1"/>
    </row>
    <row r="126" spans="1:24" customFormat="1" x14ac:dyDescent="0.25">
      <c r="A126" s="297"/>
      <c r="B126" s="240"/>
      <c r="C126" s="237"/>
      <c r="D126" s="234"/>
      <c r="E126" s="253"/>
      <c r="F126" s="253"/>
      <c r="G126" s="60" t="s">
        <v>122</v>
      </c>
      <c r="H126" s="250"/>
      <c r="I126" s="299"/>
      <c r="J126" s="243"/>
      <c r="K126" s="273"/>
      <c r="L126" s="88">
        <v>41122</v>
      </c>
      <c r="M126" s="88">
        <v>41394</v>
      </c>
      <c r="N126" s="176">
        <f t="shared" si="9"/>
        <v>0</v>
      </c>
      <c r="O126" s="176">
        <f t="shared" ca="1" si="10"/>
        <v>1</v>
      </c>
      <c r="P126" s="176">
        <f t="shared" ca="1" si="8"/>
        <v>0</v>
      </c>
      <c r="Q126" s="62"/>
      <c r="R126" s="63">
        <v>240</v>
      </c>
      <c r="S126" s="260"/>
      <c r="T126" s="165"/>
      <c r="U126" s="295"/>
      <c r="V126" s="1"/>
      <c r="W126" s="1"/>
      <c r="X126" s="1"/>
    </row>
    <row r="127" spans="1:24" customFormat="1" x14ac:dyDescent="0.25">
      <c r="A127" s="297"/>
      <c r="B127" s="240"/>
      <c r="C127" s="237"/>
      <c r="D127" s="234"/>
      <c r="E127" s="253"/>
      <c r="F127" s="253"/>
      <c r="G127" s="60" t="s">
        <v>123</v>
      </c>
      <c r="H127" s="250"/>
      <c r="I127" s="299"/>
      <c r="J127" s="243"/>
      <c r="K127" s="273"/>
      <c r="L127" s="88">
        <v>41122</v>
      </c>
      <c r="M127" s="88">
        <v>41394</v>
      </c>
      <c r="N127" s="176">
        <f t="shared" si="9"/>
        <v>0</v>
      </c>
      <c r="O127" s="176">
        <f t="shared" ca="1" si="10"/>
        <v>1</v>
      </c>
      <c r="P127" s="176">
        <f t="shared" ca="1" si="8"/>
        <v>0</v>
      </c>
      <c r="Q127" s="62"/>
      <c r="R127" s="63"/>
      <c r="S127" s="260"/>
      <c r="T127" s="165"/>
      <c r="U127" s="295"/>
      <c r="V127" s="1"/>
      <c r="W127" s="1"/>
      <c r="X127" s="1"/>
    </row>
    <row r="128" spans="1:24" customFormat="1" x14ac:dyDescent="0.25">
      <c r="A128" s="297"/>
      <c r="B128" s="240"/>
      <c r="C128" s="237"/>
      <c r="D128" s="234"/>
      <c r="E128" s="253"/>
      <c r="F128" s="253"/>
      <c r="G128" s="60" t="s">
        <v>109</v>
      </c>
      <c r="H128" s="250"/>
      <c r="I128" s="299"/>
      <c r="J128" s="243"/>
      <c r="K128" s="273"/>
      <c r="L128" s="88">
        <v>41122</v>
      </c>
      <c r="M128" s="88">
        <v>41394</v>
      </c>
      <c r="N128" s="176">
        <f t="shared" si="9"/>
        <v>0</v>
      </c>
      <c r="O128" s="176">
        <f t="shared" ca="1" si="10"/>
        <v>1</v>
      </c>
      <c r="P128" s="176">
        <f t="shared" ca="1" si="8"/>
        <v>0</v>
      </c>
      <c r="Q128" s="62"/>
      <c r="R128" s="63"/>
      <c r="S128" s="260"/>
      <c r="T128" s="165"/>
      <c r="U128" s="295"/>
      <c r="V128" s="1"/>
      <c r="W128" s="1"/>
      <c r="X128" s="1"/>
    </row>
    <row r="129" spans="1:24" customFormat="1" ht="16.5" customHeight="1" x14ac:dyDescent="0.25">
      <c r="A129" s="297"/>
      <c r="B129" s="240"/>
      <c r="C129" s="237"/>
      <c r="D129" s="234"/>
      <c r="E129" s="253"/>
      <c r="F129" s="253"/>
      <c r="G129" s="60" t="s">
        <v>124</v>
      </c>
      <c r="H129" s="250"/>
      <c r="I129" s="299"/>
      <c r="J129" s="243"/>
      <c r="K129" s="273"/>
      <c r="L129" s="88">
        <v>41122</v>
      </c>
      <c r="M129" s="88">
        <v>41394</v>
      </c>
      <c r="N129" s="176">
        <f t="shared" si="9"/>
        <v>0</v>
      </c>
      <c r="O129" s="176">
        <f t="shared" ca="1" si="10"/>
        <v>1</v>
      </c>
      <c r="P129" s="176">
        <f t="shared" ca="1" si="8"/>
        <v>0</v>
      </c>
      <c r="Q129" s="62"/>
      <c r="R129" s="63"/>
      <c r="S129" s="260"/>
      <c r="T129" s="165"/>
      <c r="U129" s="295"/>
      <c r="V129" s="1"/>
      <c r="W129" s="1"/>
      <c r="X129" s="1"/>
    </row>
    <row r="130" spans="1:24" customFormat="1" x14ac:dyDescent="0.25">
      <c r="A130" s="297"/>
      <c r="B130" s="240"/>
      <c r="C130" s="237"/>
      <c r="D130" s="234"/>
      <c r="E130" s="254"/>
      <c r="F130" s="254"/>
      <c r="G130" s="60" t="s">
        <v>125</v>
      </c>
      <c r="H130" s="251"/>
      <c r="I130" s="300"/>
      <c r="J130" s="244"/>
      <c r="K130" s="274"/>
      <c r="L130" s="45">
        <v>41122</v>
      </c>
      <c r="M130" s="45">
        <v>41394</v>
      </c>
      <c r="N130" s="176">
        <f t="shared" si="9"/>
        <v>0</v>
      </c>
      <c r="O130" s="176">
        <f t="shared" ca="1" si="10"/>
        <v>1</v>
      </c>
      <c r="P130" s="176">
        <f t="shared" ca="1" si="8"/>
        <v>0</v>
      </c>
      <c r="Q130" s="62"/>
      <c r="R130" s="63"/>
      <c r="S130" s="260"/>
      <c r="T130" s="165"/>
      <c r="U130" s="295"/>
      <c r="V130" s="1"/>
      <c r="W130" s="1"/>
      <c r="X130" s="1"/>
    </row>
    <row r="131" spans="1:24" s="95" customFormat="1" x14ac:dyDescent="0.25">
      <c r="A131" s="297"/>
      <c r="B131" s="240"/>
      <c r="C131" s="237"/>
      <c r="D131" s="234"/>
      <c r="E131" s="39" t="s">
        <v>116</v>
      </c>
      <c r="F131" s="39" t="s">
        <v>180</v>
      </c>
      <c r="G131" s="59" t="s">
        <v>35</v>
      </c>
      <c r="H131" s="189"/>
      <c r="I131" s="191"/>
      <c r="J131" s="200" t="s">
        <v>289</v>
      </c>
      <c r="K131" s="192" t="s">
        <v>290</v>
      </c>
      <c r="L131" s="3"/>
      <c r="M131" s="62"/>
      <c r="N131" s="176">
        <f t="shared" si="9"/>
        <v>1</v>
      </c>
      <c r="O131" s="176">
        <f t="shared" ca="1" si="10"/>
        <v>0</v>
      </c>
      <c r="P131" s="176">
        <f t="shared" ca="1" si="8"/>
        <v>0</v>
      </c>
      <c r="Q131" s="62"/>
      <c r="R131" s="177"/>
      <c r="S131" s="175"/>
      <c r="T131" s="175"/>
      <c r="U131" s="295"/>
      <c r="V131" s="1"/>
      <c r="W131" s="1"/>
      <c r="X131" s="1"/>
    </row>
    <row r="132" spans="1:24" customFormat="1" ht="36" x14ac:dyDescent="0.25">
      <c r="A132" s="297"/>
      <c r="B132" s="240"/>
      <c r="C132" s="237"/>
      <c r="D132" s="234"/>
      <c r="E132" s="134" t="s">
        <v>127</v>
      </c>
      <c r="F132" s="202" t="s">
        <v>302</v>
      </c>
      <c r="G132" s="203"/>
      <c r="H132" s="187"/>
      <c r="I132" s="204"/>
      <c r="J132" s="205" t="s">
        <v>304</v>
      </c>
      <c r="K132" s="206" t="s">
        <v>303</v>
      </c>
      <c r="L132" s="20"/>
      <c r="M132" s="61"/>
      <c r="N132" s="176">
        <f t="shared" si="9"/>
        <v>0</v>
      </c>
      <c r="O132" s="176">
        <f t="shared" ca="1" si="10"/>
        <v>0</v>
      </c>
      <c r="P132" s="176">
        <f t="shared" ca="1" si="8"/>
        <v>0</v>
      </c>
      <c r="Q132" s="62" t="s">
        <v>149</v>
      </c>
      <c r="R132" s="63">
        <f>7500*3</f>
        <v>22500</v>
      </c>
      <c r="S132" s="64">
        <f>R132</f>
        <v>22500</v>
      </c>
      <c r="T132" s="64"/>
      <c r="U132" s="295"/>
      <c r="V132" s="1"/>
      <c r="W132" s="1"/>
      <c r="X132" s="1"/>
    </row>
    <row r="133" spans="1:24" customFormat="1" x14ac:dyDescent="0.25">
      <c r="A133" s="297"/>
      <c r="B133" s="240"/>
      <c r="C133" s="237"/>
      <c r="D133" s="234"/>
      <c r="E133" s="252" t="s">
        <v>6</v>
      </c>
      <c r="F133" s="252" t="s">
        <v>253</v>
      </c>
      <c r="G133" s="3" t="s">
        <v>128</v>
      </c>
      <c r="H133" s="248" t="s">
        <v>130</v>
      </c>
      <c r="I133" s="292">
        <v>102070</v>
      </c>
      <c r="J133" s="245" t="s">
        <v>305</v>
      </c>
      <c r="K133" s="291" t="s">
        <v>252</v>
      </c>
      <c r="L133" s="45">
        <v>41281</v>
      </c>
      <c r="M133" s="45">
        <v>41432</v>
      </c>
      <c r="N133" s="176">
        <f t="shared" si="9"/>
        <v>0</v>
      </c>
      <c r="O133" s="176">
        <f t="shared" ca="1" si="10"/>
        <v>1</v>
      </c>
      <c r="P133" s="176">
        <f t="shared" ref="P133:P170" ca="1" si="12">IF(AND(TODAY()&gt;M133,M133&gt;0),1,0)</f>
        <v>0</v>
      </c>
      <c r="Q133" s="62"/>
      <c r="R133" s="275">
        <v>1200</v>
      </c>
      <c r="S133" s="281">
        <f>R133</f>
        <v>1200</v>
      </c>
      <c r="T133" s="64"/>
      <c r="U133" s="295"/>
      <c r="V133" s="1"/>
      <c r="W133" s="1"/>
      <c r="X133" s="1"/>
    </row>
    <row r="134" spans="1:24" customFormat="1" x14ac:dyDescent="0.25">
      <c r="A134" s="297"/>
      <c r="B134" s="240"/>
      <c r="C134" s="237"/>
      <c r="D134" s="234"/>
      <c r="E134" s="254"/>
      <c r="F134" s="254"/>
      <c r="G134" s="3" t="s">
        <v>129</v>
      </c>
      <c r="H134" s="248"/>
      <c r="I134" s="292"/>
      <c r="J134" s="247"/>
      <c r="K134" s="291"/>
      <c r="L134" s="45">
        <v>41281</v>
      </c>
      <c r="M134" s="45">
        <v>41432</v>
      </c>
      <c r="N134" s="176">
        <f t="shared" si="9"/>
        <v>0</v>
      </c>
      <c r="O134" s="176">
        <f t="shared" ca="1" si="10"/>
        <v>1</v>
      </c>
      <c r="P134" s="176">
        <f t="shared" ca="1" si="12"/>
        <v>0</v>
      </c>
      <c r="Q134" s="62"/>
      <c r="R134" s="275"/>
      <c r="S134" s="281"/>
      <c r="T134" s="64"/>
      <c r="U134" s="295"/>
      <c r="V134" s="1"/>
      <c r="W134" s="1"/>
      <c r="X134" s="1"/>
    </row>
    <row r="135" spans="1:24" customFormat="1" x14ac:dyDescent="0.25">
      <c r="A135" s="297"/>
      <c r="B135" s="240"/>
      <c r="C135" s="237"/>
      <c r="D135" s="234"/>
      <c r="E135" s="252" t="s">
        <v>26</v>
      </c>
      <c r="F135" s="252" t="s">
        <v>56</v>
      </c>
      <c r="G135" s="59" t="s">
        <v>112</v>
      </c>
      <c r="H135" s="248" t="s">
        <v>134</v>
      </c>
      <c r="I135" s="292">
        <v>274875</v>
      </c>
      <c r="J135" s="245"/>
      <c r="K135" s="293" t="s">
        <v>254</v>
      </c>
      <c r="L135" s="45">
        <v>41153</v>
      </c>
      <c r="M135" s="45">
        <v>41333</v>
      </c>
      <c r="N135" s="176">
        <f t="shared" si="9"/>
        <v>0</v>
      </c>
      <c r="O135" s="176">
        <f t="shared" ca="1" si="10"/>
        <v>0</v>
      </c>
      <c r="P135" s="176">
        <f t="shared" ca="1" si="12"/>
        <v>1</v>
      </c>
      <c r="Q135" s="62"/>
      <c r="R135" s="325">
        <v>1500</v>
      </c>
      <c r="S135" s="328">
        <f>R135</f>
        <v>1500</v>
      </c>
      <c r="T135" s="64"/>
      <c r="U135" s="295"/>
      <c r="V135" s="1"/>
      <c r="W135" s="1"/>
      <c r="X135" s="1"/>
    </row>
    <row r="136" spans="1:24" customFormat="1" x14ac:dyDescent="0.25">
      <c r="A136" s="297"/>
      <c r="B136" s="240"/>
      <c r="C136" s="237"/>
      <c r="D136" s="234"/>
      <c r="E136" s="253"/>
      <c r="F136" s="253"/>
      <c r="G136" s="59" t="s">
        <v>131</v>
      </c>
      <c r="H136" s="248"/>
      <c r="I136" s="292"/>
      <c r="J136" s="246"/>
      <c r="K136" s="293"/>
      <c r="L136" s="45">
        <v>41153</v>
      </c>
      <c r="M136" s="45">
        <v>41333</v>
      </c>
      <c r="N136" s="176">
        <f t="shared" si="9"/>
        <v>0</v>
      </c>
      <c r="O136" s="176">
        <f t="shared" ca="1" si="10"/>
        <v>0</v>
      </c>
      <c r="P136" s="176">
        <f t="shared" ca="1" si="12"/>
        <v>1</v>
      </c>
      <c r="Q136" s="62"/>
      <c r="R136" s="326"/>
      <c r="S136" s="321"/>
      <c r="T136" s="64"/>
      <c r="U136" s="295"/>
      <c r="V136" s="1"/>
      <c r="W136" s="1"/>
      <c r="X136" s="1"/>
    </row>
    <row r="137" spans="1:24" customFormat="1" x14ac:dyDescent="0.25">
      <c r="A137" s="297"/>
      <c r="B137" s="240"/>
      <c r="C137" s="237"/>
      <c r="D137" s="234"/>
      <c r="E137" s="253"/>
      <c r="F137" s="253"/>
      <c r="G137" s="59" t="s">
        <v>123</v>
      </c>
      <c r="H137" s="248"/>
      <c r="I137" s="292"/>
      <c r="J137" s="246"/>
      <c r="K137" s="293"/>
      <c r="L137" s="45">
        <v>41153</v>
      </c>
      <c r="M137" s="45">
        <v>41333</v>
      </c>
      <c r="N137" s="176">
        <f t="shared" si="9"/>
        <v>0</v>
      </c>
      <c r="O137" s="176">
        <f t="shared" ca="1" si="10"/>
        <v>0</v>
      </c>
      <c r="P137" s="176">
        <f t="shared" ca="1" si="12"/>
        <v>1</v>
      </c>
      <c r="Q137" s="62"/>
      <c r="R137" s="326"/>
      <c r="S137" s="321"/>
      <c r="T137" s="64"/>
      <c r="U137" s="295"/>
      <c r="V137" s="1"/>
      <c r="W137" s="1"/>
      <c r="X137" s="1"/>
    </row>
    <row r="138" spans="1:24" customFormat="1" x14ac:dyDescent="0.25">
      <c r="A138" s="297"/>
      <c r="B138" s="240"/>
      <c r="C138" s="237"/>
      <c r="D138" s="234"/>
      <c r="E138" s="253"/>
      <c r="F138" s="253"/>
      <c r="G138" s="59" t="s">
        <v>109</v>
      </c>
      <c r="H138" s="248"/>
      <c r="I138" s="292"/>
      <c r="J138" s="246"/>
      <c r="K138" s="293"/>
      <c r="L138" s="45">
        <v>41153</v>
      </c>
      <c r="M138" s="45">
        <v>41333</v>
      </c>
      <c r="N138" s="176">
        <f t="shared" si="9"/>
        <v>0</v>
      </c>
      <c r="O138" s="176">
        <f t="shared" ca="1" si="10"/>
        <v>0</v>
      </c>
      <c r="P138" s="176">
        <f t="shared" ca="1" si="12"/>
        <v>1</v>
      </c>
      <c r="Q138" s="62"/>
      <c r="R138" s="327"/>
      <c r="S138" s="268"/>
      <c r="T138" s="64"/>
      <c r="U138" s="295"/>
      <c r="V138" s="1"/>
      <c r="W138" s="1"/>
      <c r="X138" s="1"/>
    </row>
    <row r="139" spans="1:24" customFormat="1" x14ac:dyDescent="0.25">
      <c r="A139" s="297"/>
      <c r="B139" s="240"/>
      <c r="C139" s="237"/>
      <c r="D139" s="234"/>
      <c r="E139" s="253"/>
      <c r="F139" s="253"/>
      <c r="G139" s="59" t="s">
        <v>132</v>
      </c>
      <c r="H139" s="248"/>
      <c r="I139" s="292"/>
      <c r="J139" s="246"/>
      <c r="K139" s="293"/>
      <c r="L139" s="45">
        <v>41153</v>
      </c>
      <c r="M139" s="45">
        <v>41333</v>
      </c>
      <c r="N139" s="176">
        <f t="shared" si="9"/>
        <v>0</v>
      </c>
      <c r="O139" s="176">
        <f t="shared" ca="1" si="10"/>
        <v>0</v>
      </c>
      <c r="P139" s="176">
        <f t="shared" ca="1" si="12"/>
        <v>1</v>
      </c>
      <c r="Q139" s="62"/>
      <c r="R139" s="65"/>
      <c r="S139" s="197"/>
      <c r="T139" s="64"/>
      <c r="U139" s="295"/>
      <c r="V139" s="1"/>
      <c r="W139" s="1"/>
      <c r="X139" s="1"/>
    </row>
    <row r="140" spans="1:24" customFormat="1" x14ac:dyDescent="0.25">
      <c r="A140" s="297"/>
      <c r="B140" s="240"/>
      <c r="C140" s="237"/>
      <c r="D140" s="234"/>
      <c r="E140" s="254"/>
      <c r="F140" s="254"/>
      <c r="G140" s="59" t="s">
        <v>133</v>
      </c>
      <c r="H140" s="248"/>
      <c r="I140" s="292"/>
      <c r="J140" s="247"/>
      <c r="K140" s="293"/>
      <c r="L140" s="45">
        <v>41153</v>
      </c>
      <c r="M140" s="45">
        <v>41333</v>
      </c>
      <c r="N140" s="176">
        <f t="shared" si="9"/>
        <v>0</v>
      </c>
      <c r="O140" s="176">
        <f t="shared" ca="1" si="10"/>
        <v>0</v>
      </c>
      <c r="P140" s="176">
        <f t="shared" ca="1" si="12"/>
        <v>1</v>
      </c>
      <c r="Q140" s="62"/>
      <c r="R140" s="65"/>
      <c r="S140" s="197"/>
      <c r="T140" s="64"/>
      <c r="U140" s="295"/>
      <c r="V140" s="1"/>
      <c r="W140" s="1"/>
      <c r="X140" s="1"/>
    </row>
    <row r="141" spans="1:24" customFormat="1" x14ac:dyDescent="0.25">
      <c r="A141" s="297"/>
      <c r="B141" s="240"/>
      <c r="C141" s="237"/>
      <c r="D141" s="234"/>
      <c r="E141" s="214" t="s">
        <v>8</v>
      </c>
      <c r="F141" s="52" t="s">
        <v>255</v>
      </c>
      <c r="G141" s="3" t="s">
        <v>135</v>
      </c>
      <c r="H141" s="213" t="s">
        <v>4</v>
      </c>
      <c r="I141" s="207">
        <v>84837.5</v>
      </c>
      <c r="J141" s="3" t="s">
        <v>288</v>
      </c>
      <c r="K141" s="169" t="s">
        <v>250</v>
      </c>
      <c r="L141" s="88">
        <v>41291</v>
      </c>
      <c r="M141" s="88">
        <v>41442</v>
      </c>
      <c r="N141" s="176">
        <f t="shared" si="9"/>
        <v>0</v>
      </c>
      <c r="O141" s="176">
        <f t="shared" ca="1" si="10"/>
        <v>1</v>
      </c>
      <c r="P141" s="176">
        <f t="shared" ca="1" si="12"/>
        <v>0</v>
      </c>
      <c r="Q141" s="62"/>
      <c r="R141" s="63">
        <v>2000</v>
      </c>
      <c r="S141" s="64">
        <f>R141</f>
        <v>2000</v>
      </c>
      <c r="T141" s="64"/>
      <c r="U141" s="295"/>
      <c r="V141" s="1"/>
      <c r="W141" s="1"/>
      <c r="X141" s="1"/>
    </row>
    <row r="142" spans="1:24" s="95" customFormat="1" x14ac:dyDescent="0.25">
      <c r="A142" s="297"/>
      <c r="B142" s="240"/>
      <c r="C142" s="237"/>
      <c r="D142" s="234"/>
      <c r="E142" s="39" t="s">
        <v>306</v>
      </c>
      <c r="F142" s="6" t="s">
        <v>180</v>
      </c>
      <c r="G142" s="3" t="s">
        <v>35</v>
      </c>
      <c r="H142" s="218"/>
      <c r="I142" s="160">
        <v>108350</v>
      </c>
      <c r="J142" s="3" t="s">
        <v>289</v>
      </c>
      <c r="K142" s="190" t="s">
        <v>290</v>
      </c>
      <c r="L142" s="62"/>
      <c r="M142" s="62"/>
      <c r="N142" s="176">
        <f t="shared" si="9"/>
        <v>1</v>
      </c>
      <c r="O142" s="176">
        <f t="shared" ca="1" si="10"/>
        <v>0</v>
      </c>
      <c r="P142" s="176">
        <f t="shared" ca="1" si="12"/>
        <v>0</v>
      </c>
      <c r="Q142" s="62"/>
      <c r="R142" s="177"/>
      <c r="S142" s="178"/>
      <c r="T142" s="178"/>
      <c r="U142" s="295"/>
      <c r="V142" s="1"/>
      <c r="W142" s="1"/>
      <c r="X142" s="1"/>
    </row>
    <row r="143" spans="1:24" customFormat="1" x14ac:dyDescent="0.25">
      <c r="A143" s="297"/>
      <c r="B143" s="240"/>
      <c r="C143" s="237"/>
      <c r="D143" s="234"/>
      <c r="E143" s="252" t="s">
        <v>136</v>
      </c>
      <c r="F143" s="252" t="s">
        <v>307</v>
      </c>
      <c r="G143" s="3" t="s">
        <v>137</v>
      </c>
      <c r="H143" s="242" t="s">
        <v>139</v>
      </c>
      <c r="I143" s="288">
        <v>113163</v>
      </c>
      <c r="J143" s="3"/>
      <c r="K143" s="3"/>
      <c r="L143" s="88">
        <v>41060</v>
      </c>
      <c r="M143" s="88">
        <v>41243</v>
      </c>
      <c r="N143" s="176">
        <f t="shared" si="9"/>
        <v>0</v>
      </c>
      <c r="O143" s="176">
        <f t="shared" ca="1" si="10"/>
        <v>0</v>
      </c>
      <c r="P143" s="176">
        <f t="shared" ca="1" si="12"/>
        <v>1</v>
      </c>
      <c r="Q143" s="166"/>
      <c r="R143" s="275">
        <v>300</v>
      </c>
      <c r="S143" s="281">
        <f>R143</f>
        <v>300</v>
      </c>
      <c r="T143" s="64"/>
      <c r="U143" s="295"/>
      <c r="V143" s="1"/>
      <c r="W143" s="1"/>
      <c r="X143" s="1"/>
    </row>
    <row r="144" spans="1:24" customFormat="1" x14ac:dyDescent="0.25">
      <c r="A144" s="297"/>
      <c r="B144" s="240"/>
      <c r="C144" s="237"/>
      <c r="D144" s="234"/>
      <c r="E144" s="341"/>
      <c r="F144" s="341"/>
      <c r="G144" s="3" t="s">
        <v>112</v>
      </c>
      <c r="H144" s="339"/>
      <c r="I144" s="338"/>
      <c r="J144" s="3"/>
      <c r="K144" s="3"/>
      <c r="L144" s="88">
        <v>41060</v>
      </c>
      <c r="M144" s="88">
        <v>41243</v>
      </c>
      <c r="N144" s="176">
        <f t="shared" si="9"/>
        <v>0</v>
      </c>
      <c r="O144" s="176">
        <f t="shared" ca="1" si="10"/>
        <v>0</v>
      </c>
      <c r="P144" s="176">
        <f t="shared" ca="1" si="12"/>
        <v>1</v>
      </c>
      <c r="Q144" s="166"/>
      <c r="R144" s="275"/>
      <c r="S144" s="281"/>
      <c r="T144" s="64">
        <v>3000</v>
      </c>
      <c r="U144" s="295"/>
      <c r="V144" s="1"/>
      <c r="W144" s="1"/>
      <c r="X144" s="1"/>
    </row>
    <row r="145" spans="1:24" customFormat="1" x14ac:dyDescent="0.25">
      <c r="A145" s="297"/>
      <c r="B145" s="240"/>
      <c r="C145" s="237"/>
      <c r="D145" s="234"/>
      <c r="E145" s="341"/>
      <c r="F145" s="341"/>
      <c r="G145" s="3" t="s">
        <v>123</v>
      </c>
      <c r="H145" s="339"/>
      <c r="I145" s="338"/>
      <c r="J145" s="3"/>
      <c r="K145" s="3"/>
      <c r="L145" s="88">
        <v>41060</v>
      </c>
      <c r="M145" s="88">
        <v>41243</v>
      </c>
      <c r="N145" s="176">
        <f t="shared" si="9"/>
        <v>0</v>
      </c>
      <c r="O145" s="176">
        <f t="shared" ca="1" si="10"/>
        <v>0</v>
      </c>
      <c r="P145" s="176">
        <f t="shared" ca="1" si="12"/>
        <v>1</v>
      </c>
      <c r="Q145" s="166"/>
      <c r="R145" s="275"/>
      <c r="S145" s="281"/>
      <c r="T145" s="64"/>
      <c r="U145" s="295"/>
      <c r="V145" s="1"/>
      <c r="W145" s="1"/>
      <c r="X145" s="1"/>
    </row>
    <row r="146" spans="1:24" customFormat="1" x14ac:dyDescent="0.25">
      <c r="A146" s="297"/>
      <c r="B146" s="240"/>
      <c r="C146" s="237"/>
      <c r="D146" s="234"/>
      <c r="E146" s="341"/>
      <c r="F146" s="341"/>
      <c r="G146" s="3" t="s">
        <v>138</v>
      </c>
      <c r="H146" s="339"/>
      <c r="I146" s="338"/>
      <c r="J146" s="3"/>
      <c r="K146" s="3"/>
      <c r="L146" s="88">
        <v>41060</v>
      </c>
      <c r="M146" s="88">
        <v>41243</v>
      </c>
      <c r="N146" s="176">
        <f t="shared" si="9"/>
        <v>0</v>
      </c>
      <c r="O146" s="176">
        <f t="shared" ca="1" si="10"/>
        <v>0</v>
      </c>
      <c r="P146" s="176">
        <f t="shared" ca="1" si="12"/>
        <v>1</v>
      </c>
      <c r="Q146" s="166"/>
      <c r="R146" s="275"/>
      <c r="S146" s="281"/>
      <c r="T146" s="64"/>
      <c r="U146" s="295"/>
      <c r="V146" s="1"/>
      <c r="W146" s="1"/>
      <c r="X146" s="1"/>
    </row>
    <row r="147" spans="1:24" customFormat="1" x14ac:dyDescent="0.25">
      <c r="A147" s="297"/>
      <c r="B147" s="240"/>
      <c r="C147" s="237"/>
      <c r="D147" s="234"/>
      <c r="E147" s="341"/>
      <c r="F147" s="341"/>
      <c r="G147" s="3" t="s">
        <v>133</v>
      </c>
      <c r="H147" s="339"/>
      <c r="I147" s="338"/>
      <c r="J147" s="3"/>
      <c r="K147" s="3"/>
      <c r="L147" s="88">
        <v>41060</v>
      </c>
      <c r="M147" s="88">
        <v>41243</v>
      </c>
      <c r="N147" s="176">
        <f t="shared" si="9"/>
        <v>0</v>
      </c>
      <c r="O147" s="176">
        <f t="shared" ca="1" si="10"/>
        <v>0</v>
      </c>
      <c r="P147" s="176">
        <f t="shared" ca="1" si="12"/>
        <v>1</v>
      </c>
      <c r="Q147" s="166"/>
      <c r="R147" s="275"/>
      <c r="S147" s="281"/>
      <c r="T147" s="64"/>
      <c r="U147" s="295"/>
      <c r="V147" s="1"/>
      <c r="W147" s="1"/>
      <c r="X147" s="1"/>
    </row>
    <row r="148" spans="1:24" s="95" customFormat="1" x14ac:dyDescent="0.25">
      <c r="A148" s="297"/>
      <c r="B148" s="240"/>
      <c r="C148" s="237"/>
      <c r="D148" s="234"/>
      <c r="E148" s="39" t="s">
        <v>136</v>
      </c>
      <c r="F148" s="342" t="s">
        <v>180</v>
      </c>
      <c r="G148" s="3" t="s">
        <v>35</v>
      </c>
      <c r="H148" s="218" t="s">
        <v>44</v>
      </c>
      <c r="I148" s="199">
        <v>255190</v>
      </c>
      <c r="J148" s="3" t="s">
        <v>289</v>
      </c>
      <c r="K148" s="222" t="s">
        <v>290</v>
      </c>
      <c r="L148" s="88">
        <v>41348</v>
      </c>
      <c r="M148" s="45">
        <v>41532</v>
      </c>
      <c r="N148" s="176">
        <f t="shared" si="9"/>
        <v>1</v>
      </c>
      <c r="O148" s="176">
        <f t="shared" ca="1" si="10"/>
        <v>0</v>
      </c>
      <c r="P148" s="176">
        <f t="shared" ca="1" si="12"/>
        <v>0</v>
      </c>
      <c r="Q148" s="201">
        <v>1000</v>
      </c>
      <c r="R148" s="177"/>
      <c r="S148" s="178"/>
      <c r="T148" s="178">
        <v>3260</v>
      </c>
      <c r="U148" s="295"/>
      <c r="V148" s="1"/>
      <c r="W148" s="1"/>
      <c r="X148" s="1"/>
    </row>
    <row r="149" spans="1:24" s="95" customFormat="1" x14ac:dyDescent="0.25">
      <c r="A149" s="297"/>
      <c r="B149" s="240"/>
      <c r="C149" s="237"/>
      <c r="D149" s="234"/>
      <c r="E149" s="214" t="s">
        <v>311</v>
      </c>
      <c r="F149" s="343" t="s">
        <v>180</v>
      </c>
      <c r="G149" s="3" t="s">
        <v>35</v>
      </c>
      <c r="H149" s="213" t="s">
        <v>44</v>
      </c>
      <c r="I149" s="217">
        <v>278564</v>
      </c>
      <c r="J149" s="3"/>
      <c r="K149" s="3"/>
      <c r="L149" s="88">
        <v>41365</v>
      </c>
      <c r="M149" s="88">
        <v>41547</v>
      </c>
      <c r="N149" s="221"/>
      <c r="O149" s="221"/>
      <c r="P149" s="221">
        <f t="shared" ca="1" si="12"/>
        <v>0</v>
      </c>
      <c r="Q149" s="201">
        <v>1500</v>
      </c>
      <c r="R149" s="220"/>
      <c r="S149" s="219"/>
      <c r="T149" s="219">
        <v>4800</v>
      </c>
      <c r="U149" s="295"/>
      <c r="V149" s="1"/>
      <c r="W149" s="1"/>
      <c r="X149" s="1"/>
    </row>
    <row r="150" spans="1:24" customFormat="1" x14ac:dyDescent="0.25">
      <c r="A150" s="297"/>
      <c r="B150" s="240"/>
      <c r="C150" s="237"/>
      <c r="D150" s="234"/>
      <c r="E150" s="252" t="s">
        <v>140</v>
      </c>
      <c r="F150" s="252" t="s">
        <v>153</v>
      </c>
      <c r="G150" s="3" t="s">
        <v>112</v>
      </c>
      <c r="H150" s="249" t="s">
        <v>141</v>
      </c>
      <c r="I150" s="288">
        <v>126196</v>
      </c>
      <c r="J150" s="3"/>
      <c r="K150" s="3"/>
      <c r="L150" s="88">
        <v>41060</v>
      </c>
      <c r="M150" s="88">
        <v>41243</v>
      </c>
      <c r="N150" s="176">
        <f t="shared" si="9"/>
        <v>0</v>
      </c>
      <c r="O150" s="176">
        <f t="shared" ca="1" si="10"/>
        <v>0</v>
      </c>
      <c r="P150" s="176">
        <f t="shared" ca="1" si="12"/>
        <v>1</v>
      </c>
      <c r="Q150" s="166"/>
      <c r="R150" s="275">
        <v>1350</v>
      </c>
      <c r="S150" s="281">
        <f>R150</f>
        <v>1350</v>
      </c>
      <c r="T150" s="64">
        <v>2000</v>
      </c>
      <c r="U150" s="295"/>
      <c r="V150" s="1"/>
      <c r="W150" s="1"/>
      <c r="X150" s="1"/>
    </row>
    <row r="151" spans="1:24" customFormat="1" x14ac:dyDescent="0.25">
      <c r="A151" s="297"/>
      <c r="B151" s="240"/>
      <c r="C151" s="237"/>
      <c r="D151" s="234"/>
      <c r="E151" s="341"/>
      <c r="F151" s="341"/>
      <c r="G151" s="3" t="s">
        <v>131</v>
      </c>
      <c r="H151" s="248"/>
      <c r="I151" s="338"/>
      <c r="J151" s="3"/>
      <c r="K151" s="3"/>
      <c r="L151" s="88">
        <v>41060</v>
      </c>
      <c r="M151" s="88">
        <v>41243</v>
      </c>
      <c r="N151" s="176">
        <f t="shared" si="9"/>
        <v>0</v>
      </c>
      <c r="O151" s="176">
        <f t="shared" ca="1" si="10"/>
        <v>0</v>
      </c>
      <c r="P151" s="176">
        <f t="shared" ca="1" si="12"/>
        <v>1</v>
      </c>
      <c r="Q151" s="166"/>
      <c r="R151" s="275"/>
      <c r="S151" s="281"/>
      <c r="T151" s="64"/>
      <c r="U151" s="295"/>
      <c r="V151" s="1"/>
      <c r="W151" s="1"/>
      <c r="X151" s="1"/>
    </row>
    <row r="152" spans="1:24" customFormat="1" x14ac:dyDescent="0.25">
      <c r="A152" s="297"/>
      <c r="B152" s="240"/>
      <c r="C152" s="237"/>
      <c r="D152" s="234"/>
      <c r="E152" s="341"/>
      <c r="F152" s="341"/>
      <c r="G152" s="3" t="s">
        <v>123</v>
      </c>
      <c r="H152" s="248"/>
      <c r="I152" s="338"/>
      <c r="J152" s="3"/>
      <c r="K152" s="3"/>
      <c r="L152" s="88">
        <v>41060</v>
      </c>
      <c r="M152" s="88">
        <v>41243</v>
      </c>
      <c r="N152" s="176">
        <f t="shared" si="9"/>
        <v>0</v>
      </c>
      <c r="O152" s="176">
        <f t="shared" ca="1" si="10"/>
        <v>0</v>
      </c>
      <c r="P152" s="176">
        <f t="shared" ca="1" si="12"/>
        <v>1</v>
      </c>
      <c r="Q152" s="166"/>
      <c r="R152" s="275"/>
      <c r="S152" s="281"/>
      <c r="T152" s="64"/>
      <c r="U152" s="295"/>
      <c r="V152" s="1"/>
      <c r="W152" s="1"/>
      <c r="X152" s="1"/>
    </row>
    <row r="153" spans="1:24" customFormat="1" x14ac:dyDescent="0.25">
      <c r="A153" s="297"/>
      <c r="B153" s="240"/>
      <c r="C153" s="237"/>
      <c r="D153" s="234"/>
      <c r="E153" s="341"/>
      <c r="F153" s="341"/>
      <c r="G153" s="3" t="s">
        <v>109</v>
      </c>
      <c r="H153" s="248"/>
      <c r="I153" s="338"/>
      <c r="J153" s="3"/>
      <c r="K153" s="3"/>
      <c r="L153" s="88">
        <v>41060</v>
      </c>
      <c r="M153" s="88">
        <v>41243</v>
      </c>
      <c r="N153" s="176">
        <f t="shared" si="9"/>
        <v>0</v>
      </c>
      <c r="O153" s="176">
        <f t="shared" ca="1" si="10"/>
        <v>0</v>
      </c>
      <c r="P153" s="176">
        <f t="shared" ca="1" si="12"/>
        <v>1</v>
      </c>
      <c r="Q153" s="166"/>
      <c r="R153" s="275"/>
      <c r="S153" s="281"/>
      <c r="T153" s="64"/>
      <c r="U153" s="295"/>
      <c r="V153" s="1"/>
      <c r="W153" s="1"/>
      <c r="X153" s="1"/>
    </row>
    <row r="154" spans="1:24" customFormat="1" x14ac:dyDescent="0.25">
      <c r="A154" s="297"/>
      <c r="B154" s="240"/>
      <c r="C154" s="237"/>
      <c r="D154" s="234"/>
      <c r="E154" s="341"/>
      <c r="F154" s="341"/>
      <c r="G154" s="3" t="s">
        <v>132</v>
      </c>
      <c r="H154" s="248"/>
      <c r="I154" s="338"/>
      <c r="J154" s="3"/>
      <c r="K154" s="3"/>
      <c r="L154" s="88">
        <v>41060</v>
      </c>
      <c r="M154" s="88">
        <v>41243</v>
      </c>
      <c r="N154" s="176">
        <f t="shared" si="9"/>
        <v>0</v>
      </c>
      <c r="O154" s="176">
        <f t="shared" ca="1" si="10"/>
        <v>0</v>
      </c>
      <c r="P154" s="176">
        <f t="shared" ca="1" si="12"/>
        <v>1</v>
      </c>
      <c r="Q154" s="166"/>
      <c r="R154" s="275"/>
      <c r="S154" s="281"/>
      <c r="T154" s="64"/>
      <c r="U154" s="295"/>
      <c r="V154" s="1"/>
      <c r="W154" s="1"/>
      <c r="X154" s="1"/>
    </row>
    <row r="155" spans="1:24" customFormat="1" x14ac:dyDescent="0.25">
      <c r="A155" s="297"/>
      <c r="B155" s="240"/>
      <c r="C155" s="237"/>
      <c r="D155" s="234"/>
      <c r="E155" s="341"/>
      <c r="F155" s="341"/>
      <c r="G155" s="3" t="s">
        <v>133</v>
      </c>
      <c r="H155" s="248"/>
      <c r="I155" s="338"/>
      <c r="J155" s="3"/>
      <c r="K155" s="3"/>
      <c r="L155" s="88">
        <v>41060</v>
      </c>
      <c r="M155" s="88">
        <v>41243</v>
      </c>
      <c r="N155" s="176">
        <f t="shared" si="9"/>
        <v>0</v>
      </c>
      <c r="O155" s="176">
        <f t="shared" ca="1" si="10"/>
        <v>0</v>
      </c>
      <c r="P155" s="176">
        <f t="shared" ca="1" si="12"/>
        <v>1</v>
      </c>
      <c r="Q155" s="166"/>
      <c r="R155" s="275"/>
      <c r="S155" s="281"/>
      <c r="T155" s="64"/>
      <c r="U155" s="295"/>
      <c r="V155" s="1"/>
      <c r="W155" s="1"/>
      <c r="X155" s="1"/>
    </row>
    <row r="156" spans="1:24" s="95" customFormat="1" x14ac:dyDescent="0.25">
      <c r="A156" s="297"/>
      <c r="B156" s="241"/>
      <c r="C156" s="238"/>
      <c r="D156" s="235"/>
      <c r="E156" s="184" t="s">
        <v>140</v>
      </c>
      <c r="F156" s="184" t="s">
        <v>180</v>
      </c>
      <c r="G156" s="3" t="s">
        <v>35</v>
      </c>
      <c r="H156" s="188" t="s">
        <v>43</v>
      </c>
      <c r="I156" s="182">
        <v>417387</v>
      </c>
      <c r="J156" s="3" t="s">
        <v>312</v>
      </c>
      <c r="K156" s="3" t="s">
        <v>7</v>
      </c>
      <c r="L156" s="88">
        <v>41348</v>
      </c>
      <c r="M156" s="45">
        <v>41530</v>
      </c>
      <c r="N156" s="176">
        <f t="shared" si="9"/>
        <v>1</v>
      </c>
      <c r="O156" s="176">
        <f t="shared" ca="1" si="10"/>
        <v>0</v>
      </c>
      <c r="P156" s="176">
        <f t="shared" ca="1" si="12"/>
        <v>0</v>
      </c>
      <c r="Q156" s="201">
        <v>210</v>
      </c>
      <c r="R156" s="177"/>
      <c r="S156" s="178"/>
      <c r="T156" s="178">
        <v>1956</v>
      </c>
      <c r="U156" s="296"/>
      <c r="V156" s="1"/>
      <c r="W156" s="1"/>
      <c r="X156" s="1"/>
    </row>
    <row r="157" spans="1:24" customFormat="1" ht="36.75" x14ac:dyDescent="0.25">
      <c r="A157" s="297"/>
      <c r="B157" s="239" t="s">
        <v>81</v>
      </c>
      <c r="C157" s="236" t="s">
        <v>48</v>
      </c>
      <c r="D157" s="233">
        <v>0</v>
      </c>
      <c r="E157" s="6"/>
      <c r="F157" s="6"/>
      <c r="G157" s="59" t="s">
        <v>173</v>
      </c>
      <c r="H157" s="3" t="s">
        <v>172</v>
      </c>
      <c r="I157" s="74"/>
      <c r="J157" s="3"/>
      <c r="K157" s="3"/>
      <c r="L157" s="3"/>
      <c r="M157" s="3"/>
      <c r="N157" s="176">
        <f t="shared" si="9"/>
        <v>0</v>
      </c>
      <c r="O157" s="176">
        <f t="shared" ca="1" si="10"/>
        <v>0</v>
      </c>
      <c r="P157" s="176">
        <f t="shared" ca="1" si="12"/>
        <v>0</v>
      </c>
      <c r="Q157" s="3"/>
      <c r="R157" s="3"/>
      <c r="S157" s="6"/>
      <c r="T157" s="6"/>
      <c r="U157" s="279"/>
      <c r="V157" s="1"/>
      <c r="W157" s="1"/>
      <c r="X157" s="1"/>
    </row>
    <row r="158" spans="1:24" customFormat="1" ht="54.75" customHeight="1" x14ac:dyDescent="0.25">
      <c r="A158" s="297"/>
      <c r="B158" s="240"/>
      <c r="C158" s="237"/>
      <c r="D158" s="234"/>
      <c r="E158" s="52"/>
      <c r="F158" s="52"/>
      <c r="G158" s="59" t="s">
        <v>171</v>
      </c>
      <c r="H158" s="23"/>
      <c r="I158" s="76"/>
      <c r="J158" s="23"/>
      <c r="K158" s="23"/>
      <c r="L158" s="23"/>
      <c r="M158" s="23"/>
      <c r="N158" s="176">
        <f t="shared" si="9"/>
        <v>0</v>
      </c>
      <c r="O158" s="176">
        <f t="shared" ca="1" si="10"/>
        <v>0</v>
      </c>
      <c r="P158" s="176">
        <f t="shared" ca="1" si="12"/>
        <v>0</v>
      </c>
      <c r="Q158" s="23"/>
      <c r="R158" s="23"/>
      <c r="S158" s="52"/>
      <c r="T158" s="6"/>
      <c r="U158" s="280"/>
      <c r="V158" s="24"/>
      <c r="W158" s="24"/>
      <c r="X158" s="24"/>
    </row>
    <row r="159" spans="1:24" customFormat="1" ht="75" customHeight="1" x14ac:dyDescent="0.25">
      <c r="A159" s="297"/>
      <c r="B159" s="240"/>
      <c r="C159" s="237"/>
      <c r="D159" s="234"/>
      <c r="E159" s="52"/>
      <c r="F159" s="52"/>
      <c r="G159" s="59" t="s">
        <v>271</v>
      </c>
      <c r="H159" s="23"/>
      <c r="I159" s="76"/>
      <c r="J159" s="23"/>
      <c r="K159" s="23"/>
      <c r="L159" s="23"/>
      <c r="M159" s="23"/>
      <c r="N159" s="176">
        <f t="shared" si="9"/>
        <v>0</v>
      </c>
      <c r="O159" s="176">
        <f t="shared" ca="1" si="10"/>
        <v>0</v>
      </c>
      <c r="P159" s="176">
        <f t="shared" ca="1" si="12"/>
        <v>0</v>
      </c>
      <c r="Q159" s="23"/>
      <c r="R159" s="23"/>
      <c r="S159" s="52"/>
      <c r="T159" s="6"/>
      <c r="U159" s="280"/>
      <c r="V159" s="24"/>
      <c r="W159" s="24"/>
      <c r="X159" s="24"/>
    </row>
    <row r="160" spans="1:24" s="95" customFormat="1" ht="24.75" customHeight="1" x14ac:dyDescent="0.25">
      <c r="A160" s="297"/>
      <c r="B160" s="240"/>
      <c r="C160" s="237"/>
      <c r="D160" s="234"/>
      <c r="E160" s="52"/>
      <c r="F160" s="52"/>
      <c r="G160" s="59" t="s">
        <v>272</v>
      </c>
      <c r="H160" s="23"/>
      <c r="I160" s="76"/>
      <c r="J160" s="23"/>
      <c r="K160" s="23"/>
      <c r="L160" s="23"/>
      <c r="M160" s="23"/>
      <c r="N160" s="176">
        <f t="shared" si="9"/>
        <v>0</v>
      </c>
      <c r="O160" s="176">
        <f t="shared" ca="1" si="10"/>
        <v>0</v>
      </c>
      <c r="P160" s="176">
        <f t="shared" ca="1" si="12"/>
        <v>0</v>
      </c>
      <c r="Q160" s="23"/>
      <c r="R160" s="23"/>
      <c r="S160" s="52"/>
      <c r="T160" s="6"/>
      <c r="U160" s="280"/>
      <c r="V160" s="24"/>
      <c r="W160" s="24"/>
      <c r="X160" s="24"/>
    </row>
    <row r="161" spans="1:24" s="95" customFormat="1" x14ac:dyDescent="0.25">
      <c r="A161" s="297"/>
      <c r="B161" s="240"/>
      <c r="C161" s="237"/>
      <c r="D161" s="234"/>
      <c r="E161" s="52" t="s">
        <v>26</v>
      </c>
      <c r="F161" s="52" t="s">
        <v>177</v>
      </c>
      <c r="G161" s="3" t="s">
        <v>298</v>
      </c>
      <c r="H161" s="23"/>
      <c r="I161" s="76" t="s">
        <v>176</v>
      </c>
      <c r="J161" s="23"/>
      <c r="K161" s="23"/>
      <c r="L161" s="45">
        <v>41091</v>
      </c>
      <c r="M161" s="45">
        <v>41305</v>
      </c>
      <c r="N161" s="198"/>
      <c r="O161" s="198"/>
      <c r="P161" s="198"/>
      <c r="Q161" s="23"/>
      <c r="R161" s="23">
        <v>300</v>
      </c>
      <c r="S161" s="52">
        <f>R161</f>
        <v>300</v>
      </c>
      <c r="T161" s="6"/>
      <c r="U161" s="280"/>
      <c r="V161" s="24"/>
      <c r="W161" s="24"/>
      <c r="X161" s="24"/>
    </row>
    <row r="162" spans="1:24" s="95" customFormat="1" x14ac:dyDescent="0.25">
      <c r="A162" s="297"/>
      <c r="B162" s="240"/>
      <c r="C162" s="237"/>
      <c r="D162" s="234"/>
      <c r="E162" s="52" t="s">
        <v>26</v>
      </c>
      <c r="F162" s="52" t="s">
        <v>56</v>
      </c>
      <c r="G162" s="3" t="s">
        <v>298</v>
      </c>
      <c r="H162" s="23"/>
      <c r="I162" s="76" t="s">
        <v>176</v>
      </c>
      <c r="J162" s="23"/>
      <c r="K162" s="23"/>
      <c r="L162" s="45">
        <v>41153</v>
      </c>
      <c r="M162" s="45">
        <v>41333</v>
      </c>
      <c r="N162" s="198"/>
      <c r="O162" s="198"/>
      <c r="P162" s="198"/>
      <c r="Q162" s="23"/>
      <c r="R162" s="23">
        <v>300</v>
      </c>
      <c r="S162" s="52">
        <f>R162</f>
        <v>300</v>
      </c>
      <c r="T162" s="6"/>
      <c r="U162" s="280"/>
      <c r="V162" s="24"/>
      <c r="W162" s="24"/>
      <c r="X162" s="24"/>
    </row>
    <row r="163" spans="1:24" customFormat="1" x14ac:dyDescent="0.25">
      <c r="A163" s="297"/>
      <c r="B163" s="241"/>
      <c r="C163" s="238"/>
      <c r="D163" s="235"/>
      <c r="E163" s="6" t="s">
        <v>297</v>
      </c>
      <c r="F163" s="6" t="s">
        <v>180</v>
      </c>
      <c r="G163" s="3" t="s">
        <v>298</v>
      </c>
      <c r="H163" s="23"/>
      <c r="I163" s="76">
        <v>128935</v>
      </c>
      <c r="J163" s="23" t="s">
        <v>299</v>
      </c>
      <c r="K163" s="23" t="s">
        <v>300</v>
      </c>
      <c r="L163" s="23"/>
      <c r="M163" s="23"/>
      <c r="N163" s="176">
        <f t="shared" ref="N163:N170" si="13">IF(F163="In process",1,0)</f>
        <v>1</v>
      </c>
      <c r="O163" s="176">
        <f t="shared" ref="O163:O170" ca="1" si="14">IF(N163=0,(IF(AND(TODAY()&lt;M163,L163&lt;TODAY()),1,0)),0)</f>
        <v>0</v>
      </c>
      <c r="P163" s="176">
        <f t="shared" ca="1" si="12"/>
        <v>0</v>
      </c>
      <c r="Q163" s="23"/>
      <c r="R163" s="23"/>
      <c r="S163" s="52"/>
      <c r="T163" s="6">
        <v>24000</v>
      </c>
      <c r="U163" s="282"/>
      <c r="V163" s="24"/>
      <c r="W163" s="24"/>
      <c r="X163" s="24"/>
    </row>
    <row r="164" spans="1:24" customFormat="1" ht="127.5" customHeight="1" x14ac:dyDescent="0.25">
      <c r="A164" s="297"/>
      <c r="B164" s="73" t="s">
        <v>82</v>
      </c>
      <c r="C164" s="50" t="s">
        <v>48</v>
      </c>
      <c r="D164" s="37">
        <v>0</v>
      </c>
      <c r="E164" s="52"/>
      <c r="F164" s="52"/>
      <c r="G164" s="58" t="s">
        <v>162</v>
      </c>
      <c r="H164" s="23"/>
      <c r="I164" s="76"/>
      <c r="J164" s="23"/>
      <c r="K164" s="23"/>
      <c r="L164" s="23"/>
      <c r="M164" s="23"/>
      <c r="N164" s="176">
        <f t="shared" si="13"/>
        <v>0</v>
      </c>
      <c r="O164" s="176">
        <f t="shared" ca="1" si="14"/>
        <v>0</v>
      </c>
      <c r="P164" s="176">
        <f t="shared" ca="1" si="12"/>
        <v>0</v>
      </c>
      <c r="Q164" s="23"/>
      <c r="R164" s="23"/>
      <c r="S164" s="52"/>
      <c r="T164" s="52"/>
      <c r="U164" s="52"/>
      <c r="V164" s="24"/>
      <c r="W164" s="24"/>
      <c r="X164" s="24"/>
    </row>
    <row r="165" spans="1:24" customFormat="1" ht="36.75" x14ac:dyDescent="0.25">
      <c r="A165" s="297"/>
      <c r="B165" s="264" t="s">
        <v>83</v>
      </c>
      <c r="C165" s="265" t="s">
        <v>48</v>
      </c>
      <c r="D165" s="266">
        <v>0</v>
      </c>
      <c r="E165" s="6"/>
      <c r="F165" s="6"/>
      <c r="G165" s="59" t="s">
        <v>163</v>
      </c>
      <c r="H165" s="3"/>
      <c r="I165" s="74"/>
      <c r="J165" s="3"/>
      <c r="K165" s="3"/>
      <c r="L165" s="3"/>
      <c r="M165" s="3"/>
      <c r="N165" s="176">
        <f t="shared" si="13"/>
        <v>0</v>
      </c>
      <c r="O165" s="176">
        <f t="shared" ca="1" si="14"/>
        <v>0</v>
      </c>
      <c r="P165" s="176">
        <f t="shared" ca="1" si="12"/>
        <v>0</v>
      </c>
      <c r="Q165" s="3"/>
      <c r="R165" s="3"/>
      <c r="S165" s="6"/>
      <c r="T165" s="6"/>
      <c r="U165" s="283"/>
      <c r="V165" s="1"/>
      <c r="W165" s="1"/>
      <c r="X165" s="1"/>
    </row>
    <row r="166" spans="1:24" customFormat="1" ht="36.75" x14ac:dyDescent="0.25">
      <c r="A166" s="297"/>
      <c r="B166" s="264"/>
      <c r="C166" s="265"/>
      <c r="D166" s="266"/>
      <c r="E166" s="6"/>
      <c r="F166" s="6"/>
      <c r="G166" s="59" t="s">
        <v>170</v>
      </c>
      <c r="H166" s="3"/>
      <c r="I166" s="74"/>
      <c r="J166" s="3"/>
      <c r="K166" s="3"/>
      <c r="L166" s="3"/>
      <c r="M166" s="3"/>
      <c r="N166" s="176">
        <f t="shared" si="13"/>
        <v>0</v>
      </c>
      <c r="O166" s="176">
        <f t="shared" ca="1" si="14"/>
        <v>0</v>
      </c>
      <c r="P166" s="176">
        <f t="shared" ca="1" si="12"/>
        <v>0</v>
      </c>
      <c r="Q166" s="3"/>
      <c r="R166" s="3"/>
      <c r="S166" s="6"/>
      <c r="T166" s="6"/>
      <c r="U166" s="283"/>
      <c r="V166" s="1"/>
      <c r="W166" s="1"/>
      <c r="X166" s="1"/>
    </row>
    <row r="167" spans="1:24" customFormat="1" ht="52.5" customHeight="1" x14ac:dyDescent="0.25">
      <c r="A167" s="297"/>
      <c r="B167" s="264"/>
      <c r="C167" s="265"/>
      <c r="D167" s="266"/>
      <c r="E167" s="6"/>
      <c r="F167" s="6"/>
      <c r="G167" s="59" t="s">
        <v>164</v>
      </c>
      <c r="H167" s="3"/>
      <c r="I167" s="74"/>
      <c r="J167" s="3"/>
      <c r="K167" s="3"/>
      <c r="L167" s="3"/>
      <c r="M167" s="3"/>
      <c r="N167" s="176">
        <f t="shared" si="13"/>
        <v>0</v>
      </c>
      <c r="O167" s="176">
        <f t="shared" ca="1" si="14"/>
        <v>0</v>
      </c>
      <c r="P167" s="176">
        <f t="shared" ca="1" si="12"/>
        <v>0</v>
      </c>
      <c r="Q167" s="3"/>
      <c r="R167" s="3"/>
      <c r="S167" s="6"/>
      <c r="T167" s="6"/>
      <c r="U167" s="283"/>
      <c r="V167" s="1"/>
      <c r="W167" s="1"/>
      <c r="X167" s="1"/>
    </row>
    <row r="168" spans="1:24" customFormat="1" ht="30.75" customHeight="1" x14ac:dyDescent="0.25">
      <c r="A168" s="297"/>
      <c r="B168" s="264" t="s">
        <v>84</v>
      </c>
      <c r="C168" s="265" t="s">
        <v>48</v>
      </c>
      <c r="D168" s="266">
        <v>0</v>
      </c>
      <c r="E168" s="6"/>
      <c r="F168" s="6"/>
      <c r="G168" s="59" t="s">
        <v>165</v>
      </c>
      <c r="H168" s="3"/>
      <c r="I168" s="74"/>
      <c r="J168" s="3"/>
      <c r="K168" s="3"/>
      <c r="L168" s="3"/>
      <c r="M168" s="3"/>
      <c r="N168" s="176">
        <f t="shared" si="13"/>
        <v>0</v>
      </c>
      <c r="O168" s="176">
        <f t="shared" ca="1" si="14"/>
        <v>0</v>
      </c>
      <c r="P168" s="176">
        <f t="shared" ca="1" si="12"/>
        <v>0</v>
      </c>
      <c r="Q168" s="3"/>
      <c r="R168" s="3"/>
      <c r="S168" s="6"/>
      <c r="T168" s="6"/>
      <c r="U168" s="279"/>
      <c r="V168" s="1"/>
      <c r="W168" s="1"/>
      <c r="X168" s="1"/>
    </row>
    <row r="169" spans="1:24" ht="36.75" x14ac:dyDescent="0.25">
      <c r="A169" s="297"/>
      <c r="B169" s="264"/>
      <c r="C169" s="265"/>
      <c r="D169" s="266"/>
      <c r="E169" s="6"/>
      <c r="F169" s="6"/>
      <c r="G169" s="59" t="s">
        <v>169</v>
      </c>
      <c r="H169" s="3"/>
      <c r="I169" s="74"/>
      <c r="J169" s="3"/>
      <c r="K169" s="3"/>
      <c r="L169" s="3"/>
      <c r="M169" s="3"/>
      <c r="N169" s="176">
        <f t="shared" si="13"/>
        <v>0</v>
      </c>
      <c r="O169" s="176">
        <f t="shared" ca="1" si="14"/>
        <v>0</v>
      </c>
      <c r="P169" s="176">
        <f t="shared" ca="1" si="12"/>
        <v>0</v>
      </c>
      <c r="Q169" s="3"/>
      <c r="R169" s="3"/>
      <c r="S169" s="6"/>
      <c r="T169" s="6"/>
      <c r="U169" s="280"/>
      <c r="V169" s="1"/>
      <c r="W169" s="1"/>
      <c r="X169" s="1"/>
    </row>
    <row r="170" spans="1:24" ht="24.75" x14ac:dyDescent="0.25">
      <c r="A170" s="297"/>
      <c r="B170" s="264"/>
      <c r="C170" s="265"/>
      <c r="D170" s="266"/>
      <c r="E170" s="6"/>
      <c r="F170" s="6"/>
      <c r="G170" s="59" t="s">
        <v>166</v>
      </c>
      <c r="H170" s="3"/>
      <c r="I170" s="74"/>
      <c r="J170" s="3"/>
      <c r="K170" s="3"/>
      <c r="L170" s="3"/>
      <c r="M170" s="3"/>
      <c r="N170" s="176">
        <f t="shared" si="13"/>
        <v>0</v>
      </c>
      <c r="O170" s="176">
        <f t="shared" ca="1" si="14"/>
        <v>0</v>
      </c>
      <c r="P170" s="176">
        <f t="shared" ca="1" si="12"/>
        <v>0</v>
      </c>
      <c r="Q170" s="3"/>
      <c r="R170" s="3"/>
      <c r="S170" s="6"/>
      <c r="T170" s="6"/>
      <c r="U170" s="282"/>
      <c r="V170" s="1"/>
      <c r="W170" s="1"/>
      <c r="X170" s="1"/>
    </row>
    <row r="171" spans="1:24" x14ac:dyDescent="0.25">
      <c r="G171" s="54"/>
    </row>
    <row r="174" spans="1:24" x14ac:dyDescent="0.25">
      <c r="G174" s="54"/>
    </row>
    <row r="175" spans="1:24" x14ac:dyDescent="0.25">
      <c r="G175" s="54"/>
    </row>
    <row r="176" spans="1:24" x14ac:dyDescent="0.25">
      <c r="G176" s="54"/>
    </row>
    <row r="177" spans="7:7" x14ac:dyDescent="0.25">
      <c r="G177" s="54"/>
    </row>
    <row r="178" spans="7:7" x14ac:dyDescent="0.25">
      <c r="G178" s="54"/>
    </row>
    <row r="180" spans="7:7" x14ac:dyDescent="0.25">
      <c r="G180" s="54"/>
    </row>
  </sheetData>
  <autoFilter ref="A1:X170"/>
  <mergeCells count="156">
    <mergeCell ref="R135:R138"/>
    <mergeCell ref="S135:S138"/>
    <mergeCell ref="F109:F111"/>
    <mergeCell ref="I109:I111"/>
    <mergeCell ref="K109:K111"/>
    <mergeCell ref="K113:K115"/>
    <mergeCell ref="X2:X3"/>
    <mergeCell ref="S2:S3"/>
    <mergeCell ref="U2:U3"/>
    <mergeCell ref="J91:J94"/>
    <mergeCell ref="B13:B31"/>
    <mergeCell ref="C13:C31"/>
    <mergeCell ref="D13:D31"/>
    <mergeCell ref="S13:S31"/>
    <mergeCell ref="U13:U31"/>
    <mergeCell ref="X13:X31"/>
    <mergeCell ref="U58:U63"/>
    <mergeCell ref="C32:C48"/>
    <mergeCell ref="D32:D48"/>
    <mergeCell ref="J36:J40"/>
    <mergeCell ref="K36:K40"/>
    <mergeCell ref="U32:U48"/>
    <mergeCell ref="C58:C64"/>
    <mergeCell ref="D2:D3"/>
    <mergeCell ref="G71:G73"/>
    <mergeCell ref="G36:G40"/>
    <mergeCell ref="S4:S12"/>
    <mergeCell ref="U4:U12"/>
    <mergeCell ref="D65:D70"/>
    <mergeCell ref="G41:G48"/>
    <mergeCell ref="F36:F40"/>
    <mergeCell ref="S58:S64"/>
    <mergeCell ref="F61:F62"/>
    <mergeCell ref="F58:F59"/>
    <mergeCell ref="F65:F66"/>
    <mergeCell ref="I36:I40"/>
    <mergeCell ref="A2:A48"/>
    <mergeCell ref="B4:B12"/>
    <mergeCell ref="C4:C12"/>
    <mergeCell ref="D4:D12"/>
    <mergeCell ref="B49:B57"/>
    <mergeCell ref="C49:C57"/>
    <mergeCell ref="D49:D57"/>
    <mergeCell ref="E36:E40"/>
    <mergeCell ref="B58:B70"/>
    <mergeCell ref="B32:B48"/>
    <mergeCell ref="A49:A78"/>
    <mergeCell ref="D58:D64"/>
    <mergeCell ref="E65:E66"/>
    <mergeCell ref="C65:C70"/>
    <mergeCell ref="E58:E59"/>
    <mergeCell ref="E61:E62"/>
    <mergeCell ref="B2:B3"/>
    <mergeCell ref="C2:C3"/>
    <mergeCell ref="B74:B78"/>
    <mergeCell ref="C74:C78"/>
    <mergeCell ref="D74:D78"/>
    <mergeCell ref="B71:B73"/>
    <mergeCell ref="C71:C73"/>
    <mergeCell ref="D71:D73"/>
    <mergeCell ref="A90:A170"/>
    <mergeCell ref="B168:B170"/>
    <mergeCell ref="C168:C170"/>
    <mergeCell ref="D168:D170"/>
    <mergeCell ref="B157:B163"/>
    <mergeCell ref="C157:C163"/>
    <mergeCell ref="D157:D163"/>
    <mergeCell ref="I150:I155"/>
    <mergeCell ref="E150:E155"/>
    <mergeCell ref="E143:E147"/>
    <mergeCell ref="I143:I147"/>
    <mergeCell ref="E121:E130"/>
    <mergeCell ref="E133:E134"/>
    <mergeCell ref="E109:E111"/>
    <mergeCell ref="H109:H111"/>
    <mergeCell ref="F150:F155"/>
    <mergeCell ref="H150:H155"/>
    <mergeCell ref="F121:F130"/>
    <mergeCell ref="H133:H134"/>
    <mergeCell ref="I121:I130"/>
    <mergeCell ref="F113:F115"/>
    <mergeCell ref="I113:I115"/>
    <mergeCell ref="F98:F108"/>
    <mergeCell ref="I98:I108"/>
    <mergeCell ref="U157:U163"/>
    <mergeCell ref="U168:U170"/>
    <mergeCell ref="U165:U167"/>
    <mergeCell ref="U49:U57"/>
    <mergeCell ref="U65:U70"/>
    <mergeCell ref="U74:U78"/>
    <mergeCell ref="I90:I94"/>
    <mergeCell ref="S150:S155"/>
    <mergeCell ref="R133:R134"/>
    <mergeCell ref="R109:R110"/>
    <mergeCell ref="S109:S111"/>
    <mergeCell ref="U90:U94"/>
    <mergeCell ref="R79:R80"/>
    <mergeCell ref="K133:K134"/>
    <mergeCell ref="I133:I134"/>
    <mergeCell ref="K135:K140"/>
    <mergeCell ref="I135:I140"/>
    <mergeCell ref="S121:S130"/>
    <mergeCell ref="S98:S108"/>
    <mergeCell ref="U98:U156"/>
    <mergeCell ref="R113:R115"/>
    <mergeCell ref="S113:S115"/>
    <mergeCell ref="J109:J111"/>
    <mergeCell ref="J135:J140"/>
    <mergeCell ref="A79:A89"/>
    <mergeCell ref="S49:S57"/>
    <mergeCell ref="S65:S70"/>
    <mergeCell ref="S79:S80"/>
    <mergeCell ref="S74:S78"/>
    <mergeCell ref="U71:U73"/>
    <mergeCell ref="B165:B167"/>
    <mergeCell ref="C165:C167"/>
    <mergeCell ref="D165:D167"/>
    <mergeCell ref="U79:U80"/>
    <mergeCell ref="K98:K108"/>
    <mergeCell ref="K90:K94"/>
    <mergeCell ref="K121:K130"/>
    <mergeCell ref="D79:D80"/>
    <mergeCell ref="B79:B82"/>
    <mergeCell ref="R150:R155"/>
    <mergeCell ref="C81:C82"/>
    <mergeCell ref="D81:D82"/>
    <mergeCell ref="E79:E81"/>
    <mergeCell ref="F79:F81"/>
    <mergeCell ref="B87:B88"/>
    <mergeCell ref="R143:R147"/>
    <mergeCell ref="S143:S147"/>
    <mergeCell ref="S133:S134"/>
    <mergeCell ref="D90:D97"/>
    <mergeCell ref="C90:C97"/>
    <mergeCell ref="B90:B97"/>
    <mergeCell ref="J98:J108"/>
    <mergeCell ref="J113:J115"/>
    <mergeCell ref="J121:J130"/>
    <mergeCell ref="J133:J134"/>
    <mergeCell ref="B98:B156"/>
    <mergeCell ref="C98:C156"/>
    <mergeCell ref="D98:D156"/>
    <mergeCell ref="H135:H140"/>
    <mergeCell ref="H90:H94"/>
    <mergeCell ref="E90:E94"/>
    <mergeCell ref="F90:F94"/>
    <mergeCell ref="E113:E115"/>
    <mergeCell ref="H113:H115"/>
    <mergeCell ref="E135:E140"/>
    <mergeCell ref="F135:F140"/>
    <mergeCell ref="F133:F134"/>
    <mergeCell ref="E98:E108"/>
    <mergeCell ref="H98:H108"/>
    <mergeCell ref="H143:H147"/>
    <mergeCell ref="F143:F147"/>
    <mergeCell ref="H121:H130"/>
  </mergeCells>
  <conditionalFormatting sqref="M2 L72:M72 N2:P170 L141:M141">
    <cfRule type="expression" dxfId="398" priority="539">
      <formula>$L2&gt;TODAY()</formula>
    </cfRule>
    <cfRule type="expression" dxfId="397" priority="540">
      <formula>$M2&lt;TODAY()</formula>
    </cfRule>
    <cfRule type="expression" dxfId="396" priority="541">
      <formula>$M2&lt;TODAY()-7</formula>
    </cfRule>
    <cfRule type="expression" dxfId="395" priority="542">
      <formula>TODAY()&lt;$M2&lt;TODAY()-28</formula>
    </cfRule>
    <cfRule type="expression" dxfId="394" priority="543">
      <formula>$M2&gt;TODAY()-28</formula>
    </cfRule>
  </conditionalFormatting>
  <conditionalFormatting sqref="M3:M7">
    <cfRule type="expression" dxfId="393" priority="524">
      <formula>$L3&gt;TODAY()</formula>
    </cfRule>
    <cfRule type="expression" dxfId="392" priority="525">
      <formula>$M3&lt;TODAY()</formula>
    </cfRule>
    <cfRule type="expression" dxfId="391" priority="526">
      <formula>$M3&lt;TODAY()-7</formula>
    </cfRule>
    <cfRule type="expression" dxfId="390" priority="527">
      <formula>TODAY()&lt;$M3&lt;TODAY()-28</formula>
    </cfRule>
    <cfRule type="expression" dxfId="389" priority="528">
      <formula>$M3&gt;TODAY()-28</formula>
    </cfRule>
  </conditionalFormatting>
  <conditionalFormatting sqref="M10:M16">
    <cfRule type="expression" dxfId="388" priority="519">
      <formula>$L10&gt;TODAY()</formula>
    </cfRule>
    <cfRule type="expression" dxfId="387" priority="520">
      <formula>$M10&lt;TODAY()</formula>
    </cfRule>
    <cfRule type="expression" dxfId="386" priority="521">
      <formula>$M10&lt;TODAY()-7</formula>
    </cfRule>
    <cfRule type="expression" dxfId="385" priority="522">
      <formula>TODAY()&lt;$M10&lt;TODAY()-28</formula>
    </cfRule>
    <cfRule type="expression" dxfId="384" priority="523">
      <formula>$M10&gt;TODAY()-28</formula>
    </cfRule>
  </conditionalFormatting>
  <conditionalFormatting sqref="M18:M21">
    <cfRule type="expression" dxfId="383" priority="514">
      <formula>$L18&gt;TODAY()</formula>
    </cfRule>
    <cfRule type="expression" dxfId="382" priority="515">
      <formula>$M18&lt;TODAY()</formula>
    </cfRule>
    <cfRule type="expression" dxfId="381" priority="516">
      <formula>$M18&lt;TODAY()-7</formula>
    </cfRule>
    <cfRule type="expression" dxfId="380" priority="517">
      <formula>TODAY()&lt;$M18&lt;TODAY()-28</formula>
    </cfRule>
    <cfRule type="expression" dxfId="379" priority="518">
      <formula>$M18&gt;TODAY()-28</formula>
    </cfRule>
  </conditionalFormatting>
  <conditionalFormatting sqref="M23:M24 M26:M31">
    <cfRule type="expression" dxfId="378" priority="509">
      <formula>$L23&gt;TODAY()</formula>
    </cfRule>
    <cfRule type="expression" dxfId="377" priority="510">
      <formula>$M23&lt;TODAY()</formula>
    </cfRule>
    <cfRule type="expression" dxfId="376" priority="511">
      <formula>$M23&lt;TODAY()-7</formula>
    </cfRule>
    <cfRule type="expression" dxfId="375" priority="512">
      <formula>TODAY()&lt;$M23&lt;TODAY()-28</formula>
    </cfRule>
    <cfRule type="expression" dxfId="374" priority="513">
      <formula>$M23&gt;TODAY()-28</formula>
    </cfRule>
  </conditionalFormatting>
  <conditionalFormatting sqref="M36 M43:M44 M46:M52">
    <cfRule type="expression" dxfId="373" priority="504">
      <formula>$L36&gt;TODAY()</formula>
    </cfRule>
    <cfRule type="expression" dxfId="372" priority="505">
      <formula>$M36&lt;TODAY()</formula>
    </cfRule>
    <cfRule type="expression" dxfId="371" priority="506">
      <formula>$M36&lt;TODAY()-7</formula>
    </cfRule>
    <cfRule type="expression" dxfId="370" priority="507">
      <formula>TODAY()&lt;$M36&lt;TODAY()-28</formula>
    </cfRule>
    <cfRule type="expression" dxfId="369" priority="508">
      <formula>$M36&gt;TODAY()-28</formula>
    </cfRule>
  </conditionalFormatting>
  <conditionalFormatting sqref="M54:M55">
    <cfRule type="expression" dxfId="368" priority="499">
      <formula>$L54&gt;TODAY()</formula>
    </cfRule>
    <cfRule type="expression" dxfId="367" priority="500">
      <formula>$M54&lt;TODAY()</formula>
    </cfRule>
    <cfRule type="expression" dxfId="366" priority="501">
      <formula>$M54&lt;TODAY()-7</formula>
    </cfRule>
    <cfRule type="expression" dxfId="365" priority="502">
      <formula>TODAY()&lt;$M54&lt;TODAY()-28</formula>
    </cfRule>
    <cfRule type="expression" dxfId="364" priority="503">
      <formula>$M54&gt;TODAY()-28</formula>
    </cfRule>
  </conditionalFormatting>
  <conditionalFormatting sqref="M58:M60">
    <cfRule type="expression" dxfId="363" priority="494">
      <formula>$L58&gt;TODAY()</formula>
    </cfRule>
    <cfRule type="expression" dxfId="362" priority="495">
      <formula>$M58&lt;TODAY()</formula>
    </cfRule>
    <cfRule type="expression" dxfId="361" priority="496">
      <formula>$M58&lt;TODAY()-7</formula>
    </cfRule>
    <cfRule type="expression" dxfId="360" priority="497">
      <formula>TODAY()&lt;$M58&lt;TODAY()-28</formula>
    </cfRule>
    <cfRule type="expression" dxfId="359" priority="498">
      <formula>$M58&gt;TODAY()-28</formula>
    </cfRule>
  </conditionalFormatting>
  <conditionalFormatting sqref="M64:M68">
    <cfRule type="expression" dxfId="358" priority="489">
      <formula>$L64&gt;TODAY()</formula>
    </cfRule>
    <cfRule type="expression" dxfId="357" priority="490">
      <formula>$M64&lt;TODAY()</formula>
    </cfRule>
    <cfRule type="expression" dxfId="356" priority="491">
      <formula>$M64&lt;TODAY()-7</formula>
    </cfRule>
    <cfRule type="expression" dxfId="355" priority="492">
      <formula>TODAY()&lt;$M64&lt;TODAY()-28</formula>
    </cfRule>
    <cfRule type="expression" dxfId="354" priority="493">
      <formula>$M64&gt;TODAY()-28</formula>
    </cfRule>
  </conditionalFormatting>
  <conditionalFormatting sqref="M71">
    <cfRule type="expression" dxfId="353" priority="484">
      <formula>$L71&gt;TODAY()</formula>
    </cfRule>
    <cfRule type="expression" dxfId="352" priority="485">
      <formula>$M71&lt;TODAY()</formula>
    </cfRule>
    <cfRule type="expression" dxfId="351" priority="486">
      <formula>$M71&lt;TODAY()-7</formula>
    </cfRule>
    <cfRule type="expression" dxfId="350" priority="487">
      <formula>TODAY()&lt;$M71&lt;TODAY()-28</formula>
    </cfRule>
    <cfRule type="expression" dxfId="349" priority="488">
      <formula>$M71&gt;TODAY()-28</formula>
    </cfRule>
  </conditionalFormatting>
  <conditionalFormatting sqref="M77:M78">
    <cfRule type="expression" dxfId="348" priority="479">
      <formula>$L77&gt;TODAY()</formula>
    </cfRule>
    <cfRule type="expression" dxfId="347" priority="480">
      <formula>$M77&lt;TODAY()</formula>
    </cfRule>
    <cfRule type="expression" dxfId="346" priority="481">
      <formula>$M77&lt;TODAY()-7</formula>
    </cfRule>
    <cfRule type="expression" dxfId="345" priority="482">
      <formula>TODAY()&lt;$M77&lt;TODAY()-28</formula>
    </cfRule>
    <cfRule type="expression" dxfId="344" priority="483">
      <formula>$M77&gt;TODAY()-28</formula>
    </cfRule>
  </conditionalFormatting>
  <conditionalFormatting sqref="M90:M94 M97">
    <cfRule type="expression" dxfId="343" priority="464">
      <formula>$L90&gt;TODAY()</formula>
    </cfRule>
    <cfRule type="expression" dxfId="342" priority="465">
      <formula>$M90&lt;TODAY()</formula>
    </cfRule>
    <cfRule type="expression" dxfId="341" priority="466">
      <formula>$M90&lt;TODAY()-7</formula>
    </cfRule>
    <cfRule type="expression" dxfId="340" priority="467">
      <formula>TODAY()&lt;$M90&lt;TODAY()-28</formula>
    </cfRule>
    <cfRule type="expression" dxfId="339" priority="468">
      <formula>$M90&gt;TODAY()-28</formula>
    </cfRule>
  </conditionalFormatting>
  <conditionalFormatting sqref="M98:M111 M121:M130 M113:M116">
    <cfRule type="expression" dxfId="338" priority="459">
      <formula>$L98&gt;TODAY()</formula>
    </cfRule>
    <cfRule type="expression" dxfId="337" priority="460">
      <formula>$M98&lt;TODAY()</formula>
    </cfRule>
    <cfRule type="expression" dxfId="336" priority="461">
      <formula>$M98&lt;TODAY()-7</formula>
    </cfRule>
    <cfRule type="expression" dxfId="335" priority="462">
      <formula>TODAY()&lt;$M98&lt;TODAY()-28</formula>
    </cfRule>
    <cfRule type="expression" dxfId="334" priority="463">
      <formula>$M98&gt;TODAY()-28</formula>
    </cfRule>
  </conditionalFormatting>
  <conditionalFormatting sqref="M143:M147">
    <cfRule type="expression" dxfId="333" priority="454">
      <formula>$L143&gt;TODAY()</formula>
    </cfRule>
    <cfRule type="expression" dxfId="332" priority="455">
      <formula>$M143&lt;TODAY()</formula>
    </cfRule>
    <cfRule type="expression" dxfId="331" priority="456">
      <formula>$M143&lt;TODAY()-7</formula>
    </cfRule>
    <cfRule type="expression" dxfId="330" priority="457">
      <formula>TODAY()&lt;$M143&lt;TODAY()-28</formula>
    </cfRule>
    <cfRule type="expression" dxfId="329" priority="458">
      <formula>$M143&gt;TODAY()-28</formula>
    </cfRule>
  </conditionalFormatting>
  <conditionalFormatting sqref="M150:M155">
    <cfRule type="expression" dxfId="328" priority="444">
      <formula>$L150&gt;TODAY()</formula>
    </cfRule>
    <cfRule type="expression" dxfId="327" priority="445">
      <formula>$M150&lt;TODAY()</formula>
    </cfRule>
    <cfRule type="expression" dxfId="326" priority="446">
      <formula>$M150&lt;TODAY()-7</formula>
    </cfRule>
    <cfRule type="expression" dxfId="325" priority="447">
      <formula>TODAY()&lt;$M150&lt;TODAY()-28</formula>
    </cfRule>
    <cfRule type="expression" dxfId="324" priority="448">
      <formula>$M150&gt;TODAY()-28</formula>
    </cfRule>
  </conditionalFormatting>
  <conditionalFormatting sqref="M37:M40">
    <cfRule type="expression" dxfId="323" priority="434">
      <formula>$L37&gt;TODAY()</formula>
    </cfRule>
    <cfRule type="expression" dxfId="322" priority="435">
      <formula>$M37&lt;TODAY()</formula>
    </cfRule>
    <cfRule type="expression" dxfId="321" priority="436">
      <formula>$M37&lt;TODAY()-7</formula>
    </cfRule>
    <cfRule type="expression" dxfId="320" priority="437">
      <formula>TODAY()&lt;$M37&lt;TODAY()-28</formula>
    </cfRule>
    <cfRule type="expression" dxfId="319" priority="438">
      <formula>$M37&gt;TODAY()-28</formula>
    </cfRule>
  </conditionalFormatting>
  <conditionalFormatting sqref="L58:L59">
    <cfRule type="expression" dxfId="318" priority="409">
      <formula>$M58&lt;TODAY()</formula>
    </cfRule>
    <cfRule type="expression" dxfId="317" priority="410">
      <formula>$L58&gt;TODAY()</formula>
    </cfRule>
  </conditionalFormatting>
  <conditionalFormatting sqref="L113:L115">
    <cfRule type="expression" dxfId="316" priority="399">
      <formula>$M113&lt;TODAY()</formula>
    </cfRule>
    <cfRule type="expression" dxfId="315" priority="400">
      <formula>$L113&gt;TODAY()</formula>
    </cfRule>
  </conditionalFormatting>
  <conditionalFormatting sqref="L2">
    <cfRule type="expression" dxfId="314" priority="392">
      <formula>$L2&gt;TODAY()</formula>
    </cfRule>
    <cfRule type="expression" dxfId="313" priority="393">
      <formula>$M2&lt;TODAY()</formula>
    </cfRule>
    <cfRule type="expression" dxfId="312" priority="394">
      <formula>$M2&lt;TODAY()-7</formula>
    </cfRule>
    <cfRule type="expression" dxfId="311" priority="395">
      <formula>TODAY()&lt;$M2&lt;TODAY()-28</formula>
    </cfRule>
    <cfRule type="expression" dxfId="310" priority="396">
      <formula>$M2&gt;TODAY()-28</formula>
    </cfRule>
  </conditionalFormatting>
  <conditionalFormatting sqref="L3:L5">
    <cfRule type="expression" dxfId="309" priority="387">
      <formula>$L3&gt;TODAY()</formula>
    </cfRule>
    <cfRule type="expression" dxfId="308" priority="388">
      <formula>$M3&lt;TODAY()</formula>
    </cfRule>
    <cfRule type="expression" dxfId="307" priority="389">
      <formula>$M3&lt;TODAY()-7</formula>
    </cfRule>
    <cfRule type="expression" dxfId="306" priority="390">
      <formula>TODAY()&lt;$M3&lt;TODAY()-28</formula>
    </cfRule>
    <cfRule type="expression" dxfId="305" priority="391">
      <formula>$M3&gt;TODAY()-28</formula>
    </cfRule>
  </conditionalFormatting>
  <conditionalFormatting sqref="L6:L7">
    <cfRule type="expression" dxfId="304" priority="382">
      <formula>$L6&gt;TODAY()</formula>
    </cfRule>
    <cfRule type="expression" dxfId="303" priority="383">
      <formula>$M6&lt;TODAY()</formula>
    </cfRule>
    <cfRule type="expression" dxfId="302" priority="384">
      <formula>$M6&lt;TODAY()-7</formula>
    </cfRule>
    <cfRule type="expression" dxfId="301" priority="385">
      <formula>TODAY()&lt;$M6&lt;TODAY()-28</formula>
    </cfRule>
    <cfRule type="expression" dxfId="300" priority="386">
      <formula>$M6&gt;TODAY()-28</formula>
    </cfRule>
  </conditionalFormatting>
  <conditionalFormatting sqref="L10:L16">
    <cfRule type="expression" dxfId="299" priority="377">
      <formula>$L10&gt;TODAY()</formula>
    </cfRule>
    <cfRule type="expression" dxfId="298" priority="378">
      <formula>$M10&lt;TODAY()</formula>
    </cfRule>
    <cfRule type="expression" dxfId="297" priority="379">
      <formula>$M10&lt;TODAY()-7</formula>
    </cfRule>
    <cfRule type="expression" dxfId="296" priority="380">
      <formula>TODAY()&lt;$M10&lt;TODAY()-28</formula>
    </cfRule>
    <cfRule type="expression" dxfId="295" priority="381">
      <formula>$M10&gt;TODAY()-28</formula>
    </cfRule>
  </conditionalFormatting>
  <conditionalFormatting sqref="L18:L21">
    <cfRule type="expression" dxfId="294" priority="372">
      <formula>$L18&gt;TODAY()</formula>
    </cfRule>
    <cfRule type="expression" dxfId="293" priority="373">
      <formula>$M18&lt;TODAY()</formula>
    </cfRule>
    <cfRule type="expression" dxfId="292" priority="374">
      <formula>$M18&lt;TODAY()-7</formula>
    </cfRule>
    <cfRule type="expression" dxfId="291" priority="375">
      <formula>TODAY()&lt;$M18&lt;TODAY()-28</formula>
    </cfRule>
    <cfRule type="expression" dxfId="290" priority="376">
      <formula>$M18&gt;TODAY()-28</formula>
    </cfRule>
  </conditionalFormatting>
  <conditionalFormatting sqref="L23:L24 L26:L31">
    <cfRule type="expression" dxfId="289" priority="367">
      <formula>$L23&gt;TODAY()</formula>
    </cfRule>
    <cfRule type="expression" dxfId="288" priority="368">
      <formula>$M23&lt;TODAY()</formula>
    </cfRule>
    <cfRule type="expression" dxfId="287" priority="369">
      <formula>$M23&lt;TODAY()-7</formula>
    </cfRule>
    <cfRule type="expression" dxfId="286" priority="370">
      <formula>TODAY()&lt;$M23&lt;TODAY()-28</formula>
    </cfRule>
    <cfRule type="expression" dxfId="285" priority="371">
      <formula>$M23&gt;TODAY()-28</formula>
    </cfRule>
  </conditionalFormatting>
  <conditionalFormatting sqref="L36:L40">
    <cfRule type="expression" dxfId="284" priority="362">
      <formula>$L36&gt;TODAY()</formula>
    </cfRule>
    <cfRule type="expression" dxfId="283" priority="363">
      <formula>$M36&lt;TODAY()</formula>
    </cfRule>
    <cfRule type="expression" dxfId="282" priority="364">
      <formula>$M36&lt;TODAY()-7</formula>
    </cfRule>
    <cfRule type="expression" dxfId="281" priority="365">
      <formula>TODAY()&lt;$M36&lt;TODAY()-28</formula>
    </cfRule>
    <cfRule type="expression" dxfId="280" priority="366">
      <formula>$M36&gt;TODAY()-28</formula>
    </cfRule>
  </conditionalFormatting>
  <conditionalFormatting sqref="L43:L44">
    <cfRule type="expression" dxfId="279" priority="357">
      <formula>$L43&gt;TODAY()</formula>
    </cfRule>
    <cfRule type="expression" dxfId="278" priority="358">
      <formula>$M43&lt;TODAY()</formula>
    </cfRule>
    <cfRule type="expression" dxfId="277" priority="359">
      <formula>$M43&lt;TODAY()-7</formula>
    </cfRule>
    <cfRule type="expression" dxfId="276" priority="360">
      <formula>TODAY()&lt;$M43&lt;TODAY()-28</formula>
    </cfRule>
    <cfRule type="expression" dxfId="275" priority="361">
      <formula>$M43&gt;TODAY()-28</formula>
    </cfRule>
  </conditionalFormatting>
  <conditionalFormatting sqref="L46:L52">
    <cfRule type="expression" dxfId="274" priority="352">
      <formula>$L46&gt;TODAY()</formula>
    </cfRule>
    <cfRule type="expression" dxfId="273" priority="353">
      <formula>$M46&lt;TODAY()</formula>
    </cfRule>
    <cfRule type="expression" dxfId="272" priority="354">
      <formula>$M46&lt;TODAY()-7</formula>
    </cfRule>
    <cfRule type="expression" dxfId="271" priority="355">
      <formula>TODAY()&lt;$M46&lt;TODAY()-28</formula>
    </cfRule>
    <cfRule type="expression" dxfId="270" priority="356">
      <formula>$M46&gt;TODAY()-28</formula>
    </cfRule>
  </conditionalFormatting>
  <conditionalFormatting sqref="L54:L55">
    <cfRule type="expression" dxfId="269" priority="347">
      <formula>$L54&gt;TODAY()</formula>
    </cfRule>
    <cfRule type="expression" dxfId="268" priority="348">
      <formula>$M54&lt;TODAY()</formula>
    </cfRule>
    <cfRule type="expression" dxfId="267" priority="349">
      <formula>$M54&lt;TODAY()-7</formula>
    </cfRule>
    <cfRule type="expression" dxfId="266" priority="350">
      <formula>TODAY()&lt;$M54&lt;TODAY()-28</formula>
    </cfRule>
    <cfRule type="expression" dxfId="265" priority="351">
      <formula>$M54&gt;TODAY()-28</formula>
    </cfRule>
  </conditionalFormatting>
  <conditionalFormatting sqref="L60">
    <cfRule type="expression" dxfId="264" priority="342">
      <formula>$L60&gt;TODAY()</formula>
    </cfRule>
    <cfRule type="expression" dxfId="263" priority="343">
      <formula>$M60&lt;TODAY()</formula>
    </cfRule>
    <cfRule type="expression" dxfId="262" priority="344">
      <formula>$M60&lt;TODAY()-7</formula>
    </cfRule>
    <cfRule type="expression" dxfId="261" priority="345">
      <formula>TODAY()&lt;$M60&lt;TODAY()-28</formula>
    </cfRule>
    <cfRule type="expression" dxfId="260" priority="346">
      <formula>$M60&gt;TODAY()-28</formula>
    </cfRule>
  </conditionalFormatting>
  <conditionalFormatting sqref="L64:L68">
    <cfRule type="expression" dxfId="259" priority="337">
      <formula>$L64&gt;TODAY()</formula>
    </cfRule>
    <cfRule type="expression" dxfId="258" priority="338">
      <formula>$M64&lt;TODAY()</formula>
    </cfRule>
    <cfRule type="expression" dxfId="257" priority="339">
      <formula>$M64&lt;TODAY()-7</formula>
    </cfRule>
    <cfRule type="expression" dxfId="256" priority="340">
      <formula>TODAY()&lt;$M64&lt;TODAY()-28</formula>
    </cfRule>
    <cfRule type="expression" dxfId="255" priority="341">
      <formula>$M64&gt;TODAY()-28</formula>
    </cfRule>
  </conditionalFormatting>
  <conditionalFormatting sqref="L71">
    <cfRule type="expression" dxfId="254" priority="332">
      <formula>$L71&gt;TODAY()</formula>
    </cfRule>
    <cfRule type="expression" dxfId="253" priority="333">
      <formula>$M71&lt;TODAY()</formula>
    </cfRule>
    <cfRule type="expression" dxfId="252" priority="334">
      <formula>$M71&lt;TODAY()-7</formula>
    </cfRule>
    <cfRule type="expression" dxfId="251" priority="335">
      <formula>TODAY()&lt;$M71&lt;TODAY()-28</formula>
    </cfRule>
    <cfRule type="expression" dxfId="250" priority="336">
      <formula>$M71&gt;TODAY()-28</formula>
    </cfRule>
  </conditionalFormatting>
  <conditionalFormatting sqref="L77:L78">
    <cfRule type="expression" dxfId="249" priority="327">
      <formula>$L77&gt;TODAY()</formula>
    </cfRule>
    <cfRule type="expression" dxfId="248" priority="328">
      <formula>$M77&lt;TODAY()</formula>
    </cfRule>
    <cfRule type="expression" dxfId="247" priority="329">
      <formula>$M77&lt;TODAY()-7</formula>
    </cfRule>
    <cfRule type="expression" dxfId="246" priority="330">
      <formula>TODAY()&lt;$M77&lt;TODAY()-28</formula>
    </cfRule>
    <cfRule type="expression" dxfId="245" priority="331">
      <formula>$M77&gt;TODAY()-28</formula>
    </cfRule>
  </conditionalFormatting>
  <conditionalFormatting sqref="L90:L94 L97:L108">
    <cfRule type="expression" dxfId="244" priority="322">
      <formula>$L90&gt;TODAY()</formula>
    </cfRule>
    <cfRule type="expression" dxfId="243" priority="323">
      <formula>$M90&lt;TODAY()</formula>
    </cfRule>
    <cfRule type="expression" dxfId="242" priority="324">
      <formula>$M90&lt;TODAY()-7</formula>
    </cfRule>
    <cfRule type="expression" dxfId="241" priority="325">
      <formula>TODAY()&lt;$M90&lt;TODAY()-28</formula>
    </cfRule>
    <cfRule type="expression" dxfId="240" priority="326">
      <formula>$M90&gt;TODAY()-28</formula>
    </cfRule>
  </conditionalFormatting>
  <conditionalFormatting sqref="L123:L130">
    <cfRule type="expression" dxfId="239" priority="317">
      <formula>$L123&gt;TODAY()</formula>
    </cfRule>
    <cfRule type="expression" dxfId="238" priority="318">
      <formula>$M123&lt;TODAY()</formula>
    </cfRule>
    <cfRule type="expression" dxfId="237" priority="319">
      <formula>$M123&lt;TODAY()-7</formula>
    </cfRule>
    <cfRule type="expression" dxfId="236" priority="320">
      <formula>TODAY()&lt;$M123&lt;TODAY()-28</formula>
    </cfRule>
    <cfRule type="expression" dxfId="235" priority="321">
      <formula>$M123&gt;TODAY()-28</formula>
    </cfRule>
  </conditionalFormatting>
  <conditionalFormatting sqref="L143:L147">
    <cfRule type="expression" dxfId="234" priority="312">
      <formula>$L143&gt;TODAY()</formula>
    </cfRule>
    <cfRule type="expression" dxfId="233" priority="313">
      <formula>$M143&lt;TODAY()</formula>
    </cfRule>
    <cfRule type="expression" dxfId="232" priority="314">
      <formula>$M143&lt;TODAY()-7</formula>
    </cfRule>
    <cfRule type="expression" dxfId="231" priority="315">
      <formula>TODAY()&lt;$M143&lt;TODAY()-28</formula>
    </cfRule>
    <cfRule type="expression" dxfId="230" priority="316">
      <formula>$M143&gt;TODAY()-28</formula>
    </cfRule>
  </conditionalFormatting>
  <conditionalFormatting sqref="L9">
    <cfRule type="expression" dxfId="229" priority="297">
      <formula>$L9&gt;TODAY()</formula>
    </cfRule>
    <cfRule type="expression" dxfId="228" priority="298">
      <formula>$M9&lt;TODAY()</formula>
    </cfRule>
    <cfRule type="expression" dxfId="227" priority="299">
      <formula>$M9&lt;TODAY()-7</formula>
    </cfRule>
    <cfRule type="expression" dxfId="226" priority="300">
      <formula>TODAY()&lt;$M9&lt;TODAY()-28</formula>
    </cfRule>
    <cfRule type="expression" dxfId="225" priority="301">
      <formula>$M9&gt;TODAY()-28</formula>
    </cfRule>
  </conditionalFormatting>
  <conditionalFormatting sqref="M9">
    <cfRule type="expression" dxfId="224" priority="292">
      <formula>$L9&gt;TODAY()</formula>
    </cfRule>
    <cfRule type="expression" dxfId="223" priority="293">
      <formula>$M9&lt;TODAY()</formula>
    </cfRule>
    <cfRule type="expression" dxfId="222" priority="294">
      <formula>$M9&lt;TODAY()-7</formula>
    </cfRule>
    <cfRule type="expression" dxfId="221" priority="295">
      <formula>TODAY()&lt;$M9&lt;TODAY()-28</formula>
    </cfRule>
    <cfRule type="expression" dxfId="220" priority="296">
      <formula>$M9&gt;TODAY()-28</formula>
    </cfRule>
  </conditionalFormatting>
  <conditionalFormatting sqref="M73">
    <cfRule type="expression" dxfId="219" priority="287">
      <formula>$L73&gt;TODAY()</formula>
    </cfRule>
    <cfRule type="expression" dxfId="218" priority="288">
      <formula>$M73&lt;TODAY()</formula>
    </cfRule>
    <cfRule type="expression" dxfId="217" priority="289">
      <formula>$M73&lt;TODAY()-7</formula>
    </cfRule>
    <cfRule type="expression" dxfId="216" priority="290">
      <formula>TODAY()&lt;$M73&lt;TODAY()-28</formula>
    </cfRule>
    <cfRule type="expression" dxfId="215" priority="291">
      <formula>$M73&gt;TODAY()-28</formula>
    </cfRule>
  </conditionalFormatting>
  <conditionalFormatting sqref="L73">
    <cfRule type="expression" dxfId="214" priority="282">
      <formula>$L73&gt;TODAY()</formula>
    </cfRule>
    <cfRule type="expression" dxfId="213" priority="283">
      <formula>$M73&lt;TODAY()</formula>
    </cfRule>
    <cfRule type="expression" dxfId="212" priority="284">
      <formula>$M73&lt;TODAY()-7</formula>
    </cfRule>
    <cfRule type="expression" dxfId="211" priority="285">
      <formula>TODAY()&lt;$M73&lt;TODAY()-28</formula>
    </cfRule>
    <cfRule type="expression" dxfId="210" priority="286">
      <formula>$M73&gt;TODAY()-28</formula>
    </cfRule>
  </conditionalFormatting>
  <conditionalFormatting sqref="L109:L111">
    <cfRule type="expression" dxfId="209" priority="277">
      <formula>$L109&gt;TODAY()</formula>
    </cfRule>
    <cfRule type="expression" dxfId="208" priority="278">
      <formula>$M109&lt;TODAY()</formula>
    </cfRule>
    <cfRule type="expression" dxfId="207" priority="279">
      <formula>$M109&lt;TODAY()-7</formula>
    </cfRule>
    <cfRule type="expression" dxfId="206" priority="280">
      <formula>TODAY()&lt;$M109&lt;TODAY()-28</formula>
    </cfRule>
    <cfRule type="expression" dxfId="205" priority="281">
      <formula>$M109&gt;TODAY()-28</formula>
    </cfRule>
  </conditionalFormatting>
  <conditionalFormatting sqref="M118">
    <cfRule type="expression" dxfId="204" priority="265">
      <formula>$L118&gt;TODAY()</formula>
    </cfRule>
    <cfRule type="expression" dxfId="203" priority="266">
      <formula>$M118&lt;TODAY()</formula>
    </cfRule>
    <cfRule type="expression" dxfId="202" priority="267">
      <formula>$M118&lt;TODAY()-7</formula>
    </cfRule>
    <cfRule type="expression" dxfId="201" priority="268">
      <formula>TODAY()&lt;$M118&lt;TODAY()-28</formula>
    </cfRule>
    <cfRule type="expression" dxfId="200" priority="269">
      <formula>$M118&gt;TODAY()-28</formula>
    </cfRule>
  </conditionalFormatting>
  <conditionalFormatting sqref="M133">
    <cfRule type="expression" dxfId="199" priority="224">
      <formula>$L133&gt;TODAY()</formula>
    </cfRule>
    <cfRule type="expression" dxfId="198" priority="225">
      <formula>$M133&lt;TODAY()</formula>
    </cfRule>
    <cfRule type="expression" dxfId="197" priority="226">
      <formula>$M133&lt;TODAY()-7</formula>
    </cfRule>
    <cfRule type="expression" dxfId="196" priority="227">
      <formula>TODAY()&lt;$M133&lt;TODAY()-28</formula>
    </cfRule>
    <cfRule type="expression" dxfId="195" priority="228">
      <formula>$M133&gt;TODAY()-28</formula>
    </cfRule>
  </conditionalFormatting>
  <conditionalFormatting sqref="L133">
    <cfRule type="expression" dxfId="194" priority="219">
      <formula>$L133&gt;TODAY()</formula>
    </cfRule>
    <cfRule type="expression" dxfId="193" priority="220">
      <formula>$M133&lt;TODAY()</formula>
    </cfRule>
    <cfRule type="expression" dxfId="192" priority="221">
      <formula>$M133&lt;TODAY()-7</formula>
    </cfRule>
    <cfRule type="expression" dxfId="191" priority="222">
      <formula>TODAY()&lt;$M133&lt;TODAY()-28</formula>
    </cfRule>
    <cfRule type="expression" dxfId="190" priority="223">
      <formula>$M133&gt;TODAY()-28</formula>
    </cfRule>
  </conditionalFormatting>
  <conditionalFormatting sqref="M134">
    <cfRule type="expression" dxfId="189" priority="214">
      <formula>$L134&gt;TODAY()</formula>
    </cfRule>
    <cfRule type="expression" dxfId="188" priority="215">
      <formula>$M134&lt;TODAY()</formula>
    </cfRule>
    <cfRule type="expression" dxfId="187" priority="216">
      <formula>$M134&lt;TODAY()-7</formula>
    </cfRule>
    <cfRule type="expression" dxfId="186" priority="217">
      <formula>TODAY()&lt;$M134&lt;TODAY()-28</formula>
    </cfRule>
    <cfRule type="expression" dxfId="185" priority="218">
      <formula>$M134&gt;TODAY()-28</formula>
    </cfRule>
  </conditionalFormatting>
  <conditionalFormatting sqref="L134">
    <cfRule type="expression" dxfId="184" priority="209">
      <formula>$L134&gt;TODAY()</formula>
    </cfRule>
    <cfRule type="expression" dxfId="183" priority="210">
      <formula>$M134&lt;TODAY()</formula>
    </cfRule>
    <cfRule type="expression" dxfId="182" priority="211">
      <formula>$M134&lt;TODAY()-7</formula>
    </cfRule>
    <cfRule type="expression" dxfId="181" priority="212">
      <formula>TODAY()&lt;$M134&lt;TODAY()-28</formula>
    </cfRule>
    <cfRule type="expression" dxfId="180" priority="213">
      <formula>$M134&gt;TODAY()-28</formula>
    </cfRule>
  </conditionalFormatting>
  <conditionalFormatting sqref="M148:M149">
    <cfRule type="expression" dxfId="179" priority="204">
      <formula>$L148&gt;TODAY()</formula>
    </cfRule>
    <cfRule type="expression" dxfId="178" priority="205">
      <formula>$M148&lt;TODAY()</formula>
    </cfRule>
    <cfRule type="expression" dxfId="177" priority="206">
      <formula>$M148&lt;TODAY()-7</formula>
    </cfRule>
    <cfRule type="expression" dxfId="176" priority="207">
      <formula>TODAY()&lt;$M148&lt;TODAY()-28</formula>
    </cfRule>
    <cfRule type="expression" dxfId="175" priority="208">
      <formula>$M148&gt;TODAY()-28</formula>
    </cfRule>
  </conditionalFormatting>
  <conditionalFormatting sqref="M156">
    <cfRule type="expression" dxfId="174" priority="197">
      <formula>$L156&gt;TODAY()</formula>
    </cfRule>
    <cfRule type="expression" dxfId="173" priority="198">
      <formula>$M156&lt;TODAY()</formula>
    </cfRule>
    <cfRule type="expression" dxfId="172" priority="199">
      <formula>$M156&lt;TODAY()-7</formula>
    </cfRule>
    <cfRule type="expression" dxfId="171" priority="200">
      <formula>TODAY()&lt;$M156&lt;TODAY()-28</formula>
    </cfRule>
    <cfRule type="expression" dxfId="170" priority="201">
      <formula>$M156&gt;TODAY()-28</formula>
    </cfRule>
  </conditionalFormatting>
  <conditionalFormatting sqref="M83">
    <cfRule type="expression" dxfId="169" priority="176">
      <formula>$L83&gt;TODAY()</formula>
    </cfRule>
    <cfRule type="expression" dxfId="168" priority="177">
      <formula>$M83&lt;TODAY()</formula>
    </cfRule>
    <cfRule type="expression" dxfId="167" priority="178">
      <formula>$M83&lt;TODAY()-7</formula>
    </cfRule>
    <cfRule type="expression" dxfId="166" priority="179">
      <formula>TODAY()&lt;$M83&lt;TODAY()-28</formula>
    </cfRule>
    <cfRule type="expression" dxfId="165" priority="180">
      <formula>$M83&gt;TODAY()-28</formula>
    </cfRule>
  </conditionalFormatting>
  <conditionalFormatting sqref="L83">
    <cfRule type="expression" dxfId="164" priority="171">
      <formula>$L83&gt;TODAY()</formula>
    </cfRule>
    <cfRule type="expression" dxfId="163" priority="172">
      <formula>$M83&lt;TODAY()</formula>
    </cfRule>
    <cfRule type="expression" dxfId="162" priority="173">
      <formula>$M83&lt;TODAY()-7</formula>
    </cfRule>
    <cfRule type="expression" dxfId="161" priority="174">
      <formula>TODAY()&lt;$M83&lt;TODAY()-28</formula>
    </cfRule>
    <cfRule type="expression" dxfId="160" priority="175">
      <formula>$M83&gt;TODAY()-28</formula>
    </cfRule>
  </conditionalFormatting>
  <conditionalFormatting sqref="M79:M82">
    <cfRule type="expression" dxfId="159" priority="166">
      <formula>$L79&gt;TODAY()</formula>
    </cfRule>
    <cfRule type="expression" dxfId="158" priority="167">
      <formula>$M79&lt;TODAY()</formula>
    </cfRule>
    <cfRule type="expression" dxfId="157" priority="168">
      <formula>$M79&lt;TODAY()-7</formula>
    </cfRule>
    <cfRule type="expression" dxfId="156" priority="169">
      <formula>TODAY()&lt;$M79&lt;TODAY()-28</formula>
    </cfRule>
    <cfRule type="expression" dxfId="155" priority="170">
      <formula>$M79&gt;TODAY()-28</formula>
    </cfRule>
  </conditionalFormatting>
  <conditionalFormatting sqref="L79:L82">
    <cfRule type="expression" dxfId="154" priority="161">
      <formula>$L79&gt;TODAY()</formula>
    </cfRule>
    <cfRule type="expression" dxfId="153" priority="162">
      <formula>$M79&lt;TODAY()</formula>
    </cfRule>
    <cfRule type="expression" dxfId="152" priority="163">
      <formula>$M79&lt;TODAY()-7</formula>
    </cfRule>
    <cfRule type="expression" dxfId="151" priority="164">
      <formula>TODAY()&lt;$M79&lt;TODAY()-28</formula>
    </cfRule>
    <cfRule type="expression" dxfId="150" priority="165">
      <formula>$M79&gt;TODAY()-28</formula>
    </cfRule>
  </conditionalFormatting>
  <conditionalFormatting sqref="M22">
    <cfRule type="expression" dxfId="149" priority="146">
      <formula>$L22&gt;TODAY()</formula>
    </cfRule>
    <cfRule type="expression" dxfId="148" priority="147">
      <formula>$M22&lt;TODAY()</formula>
    </cfRule>
    <cfRule type="expression" dxfId="147" priority="148">
      <formula>$M22&lt;TODAY()-7</formula>
    </cfRule>
    <cfRule type="expression" dxfId="146" priority="149">
      <formula>TODAY()&lt;$M22&lt;TODAY()-28</formula>
    </cfRule>
    <cfRule type="expression" dxfId="145" priority="150">
      <formula>$M22&gt;TODAY()-28</formula>
    </cfRule>
  </conditionalFormatting>
  <conditionalFormatting sqref="L22">
    <cfRule type="expression" dxfId="144" priority="141">
      <formula>$L22&gt;TODAY()</formula>
    </cfRule>
    <cfRule type="expression" dxfId="143" priority="142">
      <formula>$M22&lt;TODAY()</formula>
    </cfRule>
    <cfRule type="expression" dxfId="142" priority="143">
      <formula>$M22&lt;TODAY()-7</formula>
    </cfRule>
    <cfRule type="expression" dxfId="141" priority="144">
      <formula>TODAY()&lt;$M22&lt;TODAY()-28</formula>
    </cfRule>
    <cfRule type="expression" dxfId="140" priority="145">
      <formula>$M22&gt;TODAY()-28</formula>
    </cfRule>
  </conditionalFormatting>
  <conditionalFormatting sqref="L25">
    <cfRule type="expression" dxfId="139" priority="136">
      <formula>$L25&gt;TODAY()</formula>
    </cfRule>
    <cfRule type="expression" dxfId="138" priority="137">
      <formula>$M25&lt;TODAY()</formula>
    </cfRule>
    <cfRule type="expression" dxfId="137" priority="138">
      <formula>$M25&lt;TODAY()-7</formula>
    </cfRule>
    <cfRule type="expression" dxfId="136" priority="139">
      <formula>TODAY()&lt;$M25&lt;TODAY()-28</formula>
    </cfRule>
    <cfRule type="expression" dxfId="135" priority="140">
      <formula>$M25&gt;TODAY()-28</formula>
    </cfRule>
  </conditionalFormatting>
  <conditionalFormatting sqref="M25">
    <cfRule type="expression" dxfId="134" priority="131">
      <formula>$L25&gt;TODAY()</formula>
    </cfRule>
    <cfRule type="expression" dxfId="133" priority="132">
      <formula>$M25&lt;TODAY()</formula>
    </cfRule>
    <cfRule type="expression" dxfId="132" priority="133">
      <formula>$M25&lt;TODAY()-7</formula>
    </cfRule>
    <cfRule type="expression" dxfId="131" priority="134">
      <formula>TODAY()&lt;$M25&lt;TODAY()-28</formula>
    </cfRule>
    <cfRule type="expression" dxfId="130" priority="135">
      <formula>$M25&gt;TODAY()-28</formula>
    </cfRule>
  </conditionalFormatting>
  <conditionalFormatting sqref="L41">
    <cfRule type="expression" dxfId="129" priority="126">
      <formula>$L41&gt;TODAY()</formula>
    </cfRule>
    <cfRule type="expression" dxfId="128" priority="127">
      <formula>$M41&lt;TODAY()</formula>
    </cfRule>
    <cfRule type="expression" dxfId="127" priority="128">
      <formula>$M41&lt;TODAY()-7</formula>
    </cfRule>
    <cfRule type="expression" dxfId="126" priority="129">
      <formula>TODAY()&lt;$M41&lt;TODAY()-28</formula>
    </cfRule>
    <cfRule type="expression" dxfId="125" priority="130">
      <formula>$M41&gt;TODAY()-28</formula>
    </cfRule>
  </conditionalFormatting>
  <conditionalFormatting sqref="M41">
    <cfRule type="expression" dxfId="124" priority="121">
      <formula>$L41&gt;TODAY()</formula>
    </cfRule>
    <cfRule type="expression" dxfId="123" priority="122">
      <formula>$M41&lt;TODAY()</formula>
    </cfRule>
    <cfRule type="expression" dxfId="122" priority="123">
      <formula>$M41&lt;TODAY()-7</formula>
    </cfRule>
    <cfRule type="expression" dxfId="121" priority="124">
      <formula>TODAY()&lt;$M41&lt;TODAY()-28</formula>
    </cfRule>
    <cfRule type="expression" dxfId="120" priority="125">
      <formula>$M41&gt;TODAY()-28</formula>
    </cfRule>
  </conditionalFormatting>
  <conditionalFormatting sqref="M42">
    <cfRule type="expression" dxfId="119" priority="116">
      <formula>$L42&gt;TODAY()</formula>
    </cfRule>
    <cfRule type="expression" dxfId="118" priority="117">
      <formula>$M42&lt;TODAY()</formula>
    </cfRule>
    <cfRule type="expression" dxfId="117" priority="118">
      <formula>$M42&lt;TODAY()-7</formula>
    </cfRule>
    <cfRule type="expression" dxfId="116" priority="119">
      <formula>TODAY()&lt;$M42&lt;TODAY()-28</formula>
    </cfRule>
    <cfRule type="expression" dxfId="115" priority="120">
      <formula>$M42&gt;TODAY()-28</formula>
    </cfRule>
  </conditionalFormatting>
  <conditionalFormatting sqref="L42">
    <cfRule type="expression" dxfId="114" priority="111">
      <formula>$L42&gt;TODAY()</formula>
    </cfRule>
    <cfRule type="expression" dxfId="113" priority="112">
      <formula>$M42&lt;TODAY()</formula>
    </cfRule>
    <cfRule type="expression" dxfId="112" priority="113">
      <formula>$M42&lt;TODAY()-7</formula>
    </cfRule>
    <cfRule type="expression" dxfId="111" priority="114">
      <formula>TODAY()&lt;$M42&lt;TODAY()-28</formula>
    </cfRule>
    <cfRule type="expression" dxfId="110" priority="115">
      <formula>$M42&gt;TODAY()-28</formula>
    </cfRule>
  </conditionalFormatting>
  <conditionalFormatting sqref="M135">
    <cfRule type="expression" dxfId="109" priority="106">
      <formula>$L135&gt;TODAY()</formula>
    </cfRule>
    <cfRule type="expression" dxfId="108" priority="107">
      <formula>$M135&lt;TODAY()</formula>
    </cfRule>
    <cfRule type="expression" dxfId="107" priority="108">
      <formula>$M135&lt;TODAY()-7</formula>
    </cfRule>
    <cfRule type="expression" dxfId="106" priority="109">
      <formula>TODAY()&lt;$M135&lt;TODAY()-28</formula>
    </cfRule>
    <cfRule type="expression" dxfId="105" priority="110">
      <formula>$M135&gt;TODAY()-28</formula>
    </cfRule>
  </conditionalFormatting>
  <conditionalFormatting sqref="L135">
    <cfRule type="expression" dxfId="104" priority="101">
      <formula>$L135&gt;TODAY()</formula>
    </cfRule>
    <cfRule type="expression" dxfId="103" priority="102">
      <formula>$M135&lt;TODAY()</formula>
    </cfRule>
    <cfRule type="expression" dxfId="102" priority="103">
      <formula>$M135&lt;TODAY()-7</formula>
    </cfRule>
    <cfRule type="expression" dxfId="101" priority="104">
      <formula>TODAY()&lt;$M135&lt;TODAY()-28</formula>
    </cfRule>
    <cfRule type="expression" dxfId="100" priority="105">
      <formula>$M135&gt;TODAY()-28</formula>
    </cfRule>
  </conditionalFormatting>
  <conditionalFormatting sqref="M136:M140">
    <cfRule type="expression" dxfId="99" priority="96">
      <formula>$L136&gt;TODAY()</formula>
    </cfRule>
    <cfRule type="expression" dxfId="98" priority="97">
      <formula>$M136&lt;TODAY()</formula>
    </cfRule>
    <cfRule type="expression" dxfId="97" priority="98">
      <formula>$M136&lt;TODAY()-7</formula>
    </cfRule>
    <cfRule type="expression" dxfId="96" priority="99">
      <formula>TODAY()&lt;$M136&lt;TODAY()-28</formula>
    </cfRule>
    <cfRule type="expression" dxfId="95" priority="100">
      <formula>$M136&gt;TODAY()-28</formula>
    </cfRule>
  </conditionalFormatting>
  <conditionalFormatting sqref="L136:L140">
    <cfRule type="expression" dxfId="94" priority="91">
      <formula>$L136&gt;TODAY()</formula>
    </cfRule>
    <cfRule type="expression" dxfId="93" priority="92">
      <formula>$M136&lt;TODAY()</formula>
    </cfRule>
    <cfRule type="expression" dxfId="92" priority="93">
      <formula>$M136&lt;TODAY()-7</formula>
    </cfRule>
    <cfRule type="expression" dxfId="91" priority="94">
      <formula>TODAY()&lt;$M136&lt;TODAY()-28</formula>
    </cfRule>
    <cfRule type="expression" dxfId="90" priority="95">
      <formula>$M136&gt;TODAY()-28</formula>
    </cfRule>
  </conditionalFormatting>
  <conditionalFormatting sqref="M162">
    <cfRule type="expression" dxfId="89" priority="86">
      <formula>$L162&gt;TODAY()</formula>
    </cfRule>
    <cfRule type="expression" dxfId="88" priority="87">
      <formula>$M162&lt;TODAY()</formula>
    </cfRule>
    <cfRule type="expression" dxfId="87" priority="88">
      <formula>$M162&lt;TODAY()-7</formula>
    </cfRule>
    <cfRule type="expression" dxfId="86" priority="89">
      <formula>TODAY()&lt;$M162&lt;TODAY()-28</formula>
    </cfRule>
    <cfRule type="expression" dxfId="85" priority="90">
      <formula>$M162&gt;TODAY()-28</formula>
    </cfRule>
  </conditionalFormatting>
  <conditionalFormatting sqref="L162">
    <cfRule type="expression" dxfId="84" priority="81">
      <formula>$L162&gt;TODAY()</formula>
    </cfRule>
    <cfRule type="expression" dxfId="83" priority="82">
      <formula>$M162&lt;TODAY()</formula>
    </cfRule>
    <cfRule type="expression" dxfId="82" priority="83">
      <formula>$M162&lt;TODAY()-7</formula>
    </cfRule>
    <cfRule type="expression" dxfId="81" priority="84">
      <formula>TODAY()&lt;$M162&lt;TODAY()-28</formula>
    </cfRule>
    <cfRule type="expression" dxfId="80" priority="85">
      <formula>$M162&gt;TODAY()-28</formula>
    </cfRule>
  </conditionalFormatting>
  <conditionalFormatting sqref="M161">
    <cfRule type="expression" dxfId="79" priority="76">
      <formula>$L161&gt;TODAY()</formula>
    </cfRule>
    <cfRule type="expression" dxfId="78" priority="77">
      <formula>$M161&lt;TODAY()</formula>
    </cfRule>
    <cfRule type="expression" dxfId="77" priority="78">
      <formula>$M161&lt;TODAY()-7</formula>
    </cfRule>
    <cfRule type="expression" dxfId="76" priority="79">
      <formula>TODAY()&lt;$M161&lt;TODAY()-28</formula>
    </cfRule>
    <cfRule type="expression" dxfId="75" priority="80">
      <formula>$M161&gt;TODAY()-28</formula>
    </cfRule>
  </conditionalFormatting>
  <conditionalFormatting sqref="L161">
    <cfRule type="expression" dxfId="74" priority="71">
      <formula>$L161&gt;TODAY()</formula>
    </cfRule>
    <cfRule type="expression" dxfId="73" priority="72">
      <formula>$M161&lt;TODAY()</formula>
    </cfRule>
    <cfRule type="expression" dxfId="72" priority="73">
      <formula>$M161&lt;TODAY()-7</formula>
    </cfRule>
    <cfRule type="expression" dxfId="71" priority="74">
      <formula>TODAY()&lt;$M161&lt;TODAY()-28</formula>
    </cfRule>
    <cfRule type="expression" dxfId="70" priority="75">
      <formula>$M161&gt;TODAY()-28</formula>
    </cfRule>
  </conditionalFormatting>
  <conditionalFormatting sqref="L116 L118 L121:L122">
    <cfRule type="expression" dxfId="69" priority="66">
      <formula>$L116&gt;TODAY()</formula>
    </cfRule>
    <cfRule type="expression" dxfId="68" priority="67">
      <formula>$M116&lt;TODAY()</formula>
    </cfRule>
    <cfRule type="expression" dxfId="67" priority="68">
      <formula>$M116&lt;TODAY()-7</formula>
    </cfRule>
    <cfRule type="expression" dxfId="66" priority="69">
      <formula>TODAY()&lt;$M116&lt;TODAY()-28</formula>
    </cfRule>
    <cfRule type="expression" dxfId="65" priority="70">
      <formula>$M116&gt;TODAY()-28</formula>
    </cfRule>
  </conditionalFormatting>
  <conditionalFormatting sqref="L148:L156">
    <cfRule type="expression" dxfId="64" priority="61">
      <formula>$L148&gt;TODAY()</formula>
    </cfRule>
    <cfRule type="expression" dxfId="63" priority="62">
      <formula>$M148&lt;TODAY()</formula>
    </cfRule>
    <cfRule type="expression" dxfId="62" priority="63">
      <formula>$M148&lt;TODAY()-7</formula>
    </cfRule>
    <cfRule type="expression" dxfId="61" priority="64">
      <formula>TODAY()&lt;$M148&lt;TODAY()-28</formula>
    </cfRule>
    <cfRule type="expression" dxfId="60" priority="65">
      <formula>$M148&gt;TODAY()-28</formula>
    </cfRule>
  </conditionalFormatting>
  <conditionalFormatting sqref="M112">
    <cfRule type="expression" dxfId="59" priority="56">
      <formula>$L112&gt;TODAY()</formula>
    </cfRule>
    <cfRule type="expression" dxfId="58" priority="57">
      <formula>$M112&lt;TODAY()</formula>
    </cfRule>
    <cfRule type="expression" dxfId="57" priority="58">
      <formula>$M112&lt;TODAY()-7</formula>
    </cfRule>
    <cfRule type="expression" dxfId="56" priority="59">
      <formula>TODAY()&lt;$M112&lt;TODAY()-28</formula>
    </cfRule>
    <cfRule type="expression" dxfId="55" priority="60">
      <formula>$M112&gt;TODAY()-28</formula>
    </cfRule>
  </conditionalFormatting>
  <conditionalFormatting sqref="L112">
    <cfRule type="expression" dxfId="54" priority="51">
      <formula>$L112&gt;TODAY()</formula>
    </cfRule>
    <cfRule type="expression" dxfId="53" priority="52">
      <formula>$M112&lt;TODAY()</formula>
    </cfRule>
    <cfRule type="expression" dxfId="52" priority="53">
      <formula>$M112&lt;TODAY()-7</formula>
    </cfRule>
    <cfRule type="expression" dxfId="51" priority="54">
      <formula>TODAY()&lt;$M112&lt;TODAY()-28</formula>
    </cfRule>
    <cfRule type="expression" dxfId="50" priority="55">
      <formula>$M112&gt;TODAY()-28</formula>
    </cfRule>
  </conditionalFormatting>
  <conditionalFormatting sqref="M117">
    <cfRule type="expression" dxfId="49" priority="46">
      <formula>$L117&gt;TODAY()</formula>
    </cfRule>
    <cfRule type="expression" dxfId="48" priority="47">
      <formula>$M117&lt;TODAY()</formula>
    </cfRule>
    <cfRule type="expression" dxfId="47" priority="48">
      <formula>$M117&lt;TODAY()-7</formula>
    </cfRule>
    <cfRule type="expression" dxfId="46" priority="49">
      <formula>TODAY()&lt;$M117&lt;TODAY()-28</formula>
    </cfRule>
    <cfRule type="expression" dxfId="45" priority="50">
      <formula>$M117&gt;TODAY()-28</formula>
    </cfRule>
  </conditionalFormatting>
  <conditionalFormatting sqref="L117">
    <cfRule type="expression" dxfId="44" priority="41">
      <formula>$L117&gt;TODAY()</formula>
    </cfRule>
    <cfRule type="expression" dxfId="43" priority="42">
      <formula>$M117&lt;TODAY()</formula>
    </cfRule>
    <cfRule type="expression" dxfId="42" priority="43">
      <formula>$M117&lt;TODAY()-7</formula>
    </cfRule>
    <cfRule type="expression" dxfId="41" priority="44">
      <formula>TODAY()&lt;$M117&lt;TODAY()-28</formula>
    </cfRule>
    <cfRule type="expression" dxfId="40" priority="45">
      <formula>$M117&gt;TODAY()-28</formula>
    </cfRule>
  </conditionalFormatting>
  <conditionalFormatting sqref="M95">
    <cfRule type="expression" dxfId="39" priority="36">
      <formula>$L95&gt;TODAY()</formula>
    </cfRule>
    <cfRule type="expression" dxfId="38" priority="37">
      <formula>$M95&lt;TODAY()</formula>
    </cfRule>
    <cfRule type="expression" dxfId="37" priority="38">
      <formula>$M95&lt;TODAY()-7</formula>
    </cfRule>
    <cfRule type="expression" dxfId="36" priority="39">
      <formula>TODAY()&lt;$M95&lt;TODAY()-28</formula>
    </cfRule>
    <cfRule type="expression" dxfId="35" priority="40">
      <formula>$M95&gt;TODAY()-28</formula>
    </cfRule>
  </conditionalFormatting>
  <conditionalFormatting sqref="L95">
    <cfRule type="expression" dxfId="34" priority="31">
      <formula>$L95&gt;TODAY()</formula>
    </cfRule>
    <cfRule type="expression" dxfId="33" priority="32">
      <formula>$M95&lt;TODAY()</formula>
    </cfRule>
    <cfRule type="expression" dxfId="32" priority="33">
      <formula>$M95&lt;TODAY()-7</formula>
    </cfRule>
    <cfRule type="expression" dxfId="31" priority="34">
      <formula>TODAY()&lt;$M95&lt;TODAY()-28</formula>
    </cfRule>
    <cfRule type="expression" dxfId="30" priority="35">
      <formula>$M95&gt;TODAY()-28</formula>
    </cfRule>
  </conditionalFormatting>
  <conditionalFormatting sqref="M119">
    <cfRule type="expression" dxfId="29" priority="26">
      <formula>$L119&gt;TODAY()</formula>
    </cfRule>
    <cfRule type="expression" dxfId="28" priority="27">
      <formula>$M119&lt;TODAY()</formula>
    </cfRule>
    <cfRule type="expression" dxfId="27" priority="28">
      <formula>$M119&lt;TODAY()-7</formula>
    </cfRule>
    <cfRule type="expression" dxfId="26" priority="29">
      <formula>TODAY()&lt;$M119&lt;TODAY()-28</formula>
    </cfRule>
    <cfRule type="expression" dxfId="25" priority="30">
      <formula>$M119&gt;TODAY()-28</formula>
    </cfRule>
  </conditionalFormatting>
  <conditionalFormatting sqref="L119">
    <cfRule type="expression" dxfId="24" priority="21">
      <formula>$L119&gt;TODAY()</formula>
    </cfRule>
    <cfRule type="expression" dxfId="23" priority="22">
      <formula>$M119&lt;TODAY()</formula>
    </cfRule>
    <cfRule type="expression" dxfId="22" priority="23">
      <formula>$M119&lt;TODAY()-7</formula>
    </cfRule>
    <cfRule type="expression" dxfId="21" priority="24">
      <formula>TODAY()&lt;$M119&lt;TODAY()-28</formula>
    </cfRule>
    <cfRule type="expression" dxfId="20" priority="25">
      <formula>$M119&gt;TODAY()-28</formula>
    </cfRule>
  </conditionalFormatting>
  <conditionalFormatting sqref="M120">
    <cfRule type="expression" dxfId="19" priority="16">
      <formula>$L120&gt;TODAY()</formula>
    </cfRule>
    <cfRule type="expression" dxfId="18" priority="17">
      <formula>$M120&lt;TODAY()</formula>
    </cfRule>
    <cfRule type="expression" dxfId="17" priority="18">
      <formula>$M120&lt;TODAY()-7</formula>
    </cfRule>
    <cfRule type="expression" dxfId="16" priority="19">
      <formula>TODAY()&lt;$M120&lt;TODAY()-28</formula>
    </cfRule>
    <cfRule type="expression" dxfId="15" priority="20">
      <formula>$M120&gt;TODAY()-28</formula>
    </cfRule>
  </conditionalFormatting>
  <conditionalFormatting sqref="L120">
    <cfRule type="expression" dxfId="14" priority="11">
      <formula>$L120&gt;TODAY()</formula>
    </cfRule>
    <cfRule type="expression" dxfId="13" priority="12">
      <formula>$M120&lt;TODAY()</formula>
    </cfRule>
    <cfRule type="expression" dxfId="12" priority="13">
      <formula>$M120&lt;TODAY()-7</formula>
    </cfRule>
    <cfRule type="expression" dxfId="11" priority="14">
      <formula>TODAY()&lt;$M120&lt;TODAY()-28</formula>
    </cfRule>
    <cfRule type="expression" dxfId="10" priority="15">
      <formula>$M120&gt;TODAY()-28</formula>
    </cfRule>
  </conditionalFormatting>
  <conditionalFormatting sqref="M96">
    <cfRule type="expression" dxfId="9" priority="6">
      <formula>$L96&gt;TODAY()</formula>
    </cfRule>
    <cfRule type="expression" dxfId="8" priority="7">
      <formula>$M96&lt;TODAY()</formula>
    </cfRule>
    <cfRule type="expression" dxfId="7" priority="8">
      <formula>$M96&lt;TODAY()-7</formula>
    </cfRule>
    <cfRule type="expression" dxfId="6" priority="9">
      <formula>TODAY()&lt;$M96&lt;TODAY()-28</formula>
    </cfRule>
    <cfRule type="expression" dxfId="5" priority="10">
      <formula>$M96&gt;TODAY()-28</formula>
    </cfRule>
  </conditionalFormatting>
  <conditionalFormatting sqref="L96">
    <cfRule type="expression" dxfId="4" priority="1">
      <formula>$L96&gt;TODAY()</formula>
    </cfRule>
    <cfRule type="expression" dxfId="3" priority="2">
      <formula>$M96&lt;TODAY()</formula>
    </cfRule>
    <cfRule type="expression" dxfId="2" priority="3">
      <formula>$M96&lt;TODAY()-7</formula>
    </cfRule>
    <cfRule type="expression" dxfId="1" priority="4">
      <formula>TODAY()&lt;$M96&lt;TODAY()-28</formula>
    </cfRule>
    <cfRule type="expression" dxfId="0" priority="5">
      <formula>$M96&gt;TODAY()-28</formula>
    </cfRule>
  </conditionalFormatting>
  <pageMargins left="0.25" right="0.25" top="0.75" bottom="0.75" header="0.3" footer="0.3"/>
  <pageSetup paperSize="8" scale="68"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7"/>
  <sheetViews>
    <sheetView workbookViewId="0">
      <selection activeCell="F8" sqref="F8"/>
    </sheetView>
  </sheetViews>
  <sheetFormatPr defaultRowHeight="15" x14ac:dyDescent="0.25"/>
  <cols>
    <col min="1" max="1" width="30.5703125" bestFit="1" customWidth="1"/>
    <col min="2" max="2" width="13.28515625" customWidth="1"/>
    <col min="3" max="3" width="15.140625" customWidth="1"/>
    <col min="4" max="4" width="16.42578125" customWidth="1"/>
    <col min="5" max="5" width="5.7109375" customWidth="1"/>
    <col min="6" max="6" width="10.5703125" bestFit="1" customWidth="1"/>
    <col min="7" max="7" width="5.140625" customWidth="1"/>
    <col min="8" max="8" width="19.5703125" bestFit="1" customWidth="1"/>
    <col min="9" max="9" width="7.7109375" customWidth="1"/>
    <col min="10" max="10" width="7" customWidth="1"/>
    <col min="11" max="11" width="5.5703125" customWidth="1"/>
    <col min="12" max="12" width="4.85546875" customWidth="1"/>
    <col min="13" max="13" width="4.5703125" customWidth="1"/>
    <col min="14" max="14" width="5.28515625" customWidth="1"/>
    <col min="15" max="15" width="5.42578125" customWidth="1"/>
    <col min="16" max="16" width="3.85546875" customWidth="1"/>
    <col min="17" max="17" width="6.7109375" customWidth="1"/>
    <col min="18" max="18" width="7.42578125" customWidth="1"/>
    <col min="19" max="19" width="12" bestFit="1" customWidth="1"/>
    <col min="20" max="20" width="23.28515625" bestFit="1" customWidth="1"/>
    <col min="21" max="21" width="6.5703125" customWidth="1"/>
    <col min="22" max="22" width="17.85546875" bestFit="1" customWidth="1"/>
    <col min="23" max="23" width="4.7109375" customWidth="1"/>
    <col min="24" max="24" width="16.140625" bestFit="1" customWidth="1"/>
    <col min="25" max="25" width="8.42578125" customWidth="1"/>
    <col min="26" max="26" width="18.5703125" bestFit="1" customWidth="1"/>
    <col min="27" max="27" width="16.7109375" bestFit="1" customWidth="1"/>
    <col min="28" max="28" width="6.5703125" customWidth="1"/>
    <col min="29" max="29" width="6.42578125" customWidth="1"/>
    <col min="30" max="30" width="8.28515625" customWidth="1"/>
    <col min="31" max="31" width="17.28515625" bestFit="1" customWidth="1"/>
    <col min="32" max="32" width="7.28515625" customWidth="1"/>
    <col min="33" max="33" width="11.28515625" bestFit="1" customWidth="1"/>
  </cols>
  <sheetData>
    <row r="3" spans="1:4" x14ac:dyDescent="0.25">
      <c r="A3" s="193" t="s">
        <v>273</v>
      </c>
      <c r="B3" s="95" t="s">
        <v>277</v>
      </c>
      <c r="C3" s="95" t="s">
        <v>279</v>
      </c>
      <c r="D3" s="95" t="s">
        <v>281</v>
      </c>
    </row>
    <row r="4" spans="1:4" x14ac:dyDescent="0.25">
      <c r="A4" s="194" t="s">
        <v>180</v>
      </c>
      <c r="B4" s="196">
        <v>0</v>
      </c>
      <c r="C4" s="196">
        <v>1</v>
      </c>
      <c r="D4" s="196">
        <v>0</v>
      </c>
    </row>
    <row r="5" spans="1:4" x14ac:dyDescent="0.25">
      <c r="A5" s="195" t="s">
        <v>111</v>
      </c>
      <c r="B5" s="196">
        <v>0</v>
      </c>
      <c r="C5" s="196">
        <v>1</v>
      </c>
      <c r="D5" s="196">
        <v>0</v>
      </c>
    </row>
    <row r="6" spans="1:4" x14ac:dyDescent="0.25">
      <c r="A6" s="195" t="s">
        <v>216</v>
      </c>
      <c r="B6" s="196">
        <v>0</v>
      </c>
      <c r="C6" s="196">
        <v>1</v>
      </c>
      <c r="D6" s="196">
        <v>0</v>
      </c>
    </row>
    <row r="7" spans="1:4" x14ac:dyDescent="0.25">
      <c r="A7" s="195" t="s">
        <v>27</v>
      </c>
      <c r="B7" s="196">
        <v>0</v>
      </c>
      <c r="C7" s="196">
        <v>1</v>
      </c>
      <c r="D7" s="196">
        <v>0</v>
      </c>
    </row>
    <row r="8" spans="1:4" x14ac:dyDescent="0.25">
      <c r="A8" s="195" t="s">
        <v>10</v>
      </c>
      <c r="B8" s="196">
        <v>0</v>
      </c>
      <c r="C8" s="196">
        <v>1</v>
      </c>
      <c r="D8" s="196">
        <v>0</v>
      </c>
    </row>
    <row r="9" spans="1:4" x14ac:dyDescent="0.25">
      <c r="A9" s="195" t="s">
        <v>213</v>
      </c>
      <c r="B9" s="196">
        <v>0</v>
      </c>
      <c r="C9" s="196">
        <v>1</v>
      </c>
      <c r="D9" s="196">
        <v>0</v>
      </c>
    </row>
    <row r="10" spans="1:4" x14ac:dyDescent="0.25">
      <c r="A10" s="195" t="s">
        <v>203</v>
      </c>
      <c r="B10" s="196">
        <v>0</v>
      </c>
      <c r="C10" s="196">
        <v>1</v>
      </c>
      <c r="D10" s="196">
        <v>0</v>
      </c>
    </row>
    <row r="11" spans="1:4" x14ac:dyDescent="0.25">
      <c r="A11" s="195" t="s">
        <v>116</v>
      </c>
      <c r="B11" s="196">
        <v>0</v>
      </c>
      <c r="C11" s="196">
        <v>1</v>
      </c>
      <c r="D11" s="196">
        <v>0</v>
      </c>
    </row>
    <row r="12" spans="1:4" x14ac:dyDescent="0.25">
      <c r="A12" s="195" t="s">
        <v>12</v>
      </c>
      <c r="B12" s="196">
        <v>0</v>
      </c>
      <c r="C12" s="196">
        <v>1</v>
      </c>
      <c r="D12" s="196">
        <v>0</v>
      </c>
    </row>
    <row r="13" spans="1:4" x14ac:dyDescent="0.25">
      <c r="A13" s="195" t="s">
        <v>214</v>
      </c>
      <c r="B13" s="196">
        <v>0</v>
      </c>
      <c r="C13" s="196">
        <v>1</v>
      </c>
      <c r="D13" s="196">
        <v>0</v>
      </c>
    </row>
    <row r="14" spans="1:4" x14ac:dyDescent="0.25">
      <c r="A14" s="195" t="s">
        <v>26</v>
      </c>
      <c r="B14" s="196">
        <v>0</v>
      </c>
      <c r="C14" s="196">
        <v>1</v>
      </c>
      <c r="D14" s="196">
        <v>0</v>
      </c>
    </row>
    <row r="15" spans="1:4" x14ac:dyDescent="0.25">
      <c r="A15" s="195" t="s">
        <v>136</v>
      </c>
      <c r="B15" s="196">
        <v>0</v>
      </c>
      <c r="C15" s="196">
        <v>1</v>
      </c>
      <c r="D15" s="196">
        <v>0</v>
      </c>
    </row>
    <row r="16" spans="1:4" x14ac:dyDescent="0.25">
      <c r="A16" s="195" t="s">
        <v>140</v>
      </c>
      <c r="B16" s="196">
        <v>0</v>
      </c>
      <c r="C16" s="196">
        <v>1</v>
      </c>
      <c r="D16" s="196">
        <v>0</v>
      </c>
    </row>
    <row r="17" spans="1:4" x14ac:dyDescent="0.25">
      <c r="A17" s="195" t="s">
        <v>293</v>
      </c>
      <c r="B17" s="196">
        <v>0</v>
      </c>
      <c r="C17" s="196">
        <v>1</v>
      </c>
      <c r="D17" s="196">
        <v>0</v>
      </c>
    </row>
    <row r="18" spans="1:4" x14ac:dyDescent="0.25">
      <c r="A18" s="195" t="s">
        <v>296</v>
      </c>
      <c r="B18" s="196">
        <v>0</v>
      </c>
      <c r="C18" s="196">
        <v>1</v>
      </c>
      <c r="D18" s="196">
        <v>0</v>
      </c>
    </row>
    <row r="19" spans="1:4" x14ac:dyDescent="0.25">
      <c r="A19" s="195" t="s">
        <v>282</v>
      </c>
      <c r="B19" s="196">
        <v>0</v>
      </c>
      <c r="C19" s="196">
        <v>1</v>
      </c>
      <c r="D19" s="196">
        <v>0</v>
      </c>
    </row>
    <row r="20" spans="1:4" x14ac:dyDescent="0.25">
      <c r="A20" s="195" t="s">
        <v>291</v>
      </c>
      <c r="B20" s="196">
        <v>0</v>
      </c>
      <c r="C20" s="196">
        <v>1</v>
      </c>
      <c r="D20" s="196">
        <v>0</v>
      </c>
    </row>
    <row r="21" spans="1:4" x14ac:dyDescent="0.25">
      <c r="A21" s="195" t="s">
        <v>294</v>
      </c>
      <c r="B21" s="196">
        <v>0</v>
      </c>
      <c r="C21" s="196">
        <v>1</v>
      </c>
      <c r="D21" s="196">
        <v>0</v>
      </c>
    </row>
    <row r="22" spans="1:4" x14ac:dyDescent="0.25">
      <c r="A22" s="195" t="s">
        <v>295</v>
      </c>
      <c r="B22" s="196">
        <v>0</v>
      </c>
      <c r="C22" s="196">
        <v>1</v>
      </c>
      <c r="D22" s="196">
        <v>0</v>
      </c>
    </row>
    <row r="23" spans="1:4" x14ac:dyDescent="0.25">
      <c r="A23" s="195" t="s">
        <v>306</v>
      </c>
      <c r="B23" s="196">
        <v>0</v>
      </c>
      <c r="C23" s="196">
        <v>1</v>
      </c>
      <c r="D23" s="196">
        <v>0</v>
      </c>
    </row>
    <row r="24" spans="1:4" x14ac:dyDescent="0.25">
      <c r="A24" s="195" t="s">
        <v>297</v>
      </c>
      <c r="B24" s="196">
        <v>0</v>
      </c>
      <c r="C24" s="196">
        <v>1</v>
      </c>
      <c r="D24" s="196">
        <v>0</v>
      </c>
    </row>
    <row r="25" spans="1:4" x14ac:dyDescent="0.25">
      <c r="A25" s="194" t="s">
        <v>153</v>
      </c>
      <c r="B25" s="196">
        <v>0</v>
      </c>
      <c r="C25" s="196">
        <v>0</v>
      </c>
      <c r="D25" s="196">
        <v>1</v>
      </c>
    </row>
    <row r="26" spans="1:4" x14ac:dyDescent="0.25">
      <c r="A26" s="195" t="s">
        <v>140</v>
      </c>
      <c r="B26" s="196">
        <v>0</v>
      </c>
      <c r="C26" s="196">
        <v>0</v>
      </c>
      <c r="D26" s="196">
        <v>1</v>
      </c>
    </row>
    <row r="27" spans="1:4" x14ac:dyDescent="0.25">
      <c r="A27" s="194" t="s">
        <v>152</v>
      </c>
      <c r="B27" s="196">
        <v>0</v>
      </c>
      <c r="C27" s="196">
        <v>0</v>
      </c>
      <c r="D27" s="196">
        <v>1</v>
      </c>
    </row>
    <row r="28" spans="1:4" x14ac:dyDescent="0.25">
      <c r="A28" s="195" t="s">
        <v>111</v>
      </c>
      <c r="B28" s="196">
        <v>0</v>
      </c>
      <c r="C28" s="196">
        <v>0</v>
      </c>
      <c r="D28" s="196">
        <v>1</v>
      </c>
    </row>
    <row r="29" spans="1:4" x14ac:dyDescent="0.25">
      <c r="A29" s="194" t="s">
        <v>177</v>
      </c>
      <c r="B29" s="196">
        <v>0</v>
      </c>
      <c r="C29" s="196">
        <v>0</v>
      </c>
      <c r="D29" s="196">
        <v>1</v>
      </c>
    </row>
    <row r="30" spans="1:4" x14ac:dyDescent="0.25">
      <c r="A30" s="195" t="s">
        <v>26</v>
      </c>
      <c r="B30" s="196">
        <v>0</v>
      </c>
      <c r="C30" s="196">
        <v>0</v>
      </c>
      <c r="D30" s="196">
        <v>1</v>
      </c>
    </row>
    <row r="31" spans="1:4" x14ac:dyDescent="0.25">
      <c r="A31" s="194" t="s">
        <v>260</v>
      </c>
      <c r="B31" s="196">
        <v>1</v>
      </c>
      <c r="C31" s="196">
        <v>0</v>
      </c>
      <c r="D31" s="196">
        <v>0</v>
      </c>
    </row>
    <row r="32" spans="1:4" x14ac:dyDescent="0.25">
      <c r="A32" s="195" t="s">
        <v>116</v>
      </c>
      <c r="B32" s="196">
        <v>1</v>
      </c>
      <c r="C32" s="196">
        <v>0</v>
      </c>
      <c r="D32" s="196">
        <v>0</v>
      </c>
    </row>
    <row r="33" spans="1:4" x14ac:dyDescent="0.25">
      <c r="A33" s="194" t="s">
        <v>263</v>
      </c>
      <c r="B33" s="196">
        <v>1</v>
      </c>
      <c r="C33" s="196">
        <v>0</v>
      </c>
      <c r="D33" s="196">
        <v>0</v>
      </c>
    </row>
    <row r="34" spans="1:4" x14ac:dyDescent="0.25">
      <c r="A34" s="195" t="s">
        <v>211</v>
      </c>
      <c r="B34" s="196">
        <v>1</v>
      </c>
      <c r="C34" s="196">
        <v>0</v>
      </c>
      <c r="D34" s="196">
        <v>0</v>
      </c>
    </row>
    <row r="35" spans="1:4" x14ac:dyDescent="0.25">
      <c r="A35" s="194" t="s">
        <v>59</v>
      </c>
      <c r="B35" s="196">
        <v>0</v>
      </c>
      <c r="C35" s="196">
        <v>0</v>
      </c>
      <c r="D35" s="196">
        <v>1</v>
      </c>
    </row>
    <row r="36" spans="1:4" x14ac:dyDescent="0.25">
      <c r="A36" s="195" t="s">
        <v>27</v>
      </c>
      <c r="B36" s="196">
        <v>0</v>
      </c>
      <c r="C36" s="196">
        <v>0</v>
      </c>
      <c r="D36" s="196">
        <v>1</v>
      </c>
    </row>
    <row r="37" spans="1:4" x14ac:dyDescent="0.25">
      <c r="A37" s="194" t="s">
        <v>58</v>
      </c>
      <c r="B37" s="196">
        <v>1</v>
      </c>
      <c r="C37" s="196">
        <v>0</v>
      </c>
      <c r="D37" s="196">
        <v>0</v>
      </c>
    </row>
    <row r="38" spans="1:4" x14ac:dyDescent="0.25">
      <c r="A38" s="195" t="s">
        <v>14</v>
      </c>
      <c r="B38" s="196">
        <v>1</v>
      </c>
      <c r="C38" s="196">
        <v>0</v>
      </c>
      <c r="D38" s="196">
        <v>0</v>
      </c>
    </row>
    <row r="39" spans="1:4" x14ac:dyDescent="0.25">
      <c r="A39" s="194" t="s">
        <v>262</v>
      </c>
      <c r="B39" s="196">
        <v>0</v>
      </c>
      <c r="C39" s="196">
        <v>0</v>
      </c>
      <c r="D39" s="196">
        <v>1</v>
      </c>
    </row>
    <row r="40" spans="1:4" x14ac:dyDescent="0.25">
      <c r="A40" s="195" t="s">
        <v>223</v>
      </c>
      <c r="B40" s="196">
        <v>0</v>
      </c>
      <c r="C40" s="196">
        <v>0</v>
      </c>
      <c r="D40" s="196">
        <v>1</v>
      </c>
    </row>
    <row r="41" spans="1:4" x14ac:dyDescent="0.25">
      <c r="A41" s="194" t="s">
        <v>57</v>
      </c>
      <c r="B41" s="196">
        <v>0</v>
      </c>
      <c r="C41" s="196">
        <v>0</v>
      </c>
      <c r="D41" s="196">
        <v>0</v>
      </c>
    </row>
    <row r="42" spans="1:4" x14ac:dyDescent="0.25">
      <c r="A42" s="195" t="s">
        <v>13</v>
      </c>
      <c r="B42" s="196">
        <v>0</v>
      </c>
      <c r="C42" s="196">
        <v>0</v>
      </c>
      <c r="D42" s="196">
        <v>0</v>
      </c>
    </row>
    <row r="43" spans="1:4" x14ac:dyDescent="0.25">
      <c r="A43" s="194" t="s">
        <v>56</v>
      </c>
      <c r="B43" s="196">
        <v>0</v>
      </c>
      <c r="C43" s="196">
        <v>0</v>
      </c>
      <c r="D43" s="196">
        <v>0</v>
      </c>
    </row>
    <row r="44" spans="1:4" x14ac:dyDescent="0.25">
      <c r="A44" s="195" t="s">
        <v>26</v>
      </c>
      <c r="B44" s="196">
        <v>0</v>
      </c>
      <c r="C44" s="196">
        <v>0</v>
      </c>
      <c r="D44" s="196">
        <v>0</v>
      </c>
    </row>
    <row r="45" spans="1:4" x14ac:dyDescent="0.25">
      <c r="A45" s="194" t="s">
        <v>261</v>
      </c>
      <c r="B45" s="196">
        <v>1</v>
      </c>
      <c r="C45" s="196">
        <v>0</v>
      </c>
      <c r="D45" s="196">
        <v>0</v>
      </c>
    </row>
    <row r="46" spans="1:4" x14ac:dyDescent="0.25">
      <c r="A46" s="195" t="s">
        <v>26</v>
      </c>
      <c r="B46" s="196">
        <v>1</v>
      </c>
      <c r="C46" s="196">
        <v>0</v>
      </c>
      <c r="D46" s="196">
        <v>0</v>
      </c>
    </row>
    <row r="47" spans="1:4" x14ac:dyDescent="0.25">
      <c r="A47" s="194" t="s">
        <v>54</v>
      </c>
      <c r="B47" s="196">
        <v>1</v>
      </c>
      <c r="C47" s="196">
        <v>0</v>
      </c>
      <c r="D47" s="196">
        <v>0</v>
      </c>
    </row>
    <row r="48" spans="1:4" x14ac:dyDescent="0.25">
      <c r="A48" s="195" t="s">
        <v>5</v>
      </c>
      <c r="B48" s="196">
        <v>1</v>
      </c>
      <c r="C48" s="196">
        <v>0</v>
      </c>
      <c r="D48" s="196">
        <v>0</v>
      </c>
    </row>
    <row r="49" spans="1:4" x14ac:dyDescent="0.25">
      <c r="A49" s="194" t="s">
        <v>55</v>
      </c>
      <c r="B49" s="196">
        <v>1</v>
      </c>
      <c r="C49" s="196">
        <v>0</v>
      </c>
      <c r="D49" s="196">
        <v>0</v>
      </c>
    </row>
    <row r="50" spans="1:4" x14ac:dyDescent="0.25">
      <c r="A50" s="195" t="s">
        <v>46</v>
      </c>
      <c r="B50" s="196">
        <v>1</v>
      </c>
      <c r="C50" s="196">
        <v>0</v>
      </c>
      <c r="D50" s="196">
        <v>0</v>
      </c>
    </row>
    <row r="51" spans="1:4" x14ac:dyDescent="0.25">
      <c r="A51" s="194" t="s">
        <v>150</v>
      </c>
      <c r="B51" s="196">
        <v>1</v>
      </c>
      <c r="C51" s="196">
        <v>0</v>
      </c>
      <c r="D51" s="196">
        <v>0</v>
      </c>
    </row>
    <row r="52" spans="1:4" x14ac:dyDescent="0.25">
      <c r="A52" s="195" t="s">
        <v>102</v>
      </c>
      <c r="B52" s="196">
        <v>1</v>
      </c>
      <c r="C52" s="196">
        <v>0</v>
      </c>
      <c r="D52" s="196">
        <v>0</v>
      </c>
    </row>
    <row r="53" spans="1:4" x14ac:dyDescent="0.25">
      <c r="A53" s="194" t="s">
        <v>235</v>
      </c>
      <c r="B53" s="196">
        <v>1</v>
      </c>
      <c r="C53" s="196">
        <v>0</v>
      </c>
      <c r="D53" s="196">
        <v>0</v>
      </c>
    </row>
    <row r="54" spans="1:4" x14ac:dyDescent="0.25">
      <c r="A54" s="195" t="s">
        <v>236</v>
      </c>
      <c r="B54" s="196">
        <v>1</v>
      </c>
      <c r="C54" s="196">
        <v>0</v>
      </c>
      <c r="D54" s="196">
        <v>0</v>
      </c>
    </row>
    <row r="55" spans="1:4" x14ac:dyDescent="0.25">
      <c r="A55" s="194" t="s">
        <v>231</v>
      </c>
      <c r="B55" s="196">
        <v>1</v>
      </c>
      <c r="C55" s="196">
        <v>0</v>
      </c>
      <c r="D55" s="196">
        <v>0</v>
      </c>
    </row>
    <row r="56" spans="1:4" x14ac:dyDescent="0.25">
      <c r="A56" s="195" t="s">
        <v>229</v>
      </c>
      <c r="B56" s="196">
        <v>1</v>
      </c>
      <c r="C56" s="196">
        <v>0</v>
      </c>
      <c r="D56" s="196">
        <v>0</v>
      </c>
    </row>
    <row r="57" spans="1:4" x14ac:dyDescent="0.25">
      <c r="A57" s="194" t="s">
        <v>151</v>
      </c>
      <c r="B57" s="196">
        <v>1</v>
      </c>
      <c r="C57" s="196">
        <v>0</v>
      </c>
      <c r="D57" s="196">
        <v>0</v>
      </c>
    </row>
    <row r="58" spans="1:4" x14ac:dyDescent="0.25">
      <c r="A58" s="195" t="s">
        <v>88</v>
      </c>
      <c r="B58" s="196">
        <v>1</v>
      </c>
      <c r="C58" s="196">
        <v>0</v>
      </c>
      <c r="D58" s="196">
        <v>0</v>
      </c>
    </row>
    <row r="59" spans="1:4" x14ac:dyDescent="0.25">
      <c r="A59" s="194" t="s">
        <v>259</v>
      </c>
      <c r="B59" s="196">
        <v>1</v>
      </c>
      <c r="C59" s="196">
        <v>0</v>
      </c>
      <c r="D59" s="196">
        <v>0</v>
      </c>
    </row>
    <row r="60" spans="1:4" x14ac:dyDescent="0.25">
      <c r="A60" s="195" t="s">
        <v>6</v>
      </c>
      <c r="B60" s="196">
        <v>1</v>
      </c>
      <c r="C60" s="196">
        <v>0</v>
      </c>
      <c r="D60" s="196">
        <v>0</v>
      </c>
    </row>
    <row r="61" spans="1:4" x14ac:dyDescent="0.25">
      <c r="A61" s="194" t="s">
        <v>255</v>
      </c>
      <c r="B61" s="196">
        <v>1</v>
      </c>
      <c r="C61" s="196">
        <v>0</v>
      </c>
      <c r="D61" s="196">
        <v>0</v>
      </c>
    </row>
    <row r="62" spans="1:4" x14ac:dyDescent="0.25">
      <c r="A62" s="195" t="s">
        <v>8</v>
      </c>
      <c r="B62" s="196">
        <v>1</v>
      </c>
      <c r="C62" s="196">
        <v>0</v>
      </c>
      <c r="D62" s="196">
        <v>0</v>
      </c>
    </row>
    <row r="63" spans="1:4" x14ac:dyDescent="0.25">
      <c r="A63" s="194" t="s">
        <v>253</v>
      </c>
      <c r="B63" s="196">
        <v>1</v>
      </c>
      <c r="C63" s="196">
        <v>0</v>
      </c>
      <c r="D63" s="196">
        <v>0</v>
      </c>
    </row>
    <row r="64" spans="1:4" x14ac:dyDescent="0.25">
      <c r="A64" s="195" t="s">
        <v>6</v>
      </c>
      <c r="B64" s="196">
        <v>1</v>
      </c>
      <c r="C64" s="196">
        <v>0</v>
      </c>
      <c r="D64" s="196">
        <v>0</v>
      </c>
    </row>
    <row r="65" spans="1:4" x14ac:dyDescent="0.25">
      <c r="A65" s="194" t="s">
        <v>257</v>
      </c>
      <c r="B65" s="196">
        <v>0</v>
      </c>
      <c r="C65" s="196">
        <v>0</v>
      </c>
      <c r="D65" s="196">
        <v>1</v>
      </c>
    </row>
    <row r="66" spans="1:4" x14ac:dyDescent="0.25">
      <c r="A66" s="195" t="s">
        <v>256</v>
      </c>
      <c r="B66" s="196">
        <v>0</v>
      </c>
      <c r="C66" s="196">
        <v>0</v>
      </c>
      <c r="D66" s="196">
        <v>1</v>
      </c>
    </row>
    <row r="67" spans="1:4" x14ac:dyDescent="0.25">
      <c r="A67" s="194" t="s">
        <v>274</v>
      </c>
      <c r="B67" s="196">
        <v>1</v>
      </c>
      <c r="C67" s="196">
        <v>0</v>
      </c>
      <c r="D67" s="196">
        <v>1</v>
      </c>
    </row>
    <row r="68" spans="1:4" x14ac:dyDescent="0.25">
      <c r="A68" s="195" t="s">
        <v>225</v>
      </c>
      <c r="B68" s="196">
        <v>0</v>
      </c>
      <c r="C68" s="196">
        <v>0</v>
      </c>
      <c r="D68" s="196">
        <v>0</v>
      </c>
    </row>
    <row r="69" spans="1:4" x14ac:dyDescent="0.25">
      <c r="A69" s="195" t="s">
        <v>142</v>
      </c>
      <c r="B69" s="196">
        <v>0</v>
      </c>
      <c r="C69" s="196">
        <v>0</v>
      </c>
      <c r="D69" s="196">
        <v>1</v>
      </c>
    </row>
    <row r="70" spans="1:4" x14ac:dyDescent="0.25">
      <c r="A70" s="195" t="s">
        <v>26</v>
      </c>
      <c r="B70" s="196">
        <v>1</v>
      </c>
      <c r="C70" s="196">
        <v>0</v>
      </c>
      <c r="D70" s="196">
        <v>0</v>
      </c>
    </row>
    <row r="71" spans="1:4" x14ac:dyDescent="0.25">
      <c r="A71" s="195" t="s">
        <v>224</v>
      </c>
      <c r="B71" s="196">
        <v>0</v>
      </c>
      <c r="C71" s="196">
        <v>0</v>
      </c>
      <c r="D71" s="196">
        <v>0</v>
      </c>
    </row>
    <row r="72" spans="1:4" x14ac:dyDescent="0.25">
      <c r="A72" s="195" t="s">
        <v>274</v>
      </c>
      <c r="B72" s="196">
        <v>1</v>
      </c>
      <c r="C72" s="196">
        <v>0</v>
      </c>
      <c r="D72" s="196">
        <v>1</v>
      </c>
    </row>
    <row r="73" spans="1:4" x14ac:dyDescent="0.25">
      <c r="A73" s="194" t="s">
        <v>302</v>
      </c>
      <c r="B73" s="196">
        <v>0</v>
      </c>
      <c r="C73" s="196">
        <v>0</v>
      </c>
      <c r="D73" s="196">
        <v>0</v>
      </c>
    </row>
    <row r="74" spans="1:4" x14ac:dyDescent="0.25">
      <c r="A74" s="195" t="s">
        <v>127</v>
      </c>
      <c r="B74" s="196">
        <v>0</v>
      </c>
      <c r="C74" s="196">
        <v>0</v>
      </c>
      <c r="D74" s="196">
        <v>0</v>
      </c>
    </row>
    <row r="75" spans="1:4" x14ac:dyDescent="0.25">
      <c r="A75" s="194" t="s">
        <v>307</v>
      </c>
      <c r="B75" s="196">
        <v>0</v>
      </c>
      <c r="C75" s="196">
        <v>0</v>
      </c>
      <c r="D75" s="196">
        <v>1</v>
      </c>
    </row>
    <row r="76" spans="1:4" x14ac:dyDescent="0.25">
      <c r="A76" s="195" t="s">
        <v>136</v>
      </c>
      <c r="B76" s="196">
        <v>0</v>
      </c>
      <c r="C76" s="196">
        <v>0</v>
      </c>
      <c r="D76" s="196">
        <v>1</v>
      </c>
    </row>
    <row r="77" spans="1:4" x14ac:dyDescent="0.25">
      <c r="A77" s="194" t="s">
        <v>275</v>
      </c>
      <c r="B77" s="196">
        <v>1</v>
      </c>
      <c r="C77" s="196">
        <v>1</v>
      </c>
      <c r="D77" s="19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coverpage</vt:lpstr>
      <vt:lpstr>HAC PCA tracking</vt:lpstr>
      <vt:lpstr>active and pipe</vt:lpstr>
      <vt:lpstr>'HAC PCA tracking'!Print_Titles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redr</dc:creator>
  <cp:lastModifiedBy>redr</cp:lastModifiedBy>
  <cp:lastPrinted>2013-02-27T12:20:24Z</cp:lastPrinted>
  <dcterms:created xsi:type="dcterms:W3CDTF">2013-01-28T14:42:57Z</dcterms:created>
  <dcterms:modified xsi:type="dcterms:W3CDTF">2013-03-11T12:16:16Z</dcterms:modified>
</cp:coreProperties>
</file>