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updateLinks="always"/>
  <mc:AlternateContent xmlns:mc="http://schemas.openxmlformats.org/markup-compatibility/2006">
    <mc:Choice Requires="x15">
      <x15ac:absPath xmlns:x15ac="http://schemas.microsoft.com/office/spreadsheetml/2010/11/ac" url="/Users/randyren/Downloads/"/>
    </mc:Choice>
  </mc:AlternateContent>
  <xr:revisionPtr revIDLastSave="0" documentId="8_{22A1D790-F68D-0F45-8114-4A74B6349CC6}" xr6:coauthVersionLast="47" xr6:coauthVersionMax="47" xr10:uidLastSave="{00000000-0000-0000-0000-000000000000}"/>
  <bookViews>
    <workbookView xWindow="0" yWindow="500" windowWidth="23260" windowHeight="12460" xr2:uid="{00000000-000D-0000-FFFF-FFFF00000000}"/>
  </bookViews>
  <sheets>
    <sheet name="everything spreadsheet" sheetId="1" r:id="rId1"/>
    <sheet name="land use" sheetId="19" r:id="rId2"/>
    <sheet name="topography" sheetId="2" r:id="rId3"/>
    <sheet name="pump system model" sheetId="5" r:id="rId4"/>
    <sheet name="on demand flow" sheetId="15" r:id="rId5"/>
    <sheet name="cf value exp" sheetId="8" r:id="rId6"/>
    <sheet name="filter maintenance" sheetId="21" r:id="rId7"/>
    <sheet name="energy" sheetId="10" r:id="rId8"/>
    <sheet name="health &amp; env risk exposure" sheetId="11" r:id="rId9"/>
    <sheet name="solar energy model" sheetId="14" r:id="rId10"/>
    <sheet name="costs" sheetId="16" r:id="rId11"/>
    <sheet name="chemical disinfection" sheetId="12" r:id="rId12"/>
    <sheet name="ghg emissions" sheetId="13" r:id="rId13"/>
    <sheet name="filters" sheetId="7" r:id="rId14"/>
    <sheet name="TEST CASE" sheetId="3" r:id="rId15"/>
    <sheet name="TEST CASE 2" sheetId="4" r:id="rId16"/>
  </sheets>
  <externalReferences>
    <externalReference r:id="rId17"/>
    <externalReference r:id="rId18"/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13" l="1"/>
  <c r="C13" i="13"/>
  <c r="D4" i="13"/>
  <c r="G3" i="13"/>
  <c r="H3" i="13" s="1"/>
  <c r="F6" i="13" s="1"/>
  <c r="D3" i="13"/>
  <c r="D2" i="13"/>
  <c r="F10" i="11"/>
  <c r="G10" i="11" s="1"/>
  <c r="F9" i="11"/>
  <c r="G9" i="11" s="1"/>
  <c r="F3" i="11"/>
  <c r="G3" i="11" s="1"/>
  <c r="AL16" i="16"/>
  <c r="AH15" i="16"/>
  <c r="AE15" i="16"/>
  <c r="AD15" i="16"/>
  <c r="X15" i="16"/>
  <c r="X16" i="16" s="1"/>
  <c r="X17" i="16" s="1"/>
  <c r="X18" i="16" s="1"/>
  <c r="P15" i="16"/>
  <c r="Q15" i="16" s="1"/>
  <c r="AS14" i="16"/>
  <c r="AL14" i="16"/>
  <c r="AM14" i="16" s="1"/>
  <c r="AI14" i="16"/>
  <c r="AH14" i="16"/>
  <c r="AE14" i="16"/>
  <c r="AD14" i="16"/>
  <c r="P14" i="16"/>
  <c r="Q14" i="16" s="1"/>
  <c r="G14" i="16"/>
  <c r="AS13" i="16"/>
  <c r="AS16" i="16" s="1"/>
  <c r="AS21" i="16" s="1"/>
  <c r="AL13" i="16"/>
  <c r="AM13" i="16" s="1"/>
  <c r="AI13" i="16"/>
  <c r="AH13" i="16"/>
  <c r="AD13" i="16"/>
  <c r="W13" i="16"/>
  <c r="X13" i="16" s="1"/>
  <c r="P13" i="16"/>
  <c r="Q13" i="16" s="1"/>
  <c r="M13" i="16"/>
  <c r="M16" i="16" s="1"/>
  <c r="J13" i="16"/>
  <c r="G13" i="16"/>
  <c r="AL12" i="16"/>
  <c r="AM12" i="16" s="1"/>
  <c r="AI12" i="16"/>
  <c r="AH12" i="16"/>
  <c r="AC12" i="16"/>
  <c r="AC21" i="16" s="1"/>
  <c r="W12" i="16"/>
  <c r="X12" i="16" s="1"/>
  <c r="S12" i="16"/>
  <c r="T12" i="16" s="1"/>
  <c r="T21" i="16" s="1"/>
  <c r="P12" i="16"/>
  <c r="Q12" i="16" s="1"/>
  <c r="M12" i="16"/>
  <c r="M15" i="16" s="1"/>
  <c r="J12" i="16"/>
  <c r="J16" i="16" s="1"/>
  <c r="G12" i="16"/>
  <c r="AP11" i="16"/>
  <c r="AP21" i="16" s="1"/>
  <c r="F11" i="16"/>
  <c r="C4" i="16"/>
  <c r="J385" i="14"/>
  <c r="I385" i="14"/>
  <c r="H385" i="14"/>
  <c r="D385" i="14"/>
  <c r="J384" i="14"/>
  <c r="I384" i="14"/>
  <c r="H384" i="14"/>
  <c r="D384" i="14"/>
  <c r="J383" i="14"/>
  <c r="I383" i="14"/>
  <c r="H383" i="14"/>
  <c r="D383" i="14"/>
  <c r="J382" i="14"/>
  <c r="I382" i="14"/>
  <c r="H382" i="14"/>
  <c r="D382" i="14"/>
  <c r="J381" i="14"/>
  <c r="I381" i="14"/>
  <c r="H381" i="14"/>
  <c r="D381" i="14"/>
  <c r="J380" i="14"/>
  <c r="I380" i="14"/>
  <c r="H380" i="14"/>
  <c r="D380" i="14"/>
  <c r="J379" i="14"/>
  <c r="I379" i="14"/>
  <c r="H379" i="14"/>
  <c r="D379" i="14"/>
  <c r="J378" i="14"/>
  <c r="I378" i="14"/>
  <c r="H378" i="14"/>
  <c r="K378" i="14" s="1"/>
  <c r="D378" i="14"/>
  <c r="J377" i="14"/>
  <c r="I377" i="14"/>
  <c r="H377" i="14"/>
  <c r="D377" i="14"/>
  <c r="J376" i="14"/>
  <c r="I376" i="14"/>
  <c r="H376" i="14"/>
  <c r="D376" i="14"/>
  <c r="J375" i="14"/>
  <c r="I375" i="14"/>
  <c r="H375" i="14"/>
  <c r="D375" i="14"/>
  <c r="J374" i="14"/>
  <c r="I374" i="14"/>
  <c r="H374" i="14"/>
  <c r="K374" i="14" s="1"/>
  <c r="D374" i="14"/>
  <c r="J373" i="14"/>
  <c r="I373" i="14"/>
  <c r="H373" i="14"/>
  <c r="K373" i="14" s="1"/>
  <c r="D373" i="14"/>
  <c r="J372" i="14"/>
  <c r="I372" i="14"/>
  <c r="H372" i="14"/>
  <c r="D372" i="14"/>
  <c r="J371" i="14"/>
  <c r="I371" i="14"/>
  <c r="H371" i="14"/>
  <c r="D371" i="14"/>
  <c r="J370" i="14"/>
  <c r="I370" i="14"/>
  <c r="H370" i="14"/>
  <c r="D370" i="14"/>
  <c r="J369" i="14"/>
  <c r="I369" i="14"/>
  <c r="H369" i="14"/>
  <c r="D369" i="14"/>
  <c r="J368" i="14"/>
  <c r="I368" i="14"/>
  <c r="H368" i="14"/>
  <c r="D368" i="14"/>
  <c r="J367" i="14"/>
  <c r="I367" i="14"/>
  <c r="H367" i="14"/>
  <c r="D367" i="14"/>
  <c r="J366" i="14"/>
  <c r="I366" i="14"/>
  <c r="H366" i="14"/>
  <c r="D366" i="14"/>
  <c r="J365" i="14"/>
  <c r="I365" i="14"/>
  <c r="H365" i="14"/>
  <c r="D365" i="14"/>
  <c r="J364" i="14"/>
  <c r="I364" i="14"/>
  <c r="H364" i="14"/>
  <c r="D364" i="14"/>
  <c r="J363" i="14"/>
  <c r="I363" i="14"/>
  <c r="H363" i="14"/>
  <c r="D363" i="14"/>
  <c r="J362" i="14"/>
  <c r="I362" i="14"/>
  <c r="H362" i="14"/>
  <c r="D362" i="14"/>
  <c r="J361" i="14"/>
  <c r="I361" i="14"/>
  <c r="H361" i="14"/>
  <c r="D361" i="14"/>
  <c r="J360" i="14"/>
  <c r="I360" i="14"/>
  <c r="H360" i="14"/>
  <c r="D360" i="14"/>
  <c r="J359" i="14"/>
  <c r="I359" i="14"/>
  <c r="H359" i="14"/>
  <c r="K359" i="14" s="1"/>
  <c r="D359" i="14"/>
  <c r="J358" i="14"/>
  <c r="I358" i="14"/>
  <c r="H358" i="14"/>
  <c r="D358" i="14"/>
  <c r="J357" i="14"/>
  <c r="I357" i="14"/>
  <c r="H357" i="14"/>
  <c r="D357" i="14"/>
  <c r="J356" i="14"/>
  <c r="I356" i="14"/>
  <c r="H356" i="14"/>
  <c r="D356" i="14"/>
  <c r="J355" i="14"/>
  <c r="I355" i="14"/>
  <c r="H355" i="14"/>
  <c r="D355" i="14"/>
  <c r="J354" i="14"/>
  <c r="I354" i="14"/>
  <c r="H354" i="14"/>
  <c r="D354" i="14"/>
  <c r="J353" i="14"/>
  <c r="I353" i="14"/>
  <c r="H353" i="14"/>
  <c r="D353" i="14"/>
  <c r="J352" i="14"/>
  <c r="I352" i="14"/>
  <c r="H352" i="14"/>
  <c r="D352" i="14"/>
  <c r="J351" i="14"/>
  <c r="I351" i="14"/>
  <c r="H351" i="14"/>
  <c r="D351" i="14"/>
  <c r="J350" i="14"/>
  <c r="I350" i="14"/>
  <c r="H350" i="14"/>
  <c r="D350" i="14"/>
  <c r="J349" i="14"/>
  <c r="I349" i="14"/>
  <c r="H349" i="14"/>
  <c r="D349" i="14"/>
  <c r="J348" i="14"/>
  <c r="I348" i="14"/>
  <c r="H348" i="14"/>
  <c r="D348" i="14"/>
  <c r="J347" i="14"/>
  <c r="I347" i="14"/>
  <c r="H347" i="14"/>
  <c r="D347" i="14"/>
  <c r="J346" i="14"/>
  <c r="I346" i="14"/>
  <c r="H346" i="14"/>
  <c r="D346" i="14"/>
  <c r="J345" i="14"/>
  <c r="I345" i="14"/>
  <c r="H345" i="14"/>
  <c r="D345" i="14"/>
  <c r="J344" i="14"/>
  <c r="I344" i="14"/>
  <c r="H344" i="14"/>
  <c r="D344" i="14"/>
  <c r="J343" i="14"/>
  <c r="I343" i="14"/>
  <c r="H343" i="14"/>
  <c r="D343" i="14"/>
  <c r="J342" i="14"/>
  <c r="I342" i="14"/>
  <c r="H342" i="14"/>
  <c r="D342" i="14"/>
  <c r="J341" i="14"/>
  <c r="I341" i="14"/>
  <c r="H341" i="14"/>
  <c r="D341" i="14"/>
  <c r="J340" i="14"/>
  <c r="I340" i="14"/>
  <c r="H340" i="14"/>
  <c r="D340" i="14"/>
  <c r="J339" i="14"/>
  <c r="I339" i="14"/>
  <c r="H339" i="14"/>
  <c r="K339" i="14" s="1"/>
  <c r="D339" i="14"/>
  <c r="J338" i="14"/>
  <c r="I338" i="14"/>
  <c r="H338" i="14"/>
  <c r="D338" i="14"/>
  <c r="J337" i="14"/>
  <c r="I337" i="14"/>
  <c r="H337" i="14"/>
  <c r="D337" i="14"/>
  <c r="J336" i="14"/>
  <c r="I336" i="14"/>
  <c r="H336" i="14"/>
  <c r="D336" i="14"/>
  <c r="J335" i="14"/>
  <c r="I335" i="14"/>
  <c r="H335" i="14"/>
  <c r="D335" i="14"/>
  <c r="J334" i="14"/>
  <c r="I334" i="14"/>
  <c r="H334" i="14"/>
  <c r="D334" i="14"/>
  <c r="J333" i="14"/>
  <c r="I333" i="14"/>
  <c r="H333" i="14"/>
  <c r="D333" i="14"/>
  <c r="J332" i="14"/>
  <c r="I332" i="14"/>
  <c r="H332" i="14"/>
  <c r="D332" i="14"/>
  <c r="J331" i="14"/>
  <c r="I331" i="14"/>
  <c r="H331" i="14"/>
  <c r="K331" i="14" s="1"/>
  <c r="D331" i="14"/>
  <c r="J330" i="14"/>
  <c r="I330" i="14"/>
  <c r="H330" i="14"/>
  <c r="D330" i="14"/>
  <c r="J329" i="14"/>
  <c r="I329" i="14"/>
  <c r="H329" i="14"/>
  <c r="D329" i="14"/>
  <c r="J328" i="14"/>
  <c r="I328" i="14"/>
  <c r="H328" i="14"/>
  <c r="D328" i="14"/>
  <c r="J327" i="14"/>
  <c r="I327" i="14"/>
  <c r="H327" i="14"/>
  <c r="D327" i="14"/>
  <c r="J326" i="14"/>
  <c r="I326" i="14"/>
  <c r="H326" i="14"/>
  <c r="D326" i="14"/>
  <c r="J325" i="14"/>
  <c r="I325" i="14"/>
  <c r="H325" i="14"/>
  <c r="D325" i="14"/>
  <c r="J324" i="14"/>
  <c r="I324" i="14"/>
  <c r="H324" i="14"/>
  <c r="D324" i="14"/>
  <c r="J323" i="14"/>
  <c r="I323" i="14"/>
  <c r="H323" i="14"/>
  <c r="D323" i="14"/>
  <c r="J322" i="14"/>
  <c r="I322" i="14"/>
  <c r="H322" i="14"/>
  <c r="D322" i="14"/>
  <c r="J321" i="14"/>
  <c r="I321" i="14"/>
  <c r="H321" i="14"/>
  <c r="K321" i="14" s="1"/>
  <c r="D321" i="14"/>
  <c r="J320" i="14"/>
  <c r="I320" i="14"/>
  <c r="H320" i="14"/>
  <c r="D320" i="14"/>
  <c r="J319" i="14"/>
  <c r="I319" i="14"/>
  <c r="H319" i="14"/>
  <c r="D319" i="14"/>
  <c r="J318" i="14"/>
  <c r="I318" i="14"/>
  <c r="H318" i="14"/>
  <c r="D318" i="14"/>
  <c r="J317" i="14"/>
  <c r="I317" i="14"/>
  <c r="H317" i="14"/>
  <c r="D317" i="14"/>
  <c r="J316" i="14"/>
  <c r="I316" i="14"/>
  <c r="H316" i="14"/>
  <c r="D316" i="14"/>
  <c r="J315" i="14"/>
  <c r="I315" i="14"/>
  <c r="H315" i="14"/>
  <c r="D315" i="14"/>
  <c r="J314" i="14"/>
  <c r="I314" i="14"/>
  <c r="H314" i="14"/>
  <c r="D314" i="14"/>
  <c r="J313" i="14"/>
  <c r="I313" i="14"/>
  <c r="H313" i="14"/>
  <c r="D313" i="14"/>
  <c r="J312" i="14"/>
  <c r="I312" i="14"/>
  <c r="H312" i="14"/>
  <c r="D312" i="14"/>
  <c r="J311" i="14"/>
  <c r="I311" i="14"/>
  <c r="H311" i="14"/>
  <c r="D311" i="14"/>
  <c r="J310" i="14"/>
  <c r="I310" i="14"/>
  <c r="H310" i="14"/>
  <c r="K310" i="14" s="1"/>
  <c r="D310" i="14"/>
  <c r="J309" i="14"/>
  <c r="I309" i="14"/>
  <c r="H309" i="14"/>
  <c r="D309" i="14"/>
  <c r="J308" i="14"/>
  <c r="I308" i="14"/>
  <c r="H308" i="14"/>
  <c r="D308" i="14"/>
  <c r="J307" i="14"/>
  <c r="I307" i="14"/>
  <c r="H307" i="14"/>
  <c r="D307" i="14"/>
  <c r="J306" i="14"/>
  <c r="I306" i="14"/>
  <c r="H306" i="14"/>
  <c r="D306" i="14"/>
  <c r="J305" i="14"/>
  <c r="I305" i="14"/>
  <c r="H305" i="14"/>
  <c r="D305" i="14"/>
  <c r="J304" i="14"/>
  <c r="I304" i="14"/>
  <c r="H304" i="14"/>
  <c r="D304" i="14"/>
  <c r="J303" i="14"/>
  <c r="I303" i="14"/>
  <c r="H303" i="14"/>
  <c r="D303" i="14"/>
  <c r="J302" i="14"/>
  <c r="I302" i="14"/>
  <c r="H302" i="14"/>
  <c r="D302" i="14"/>
  <c r="J301" i="14"/>
  <c r="I301" i="14"/>
  <c r="H301" i="14"/>
  <c r="D301" i="14"/>
  <c r="J300" i="14"/>
  <c r="I300" i="14"/>
  <c r="H300" i="14"/>
  <c r="K300" i="14" s="1"/>
  <c r="D300" i="14"/>
  <c r="J299" i="14"/>
  <c r="I299" i="14"/>
  <c r="H299" i="14"/>
  <c r="D299" i="14"/>
  <c r="J298" i="14"/>
  <c r="I298" i="14"/>
  <c r="H298" i="14"/>
  <c r="D298" i="14"/>
  <c r="J297" i="14"/>
  <c r="I297" i="14"/>
  <c r="H297" i="14"/>
  <c r="D297" i="14"/>
  <c r="J296" i="14"/>
  <c r="I296" i="14"/>
  <c r="H296" i="14"/>
  <c r="D296" i="14"/>
  <c r="J295" i="14"/>
  <c r="I295" i="14"/>
  <c r="H295" i="14"/>
  <c r="D295" i="14"/>
  <c r="J294" i="14"/>
  <c r="I294" i="14"/>
  <c r="H294" i="14"/>
  <c r="D294" i="14"/>
  <c r="J293" i="14"/>
  <c r="I293" i="14"/>
  <c r="H293" i="14"/>
  <c r="D293" i="14"/>
  <c r="J292" i="14"/>
  <c r="I292" i="14"/>
  <c r="H292" i="14"/>
  <c r="D292" i="14"/>
  <c r="J291" i="14"/>
  <c r="I291" i="14"/>
  <c r="H291" i="14"/>
  <c r="D291" i="14"/>
  <c r="J290" i="14"/>
  <c r="I290" i="14"/>
  <c r="H290" i="14"/>
  <c r="K290" i="14" s="1"/>
  <c r="D290" i="14"/>
  <c r="J289" i="14"/>
  <c r="I289" i="14"/>
  <c r="H289" i="14"/>
  <c r="D289" i="14"/>
  <c r="J288" i="14"/>
  <c r="I288" i="14"/>
  <c r="H288" i="14"/>
  <c r="D288" i="14"/>
  <c r="J287" i="14"/>
  <c r="I287" i="14"/>
  <c r="H287" i="14"/>
  <c r="D287" i="14"/>
  <c r="J286" i="14"/>
  <c r="I286" i="14"/>
  <c r="H286" i="14"/>
  <c r="D286" i="14"/>
  <c r="J285" i="14"/>
  <c r="I285" i="14"/>
  <c r="H285" i="14"/>
  <c r="D285" i="14"/>
  <c r="J284" i="14"/>
  <c r="I284" i="14"/>
  <c r="H284" i="14"/>
  <c r="D284" i="14"/>
  <c r="J283" i="14"/>
  <c r="I283" i="14"/>
  <c r="H283" i="14"/>
  <c r="D283" i="14"/>
  <c r="J282" i="14"/>
  <c r="I282" i="14"/>
  <c r="H282" i="14"/>
  <c r="D282" i="14"/>
  <c r="J281" i="14"/>
  <c r="I281" i="14"/>
  <c r="H281" i="14"/>
  <c r="D281" i="14"/>
  <c r="J280" i="14"/>
  <c r="I280" i="14"/>
  <c r="H280" i="14"/>
  <c r="K280" i="14" s="1"/>
  <c r="D280" i="14"/>
  <c r="J279" i="14"/>
  <c r="I279" i="14"/>
  <c r="H279" i="14"/>
  <c r="D279" i="14"/>
  <c r="J278" i="14"/>
  <c r="I278" i="14"/>
  <c r="H278" i="14"/>
  <c r="D278" i="14"/>
  <c r="J277" i="14"/>
  <c r="I277" i="14"/>
  <c r="H277" i="14"/>
  <c r="D277" i="14"/>
  <c r="J276" i="14"/>
  <c r="I276" i="14"/>
  <c r="H276" i="14"/>
  <c r="D276" i="14"/>
  <c r="J275" i="14"/>
  <c r="I275" i="14"/>
  <c r="H275" i="14"/>
  <c r="D275" i="14"/>
  <c r="J274" i="14"/>
  <c r="I274" i="14"/>
  <c r="H274" i="14"/>
  <c r="D274" i="14"/>
  <c r="J273" i="14"/>
  <c r="I273" i="14"/>
  <c r="H273" i="14"/>
  <c r="D273" i="14"/>
  <c r="J272" i="14"/>
  <c r="I272" i="14"/>
  <c r="H272" i="14"/>
  <c r="D272" i="14"/>
  <c r="J271" i="14"/>
  <c r="I271" i="14"/>
  <c r="H271" i="14"/>
  <c r="D271" i="14"/>
  <c r="J270" i="14"/>
  <c r="I270" i="14"/>
  <c r="H270" i="14"/>
  <c r="D270" i="14"/>
  <c r="J269" i="14"/>
  <c r="I269" i="14"/>
  <c r="H269" i="14"/>
  <c r="D269" i="14"/>
  <c r="J268" i="14"/>
  <c r="I268" i="14"/>
  <c r="H268" i="14"/>
  <c r="D268" i="14"/>
  <c r="J267" i="14"/>
  <c r="I267" i="14"/>
  <c r="H267" i="14"/>
  <c r="D267" i="14"/>
  <c r="J266" i="14"/>
  <c r="I266" i="14"/>
  <c r="H266" i="14"/>
  <c r="D266" i="14"/>
  <c r="J265" i="14"/>
  <c r="I265" i="14"/>
  <c r="H265" i="14"/>
  <c r="D265" i="14"/>
  <c r="J264" i="14"/>
  <c r="I264" i="14"/>
  <c r="H264" i="14"/>
  <c r="D264" i="14"/>
  <c r="J263" i="14"/>
  <c r="I263" i="14"/>
  <c r="H263" i="14"/>
  <c r="D263" i="14"/>
  <c r="J262" i="14"/>
  <c r="I262" i="14"/>
  <c r="H262" i="14"/>
  <c r="D262" i="14"/>
  <c r="J261" i="14"/>
  <c r="I261" i="14"/>
  <c r="H261" i="14"/>
  <c r="D261" i="14"/>
  <c r="J260" i="14"/>
  <c r="I260" i="14"/>
  <c r="H260" i="14"/>
  <c r="D260" i="14"/>
  <c r="J259" i="14"/>
  <c r="I259" i="14"/>
  <c r="H259" i="14"/>
  <c r="D259" i="14"/>
  <c r="J258" i="14"/>
  <c r="I258" i="14"/>
  <c r="H258" i="14"/>
  <c r="D258" i="14"/>
  <c r="J257" i="14"/>
  <c r="I257" i="14"/>
  <c r="H257" i="14"/>
  <c r="D257" i="14"/>
  <c r="J256" i="14"/>
  <c r="I256" i="14"/>
  <c r="H256" i="14"/>
  <c r="D256" i="14"/>
  <c r="J255" i="14"/>
  <c r="I255" i="14"/>
  <c r="H255" i="14"/>
  <c r="D255" i="14"/>
  <c r="J254" i="14"/>
  <c r="I254" i="14"/>
  <c r="H254" i="14"/>
  <c r="D254" i="14"/>
  <c r="J253" i="14"/>
  <c r="I253" i="14"/>
  <c r="H253" i="14"/>
  <c r="D253" i="14"/>
  <c r="J252" i="14"/>
  <c r="I252" i="14"/>
  <c r="H252" i="14"/>
  <c r="D252" i="14"/>
  <c r="J251" i="14"/>
  <c r="I251" i="14"/>
  <c r="H251" i="14"/>
  <c r="D251" i="14"/>
  <c r="J250" i="14"/>
  <c r="I250" i="14"/>
  <c r="H250" i="14"/>
  <c r="D250" i="14"/>
  <c r="J249" i="14"/>
  <c r="I249" i="14"/>
  <c r="H249" i="14"/>
  <c r="D249" i="14"/>
  <c r="J248" i="14"/>
  <c r="I248" i="14"/>
  <c r="H248" i="14"/>
  <c r="D248" i="14"/>
  <c r="J247" i="14"/>
  <c r="I247" i="14"/>
  <c r="H247" i="14"/>
  <c r="D247" i="14"/>
  <c r="J246" i="14"/>
  <c r="I246" i="14"/>
  <c r="H246" i="14"/>
  <c r="K246" i="14" s="1"/>
  <c r="D246" i="14"/>
  <c r="J245" i="14"/>
  <c r="I245" i="14"/>
  <c r="H245" i="14"/>
  <c r="D245" i="14"/>
  <c r="J244" i="14"/>
  <c r="I244" i="14"/>
  <c r="H244" i="14"/>
  <c r="D244" i="14"/>
  <c r="J243" i="14"/>
  <c r="I243" i="14"/>
  <c r="H243" i="14"/>
  <c r="D243" i="14"/>
  <c r="J242" i="14"/>
  <c r="I242" i="14"/>
  <c r="H242" i="14"/>
  <c r="D242" i="14"/>
  <c r="J241" i="14"/>
  <c r="I241" i="14"/>
  <c r="H241" i="14"/>
  <c r="D241" i="14"/>
  <c r="J240" i="14"/>
  <c r="I240" i="14"/>
  <c r="H240" i="14"/>
  <c r="D240" i="14"/>
  <c r="J239" i="14"/>
  <c r="I239" i="14"/>
  <c r="H239" i="14"/>
  <c r="D239" i="14"/>
  <c r="J238" i="14"/>
  <c r="I238" i="14"/>
  <c r="H238" i="14"/>
  <c r="D238" i="14"/>
  <c r="J237" i="14"/>
  <c r="I237" i="14"/>
  <c r="H237" i="14"/>
  <c r="D237" i="14"/>
  <c r="J236" i="14"/>
  <c r="I236" i="14"/>
  <c r="H236" i="14"/>
  <c r="D236" i="14"/>
  <c r="J235" i="14"/>
  <c r="I235" i="14"/>
  <c r="H235" i="14"/>
  <c r="D235" i="14"/>
  <c r="J234" i="14"/>
  <c r="I234" i="14"/>
  <c r="H234" i="14"/>
  <c r="D234" i="14"/>
  <c r="J233" i="14"/>
  <c r="I233" i="14"/>
  <c r="H233" i="14"/>
  <c r="D233" i="14"/>
  <c r="J232" i="14"/>
  <c r="I232" i="14"/>
  <c r="H232" i="14"/>
  <c r="D232" i="14"/>
  <c r="J231" i="14"/>
  <c r="I231" i="14"/>
  <c r="H231" i="14"/>
  <c r="D231" i="14"/>
  <c r="J230" i="14"/>
  <c r="I230" i="14"/>
  <c r="H230" i="14"/>
  <c r="D230" i="14"/>
  <c r="J229" i="14"/>
  <c r="I229" i="14"/>
  <c r="H229" i="14"/>
  <c r="D229" i="14"/>
  <c r="J228" i="14"/>
  <c r="I228" i="14"/>
  <c r="H228" i="14"/>
  <c r="D228" i="14"/>
  <c r="J227" i="14"/>
  <c r="I227" i="14"/>
  <c r="H227" i="14"/>
  <c r="D227" i="14"/>
  <c r="J226" i="14"/>
  <c r="I226" i="14"/>
  <c r="H226" i="14"/>
  <c r="D226" i="14"/>
  <c r="J225" i="14"/>
  <c r="I225" i="14"/>
  <c r="H225" i="14"/>
  <c r="D225" i="14"/>
  <c r="J224" i="14"/>
  <c r="I224" i="14"/>
  <c r="H224" i="14"/>
  <c r="D224" i="14"/>
  <c r="J223" i="14"/>
  <c r="I223" i="14"/>
  <c r="H223" i="14"/>
  <c r="D223" i="14"/>
  <c r="J222" i="14"/>
  <c r="I222" i="14"/>
  <c r="H222" i="14"/>
  <c r="K222" i="14" s="1"/>
  <c r="D222" i="14"/>
  <c r="J221" i="14"/>
  <c r="I221" i="14"/>
  <c r="H221" i="14"/>
  <c r="D221" i="14"/>
  <c r="J220" i="14"/>
  <c r="I220" i="14"/>
  <c r="H220" i="14"/>
  <c r="D220" i="14"/>
  <c r="J219" i="14"/>
  <c r="I219" i="14"/>
  <c r="H219" i="14"/>
  <c r="D219" i="14"/>
  <c r="J218" i="14"/>
  <c r="I218" i="14"/>
  <c r="H218" i="14"/>
  <c r="D218" i="14"/>
  <c r="J217" i="14"/>
  <c r="I217" i="14"/>
  <c r="H217" i="14"/>
  <c r="D217" i="14"/>
  <c r="J216" i="14"/>
  <c r="I216" i="14"/>
  <c r="H216" i="14"/>
  <c r="D216" i="14"/>
  <c r="J215" i="14"/>
  <c r="I215" i="14"/>
  <c r="H215" i="14"/>
  <c r="D215" i="14"/>
  <c r="J214" i="14"/>
  <c r="I214" i="14"/>
  <c r="H214" i="14"/>
  <c r="D214" i="14"/>
  <c r="J213" i="14"/>
  <c r="I213" i="14"/>
  <c r="H213" i="14"/>
  <c r="D213" i="14"/>
  <c r="J212" i="14"/>
  <c r="I212" i="14"/>
  <c r="H212" i="14"/>
  <c r="D212" i="14"/>
  <c r="J211" i="14"/>
  <c r="I211" i="14"/>
  <c r="H211" i="14"/>
  <c r="D211" i="14"/>
  <c r="J210" i="14"/>
  <c r="I210" i="14"/>
  <c r="H210" i="14"/>
  <c r="D210" i="14"/>
  <c r="J209" i="14"/>
  <c r="I209" i="14"/>
  <c r="H209" i="14"/>
  <c r="D209" i="14"/>
  <c r="J208" i="14"/>
  <c r="I208" i="14"/>
  <c r="H208" i="14"/>
  <c r="D208" i="14"/>
  <c r="J207" i="14"/>
  <c r="I207" i="14"/>
  <c r="H207" i="14"/>
  <c r="D207" i="14"/>
  <c r="J206" i="14"/>
  <c r="I206" i="14"/>
  <c r="H206" i="14"/>
  <c r="K206" i="14" s="1"/>
  <c r="D206" i="14"/>
  <c r="J205" i="14"/>
  <c r="I205" i="14"/>
  <c r="H205" i="14"/>
  <c r="D205" i="14"/>
  <c r="J204" i="14"/>
  <c r="I204" i="14"/>
  <c r="H204" i="14"/>
  <c r="D204" i="14"/>
  <c r="J203" i="14"/>
  <c r="I203" i="14"/>
  <c r="H203" i="14"/>
  <c r="D203" i="14"/>
  <c r="J202" i="14"/>
  <c r="I202" i="14"/>
  <c r="H202" i="14"/>
  <c r="D202" i="14"/>
  <c r="J201" i="14"/>
  <c r="I201" i="14"/>
  <c r="H201" i="14"/>
  <c r="D201" i="14"/>
  <c r="J200" i="14"/>
  <c r="I200" i="14"/>
  <c r="H200" i="14"/>
  <c r="D200" i="14"/>
  <c r="J199" i="14"/>
  <c r="I199" i="14"/>
  <c r="H199" i="14"/>
  <c r="D199" i="14"/>
  <c r="J198" i="14"/>
  <c r="I198" i="14"/>
  <c r="H198" i="14"/>
  <c r="D198" i="14"/>
  <c r="J197" i="14"/>
  <c r="I197" i="14"/>
  <c r="H197" i="14"/>
  <c r="D197" i="14"/>
  <c r="J196" i="14"/>
  <c r="I196" i="14"/>
  <c r="H196" i="14"/>
  <c r="D196" i="14"/>
  <c r="J195" i="14"/>
  <c r="I195" i="14"/>
  <c r="H195" i="14"/>
  <c r="D195" i="14"/>
  <c r="J194" i="14"/>
  <c r="I194" i="14"/>
  <c r="H194" i="14"/>
  <c r="D194" i="14"/>
  <c r="J193" i="14"/>
  <c r="I193" i="14"/>
  <c r="H193" i="14"/>
  <c r="D193" i="14"/>
  <c r="J192" i="14"/>
  <c r="I192" i="14"/>
  <c r="H192" i="14"/>
  <c r="D192" i="14"/>
  <c r="J191" i="14"/>
  <c r="I191" i="14"/>
  <c r="H191" i="14"/>
  <c r="D191" i="14"/>
  <c r="J190" i="14"/>
  <c r="I190" i="14"/>
  <c r="H190" i="14"/>
  <c r="D190" i="14"/>
  <c r="J189" i="14"/>
  <c r="I189" i="14"/>
  <c r="H189" i="14"/>
  <c r="D189" i="14"/>
  <c r="J188" i="14"/>
  <c r="I188" i="14"/>
  <c r="H188" i="14"/>
  <c r="K188" i="14" s="1"/>
  <c r="D188" i="14"/>
  <c r="J187" i="14"/>
  <c r="I187" i="14"/>
  <c r="H187" i="14"/>
  <c r="D187" i="14"/>
  <c r="J186" i="14"/>
  <c r="I186" i="14"/>
  <c r="H186" i="14"/>
  <c r="D186" i="14"/>
  <c r="J185" i="14"/>
  <c r="I185" i="14"/>
  <c r="H185" i="14"/>
  <c r="D185" i="14"/>
  <c r="J184" i="14"/>
  <c r="I184" i="14"/>
  <c r="H184" i="14"/>
  <c r="D184" i="14"/>
  <c r="J183" i="14"/>
  <c r="I183" i="14"/>
  <c r="H183" i="14"/>
  <c r="D183" i="14"/>
  <c r="J182" i="14"/>
  <c r="I182" i="14"/>
  <c r="H182" i="14"/>
  <c r="D182" i="14"/>
  <c r="J181" i="14"/>
  <c r="I181" i="14"/>
  <c r="H181" i="14"/>
  <c r="D181" i="14"/>
  <c r="J180" i="14"/>
  <c r="I180" i="14"/>
  <c r="H180" i="14"/>
  <c r="D180" i="14"/>
  <c r="J179" i="14"/>
  <c r="I179" i="14"/>
  <c r="H179" i="14"/>
  <c r="D179" i="14"/>
  <c r="J178" i="14"/>
  <c r="I178" i="14"/>
  <c r="H178" i="14"/>
  <c r="D178" i="14"/>
  <c r="J177" i="14"/>
  <c r="I177" i="14"/>
  <c r="H177" i="14"/>
  <c r="D177" i="14"/>
  <c r="J176" i="14"/>
  <c r="I176" i="14"/>
  <c r="H176" i="14"/>
  <c r="D176" i="14"/>
  <c r="J175" i="14"/>
  <c r="I175" i="14"/>
  <c r="H175" i="14"/>
  <c r="D175" i="14"/>
  <c r="J174" i="14"/>
  <c r="I174" i="14"/>
  <c r="H174" i="14"/>
  <c r="D174" i="14"/>
  <c r="J173" i="14"/>
  <c r="I173" i="14"/>
  <c r="H173" i="14"/>
  <c r="D173" i="14"/>
  <c r="J172" i="14"/>
  <c r="I172" i="14"/>
  <c r="H172" i="14"/>
  <c r="D172" i="14"/>
  <c r="J171" i="14"/>
  <c r="I171" i="14"/>
  <c r="H171" i="14"/>
  <c r="D171" i="14"/>
  <c r="J170" i="14"/>
  <c r="I170" i="14"/>
  <c r="H170" i="14"/>
  <c r="D170" i="14"/>
  <c r="J169" i="14"/>
  <c r="I169" i="14"/>
  <c r="H169" i="14"/>
  <c r="K169" i="14" s="1"/>
  <c r="D169" i="14"/>
  <c r="J168" i="14"/>
  <c r="I168" i="14"/>
  <c r="H168" i="14"/>
  <c r="K168" i="14" s="1"/>
  <c r="D168" i="14"/>
  <c r="J167" i="14"/>
  <c r="I167" i="14"/>
  <c r="H167" i="14"/>
  <c r="D167" i="14"/>
  <c r="J166" i="14"/>
  <c r="I166" i="14"/>
  <c r="H166" i="14"/>
  <c r="D166" i="14"/>
  <c r="J165" i="14"/>
  <c r="I165" i="14"/>
  <c r="H165" i="14"/>
  <c r="D165" i="14"/>
  <c r="J164" i="14"/>
  <c r="I164" i="14"/>
  <c r="H164" i="14"/>
  <c r="K164" i="14" s="1"/>
  <c r="D164" i="14"/>
  <c r="J163" i="14"/>
  <c r="I163" i="14"/>
  <c r="H163" i="14"/>
  <c r="D163" i="14"/>
  <c r="J162" i="14"/>
  <c r="I162" i="14"/>
  <c r="H162" i="14"/>
  <c r="D162" i="14"/>
  <c r="J161" i="14"/>
  <c r="I161" i="14"/>
  <c r="H161" i="14"/>
  <c r="D161" i="14"/>
  <c r="J160" i="14"/>
  <c r="I160" i="14"/>
  <c r="H160" i="14"/>
  <c r="D160" i="14"/>
  <c r="J159" i="14"/>
  <c r="I159" i="14"/>
  <c r="H159" i="14"/>
  <c r="D159" i="14"/>
  <c r="J158" i="14"/>
  <c r="I158" i="14"/>
  <c r="H158" i="14"/>
  <c r="D158" i="14"/>
  <c r="J157" i="14"/>
  <c r="I157" i="14"/>
  <c r="H157" i="14"/>
  <c r="D157" i="14"/>
  <c r="J156" i="14"/>
  <c r="I156" i="14"/>
  <c r="H156" i="14"/>
  <c r="D156" i="14"/>
  <c r="J155" i="14"/>
  <c r="I155" i="14"/>
  <c r="H155" i="14"/>
  <c r="D155" i="14"/>
  <c r="J154" i="14"/>
  <c r="I154" i="14"/>
  <c r="H154" i="14"/>
  <c r="D154" i="14"/>
  <c r="J153" i="14"/>
  <c r="I153" i="14"/>
  <c r="H153" i="14"/>
  <c r="K153" i="14" s="1"/>
  <c r="D153" i="14"/>
  <c r="J152" i="14"/>
  <c r="I152" i="14"/>
  <c r="H152" i="14"/>
  <c r="D152" i="14"/>
  <c r="J151" i="14"/>
  <c r="I151" i="14"/>
  <c r="H151" i="14"/>
  <c r="D151" i="14"/>
  <c r="J150" i="14"/>
  <c r="I150" i="14"/>
  <c r="H150" i="14"/>
  <c r="D150" i="14"/>
  <c r="J149" i="14"/>
  <c r="I149" i="14"/>
  <c r="H149" i="14"/>
  <c r="K149" i="14" s="1"/>
  <c r="D149" i="14"/>
  <c r="J148" i="14"/>
  <c r="I148" i="14"/>
  <c r="H148" i="14"/>
  <c r="K148" i="14" s="1"/>
  <c r="D148" i="14"/>
  <c r="J147" i="14"/>
  <c r="I147" i="14"/>
  <c r="H147" i="14"/>
  <c r="D147" i="14"/>
  <c r="J146" i="14"/>
  <c r="I146" i="14"/>
  <c r="H146" i="14"/>
  <c r="D146" i="14"/>
  <c r="J145" i="14"/>
  <c r="I145" i="14"/>
  <c r="H145" i="14"/>
  <c r="D145" i="14"/>
  <c r="J144" i="14"/>
  <c r="I144" i="14"/>
  <c r="H144" i="14"/>
  <c r="D144" i="14"/>
  <c r="J143" i="14"/>
  <c r="I143" i="14"/>
  <c r="H143" i="14"/>
  <c r="D143" i="14"/>
  <c r="J142" i="14"/>
  <c r="I142" i="14"/>
  <c r="H142" i="14"/>
  <c r="D142" i="14"/>
  <c r="J141" i="14"/>
  <c r="I141" i="14"/>
  <c r="H141" i="14"/>
  <c r="D141" i="14"/>
  <c r="J140" i="14"/>
  <c r="I140" i="14"/>
  <c r="H140" i="14"/>
  <c r="D140" i="14"/>
  <c r="J139" i="14"/>
  <c r="I139" i="14"/>
  <c r="H139" i="14"/>
  <c r="D139" i="14"/>
  <c r="J138" i="14"/>
  <c r="I138" i="14"/>
  <c r="H138" i="14"/>
  <c r="D138" i="14"/>
  <c r="J137" i="14"/>
  <c r="I137" i="14"/>
  <c r="H137" i="14"/>
  <c r="D137" i="14"/>
  <c r="J136" i="14"/>
  <c r="I136" i="14"/>
  <c r="H136" i="14"/>
  <c r="D136" i="14"/>
  <c r="J135" i="14"/>
  <c r="I135" i="14"/>
  <c r="H135" i="14"/>
  <c r="D135" i="14"/>
  <c r="J134" i="14"/>
  <c r="I134" i="14"/>
  <c r="H134" i="14"/>
  <c r="D134" i="14"/>
  <c r="J133" i="14"/>
  <c r="I133" i="14"/>
  <c r="H133" i="14"/>
  <c r="K133" i="14" s="1"/>
  <c r="D133" i="14"/>
  <c r="J132" i="14"/>
  <c r="I132" i="14"/>
  <c r="H132" i="14"/>
  <c r="D132" i="14"/>
  <c r="J131" i="14"/>
  <c r="I131" i="14"/>
  <c r="H131" i="14"/>
  <c r="D131" i="14"/>
  <c r="J130" i="14"/>
  <c r="I130" i="14"/>
  <c r="H130" i="14"/>
  <c r="D130" i="14"/>
  <c r="J129" i="14"/>
  <c r="I129" i="14"/>
  <c r="H129" i="14"/>
  <c r="K129" i="14" s="1"/>
  <c r="D129" i="14"/>
  <c r="J128" i="14"/>
  <c r="I128" i="14"/>
  <c r="H128" i="14"/>
  <c r="K128" i="14" s="1"/>
  <c r="D128" i="14"/>
  <c r="J127" i="14"/>
  <c r="I127" i="14"/>
  <c r="H127" i="14"/>
  <c r="D127" i="14"/>
  <c r="J126" i="14"/>
  <c r="I126" i="14"/>
  <c r="H126" i="14"/>
  <c r="D126" i="14"/>
  <c r="J125" i="14"/>
  <c r="I125" i="14"/>
  <c r="H125" i="14"/>
  <c r="D125" i="14"/>
  <c r="J124" i="14"/>
  <c r="I124" i="14"/>
  <c r="H124" i="14"/>
  <c r="D124" i="14"/>
  <c r="J123" i="14"/>
  <c r="I123" i="14"/>
  <c r="H123" i="14"/>
  <c r="D123" i="14"/>
  <c r="J122" i="14"/>
  <c r="I122" i="14"/>
  <c r="H122" i="14"/>
  <c r="D122" i="14"/>
  <c r="J121" i="14"/>
  <c r="I121" i="14"/>
  <c r="H121" i="14"/>
  <c r="D121" i="14"/>
  <c r="J120" i="14"/>
  <c r="I120" i="14"/>
  <c r="H120" i="14"/>
  <c r="D120" i="14"/>
  <c r="J119" i="14"/>
  <c r="I119" i="14"/>
  <c r="H119" i="14"/>
  <c r="D119" i="14"/>
  <c r="J118" i="14"/>
  <c r="I118" i="14"/>
  <c r="H118" i="14"/>
  <c r="D118" i="14"/>
  <c r="J117" i="14"/>
  <c r="I117" i="14"/>
  <c r="H117" i="14"/>
  <c r="D117" i="14"/>
  <c r="J116" i="14"/>
  <c r="I116" i="14"/>
  <c r="H116" i="14"/>
  <c r="D116" i="14"/>
  <c r="J115" i="14"/>
  <c r="I115" i="14"/>
  <c r="H115" i="14"/>
  <c r="D115" i="14"/>
  <c r="J114" i="14"/>
  <c r="I114" i="14"/>
  <c r="H114" i="14"/>
  <c r="D114" i="14"/>
  <c r="J113" i="14"/>
  <c r="I113" i="14"/>
  <c r="H113" i="14"/>
  <c r="K113" i="14" s="1"/>
  <c r="D113" i="14"/>
  <c r="J112" i="14"/>
  <c r="I112" i="14"/>
  <c r="H112" i="14"/>
  <c r="D112" i="14"/>
  <c r="J111" i="14"/>
  <c r="I111" i="14"/>
  <c r="H111" i="14"/>
  <c r="D111" i="14"/>
  <c r="J110" i="14"/>
  <c r="I110" i="14"/>
  <c r="H110" i="14"/>
  <c r="D110" i="14"/>
  <c r="J109" i="14"/>
  <c r="I109" i="14"/>
  <c r="H109" i="14"/>
  <c r="K109" i="14" s="1"/>
  <c r="D109" i="14"/>
  <c r="J108" i="14"/>
  <c r="I108" i="14"/>
  <c r="H108" i="14"/>
  <c r="K108" i="14" s="1"/>
  <c r="D108" i="14"/>
  <c r="J107" i="14"/>
  <c r="I107" i="14"/>
  <c r="H107" i="14"/>
  <c r="D107" i="14"/>
  <c r="J106" i="14"/>
  <c r="I106" i="14"/>
  <c r="H106" i="14"/>
  <c r="D106" i="14"/>
  <c r="J105" i="14"/>
  <c r="I105" i="14"/>
  <c r="H105" i="14"/>
  <c r="D105" i="14"/>
  <c r="J104" i="14"/>
  <c r="I104" i="14"/>
  <c r="H104" i="14"/>
  <c r="K104" i="14" s="1"/>
  <c r="D104" i="14"/>
  <c r="J103" i="14"/>
  <c r="I103" i="14"/>
  <c r="H103" i="14"/>
  <c r="D103" i="14"/>
  <c r="J102" i="14"/>
  <c r="I102" i="14"/>
  <c r="H102" i="14"/>
  <c r="D102" i="14"/>
  <c r="J101" i="14"/>
  <c r="I101" i="14"/>
  <c r="H101" i="14"/>
  <c r="D101" i="14"/>
  <c r="J100" i="14"/>
  <c r="I100" i="14"/>
  <c r="H100" i="14"/>
  <c r="D100" i="14"/>
  <c r="J99" i="14"/>
  <c r="I99" i="14"/>
  <c r="H99" i="14"/>
  <c r="D99" i="14"/>
  <c r="J98" i="14"/>
  <c r="I98" i="14"/>
  <c r="H98" i="14"/>
  <c r="D98" i="14"/>
  <c r="J97" i="14"/>
  <c r="I97" i="14"/>
  <c r="H97" i="14"/>
  <c r="D97" i="14"/>
  <c r="J96" i="14"/>
  <c r="I96" i="14"/>
  <c r="H96" i="14"/>
  <c r="D96" i="14"/>
  <c r="J95" i="14"/>
  <c r="I95" i="14"/>
  <c r="H95" i="14"/>
  <c r="D95" i="14"/>
  <c r="J94" i="14"/>
  <c r="I94" i="14"/>
  <c r="H94" i="14"/>
  <c r="D94" i="14"/>
  <c r="J93" i="14"/>
  <c r="I93" i="14"/>
  <c r="H93" i="14"/>
  <c r="D93" i="14"/>
  <c r="J92" i="14"/>
  <c r="I92" i="14"/>
  <c r="H92" i="14"/>
  <c r="D92" i="14"/>
  <c r="J91" i="14"/>
  <c r="I91" i="14"/>
  <c r="H91" i="14"/>
  <c r="D91" i="14"/>
  <c r="J90" i="14"/>
  <c r="I90" i="14"/>
  <c r="H90" i="14"/>
  <c r="D90" i="14"/>
  <c r="J89" i="14"/>
  <c r="I89" i="14"/>
  <c r="H89" i="14"/>
  <c r="K89" i="14" s="1"/>
  <c r="D89" i="14"/>
  <c r="J88" i="14"/>
  <c r="I88" i="14"/>
  <c r="H88" i="14"/>
  <c r="D88" i="14"/>
  <c r="J87" i="14"/>
  <c r="I87" i="14"/>
  <c r="H87" i="14"/>
  <c r="D87" i="14"/>
  <c r="J86" i="14"/>
  <c r="I86" i="14"/>
  <c r="H86" i="14"/>
  <c r="D86" i="14"/>
  <c r="J85" i="14"/>
  <c r="I85" i="14"/>
  <c r="H85" i="14"/>
  <c r="D85" i="14"/>
  <c r="J84" i="14"/>
  <c r="I84" i="14"/>
  <c r="H84" i="14"/>
  <c r="D84" i="14"/>
  <c r="J83" i="14"/>
  <c r="I83" i="14"/>
  <c r="H83" i="14"/>
  <c r="D83" i="14"/>
  <c r="J82" i="14"/>
  <c r="I82" i="14"/>
  <c r="H82" i="14"/>
  <c r="D82" i="14"/>
  <c r="J81" i="14"/>
  <c r="I81" i="14"/>
  <c r="H81" i="14"/>
  <c r="D81" i="14"/>
  <c r="J80" i="14"/>
  <c r="I80" i="14"/>
  <c r="H80" i="14"/>
  <c r="D80" i="14"/>
  <c r="J79" i="14"/>
  <c r="I79" i="14"/>
  <c r="H79" i="14"/>
  <c r="D79" i="14"/>
  <c r="J78" i="14"/>
  <c r="I78" i="14"/>
  <c r="H78" i="14"/>
  <c r="D78" i="14"/>
  <c r="J77" i="14"/>
  <c r="I77" i="14"/>
  <c r="H77" i="14"/>
  <c r="D77" i="14"/>
  <c r="J76" i="14"/>
  <c r="I76" i="14"/>
  <c r="H76" i="14"/>
  <c r="D76" i="14"/>
  <c r="J75" i="14"/>
  <c r="I75" i="14"/>
  <c r="H75" i="14"/>
  <c r="D75" i="14"/>
  <c r="J74" i="14"/>
  <c r="I74" i="14"/>
  <c r="H74" i="14"/>
  <c r="D74" i="14"/>
  <c r="J73" i="14"/>
  <c r="I73" i="14"/>
  <c r="H73" i="14"/>
  <c r="D73" i="14"/>
  <c r="J72" i="14"/>
  <c r="I72" i="14"/>
  <c r="H72" i="14"/>
  <c r="D72" i="14"/>
  <c r="J71" i="14"/>
  <c r="I71" i="14"/>
  <c r="H71" i="14"/>
  <c r="D71" i="14"/>
  <c r="J70" i="14"/>
  <c r="I70" i="14"/>
  <c r="H70" i="14"/>
  <c r="D70" i="14"/>
  <c r="J69" i="14"/>
  <c r="I69" i="14"/>
  <c r="H69" i="14"/>
  <c r="D69" i="14"/>
  <c r="J68" i="14"/>
  <c r="I68" i="14"/>
  <c r="H68" i="14"/>
  <c r="D68" i="14"/>
  <c r="J67" i="14"/>
  <c r="I67" i="14"/>
  <c r="H67" i="14"/>
  <c r="D67" i="14"/>
  <c r="J66" i="14"/>
  <c r="I66" i="14"/>
  <c r="H66" i="14"/>
  <c r="D66" i="14"/>
  <c r="J65" i="14"/>
  <c r="I65" i="14"/>
  <c r="H65" i="14"/>
  <c r="D65" i="14"/>
  <c r="J64" i="14"/>
  <c r="I64" i="14"/>
  <c r="H64" i="14"/>
  <c r="K64" i="14" s="1"/>
  <c r="D64" i="14"/>
  <c r="J63" i="14"/>
  <c r="I63" i="14"/>
  <c r="H63" i="14"/>
  <c r="D63" i="14"/>
  <c r="J62" i="14"/>
  <c r="I62" i="14"/>
  <c r="H62" i="14"/>
  <c r="D62" i="14"/>
  <c r="J61" i="14"/>
  <c r="I61" i="14"/>
  <c r="H61" i="14"/>
  <c r="D61" i="14"/>
  <c r="J60" i="14"/>
  <c r="I60" i="14"/>
  <c r="H60" i="14"/>
  <c r="D60" i="14"/>
  <c r="J59" i="14"/>
  <c r="I59" i="14"/>
  <c r="H59" i="14"/>
  <c r="D59" i="14"/>
  <c r="J58" i="14"/>
  <c r="I58" i="14"/>
  <c r="H58" i="14"/>
  <c r="D58" i="14"/>
  <c r="J57" i="14"/>
  <c r="I57" i="14"/>
  <c r="H57" i="14"/>
  <c r="D57" i="14"/>
  <c r="J56" i="14"/>
  <c r="I56" i="14"/>
  <c r="H56" i="14"/>
  <c r="D56" i="14"/>
  <c r="J55" i="14"/>
  <c r="I55" i="14"/>
  <c r="H55" i="14"/>
  <c r="D55" i="14"/>
  <c r="J54" i="14"/>
  <c r="I54" i="14"/>
  <c r="H54" i="14"/>
  <c r="D54" i="14"/>
  <c r="J53" i="14"/>
  <c r="I53" i="14"/>
  <c r="H53" i="14"/>
  <c r="K53" i="14" s="1"/>
  <c r="D53" i="14"/>
  <c r="J52" i="14"/>
  <c r="I52" i="14"/>
  <c r="H52" i="14"/>
  <c r="D52" i="14"/>
  <c r="J51" i="14"/>
  <c r="I51" i="14"/>
  <c r="H51" i="14"/>
  <c r="D51" i="14"/>
  <c r="J50" i="14"/>
  <c r="I50" i="14"/>
  <c r="H50" i="14"/>
  <c r="D50" i="14"/>
  <c r="J49" i="14"/>
  <c r="I49" i="14"/>
  <c r="H49" i="14"/>
  <c r="K49" i="14" s="1"/>
  <c r="D49" i="14"/>
  <c r="J48" i="14"/>
  <c r="I48" i="14"/>
  <c r="H48" i="14"/>
  <c r="D48" i="14"/>
  <c r="J47" i="14"/>
  <c r="I47" i="14"/>
  <c r="H47" i="14"/>
  <c r="D47" i="14"/>
  <c r="J46" i="14"/>
  <c r="I46" i="14"/>
  <c r="H46" i="14"/>
  <c r="D46" i="14"/>
  <c r="J45" i="14"/>
  <c r="I45" i="14"/>
  <c r="H45" i="14"/>
  <c r="D45" i="14"/>
  <c r="J44" i="14"/>
  <c r="I44" i="14"/>
  <c r="H44" i="14"/>
  <c r="D44" i="14"/>
  <c r="J43" i="14"/>
  <c r="I43" i="14"/>
  <c r="H43" i="14"/>
  <c r="D43" i="14"/>
  <c r="J42" i="14"/>
  <c r="I42" i="14"/>
  <c r="H42" i="14"/>
  <c r="D42" i="14"/>
  <c r="J41" i="14"/>
  <c r="I41" i="14"/>
  <c r="H41" i="14"/>
  <c r="D41" i="14"/>
  <c r="J40" i="14"/>
  <c r="I40" i="14"/>
  <c r="H40" i="14"/>
  <c r="D40" i="14"/>
  <c r="J39" i="14"/>
  <c r="I39" i="14"/>
  <c r="H39" i="14"/>
  <c r="D39" i="14"/>
  <c r="J38" i="14"/>
  <c r="I38" i="14"/>
  <c r="H38" i="14"/>
  <c r="D38" i="14"/>
  <c r="J37" i="14"/>
  <c r="I37" i="14"/>
  <c r="H37" i="14"/>
  <c r="D37" i="14"/>
  <c r="J36" i="14"/>
  <c r="I36" i="14"/>
  <c r="H36" i="14"/>
  <c r="D36" i="14"/>
  <c r="J35" i="14"/>
  <c r="I35" i="14"/>
  <c r="H35" i="14"/>
  <c r="D35" i="14"/>
  <c r="J34" i="14"/>
  <c r="I34" i="14"/>
  <c r="H34" i="14"/>
  <c r="K34" i="14" s="1"/>
  <c r="D34" i="14"/>
  <c r="J33" i="14"/>
  <c r="I33" i="14"/>
  <c r="H33" i="14"/>
  <c r="K33" i="14" s="1"/>
  <c r="D33" i="14"/>
  <c r="J32" i="14"/>
  <c r="I32" i="14"/>
  <c r="H32" i="14"/>
  <c r="D32" i="14"/>
  <c r="J31" i="14"/>
  <c r="I31" i="14"/>
  <c r="H31" i="14"/>
  <c r="D31" i="14"/>
  <c r="J30" i="14"/>
  <c r="I30" i="14"/>
  <c r="H30" i="14"/>
  <c r="D30" i="14"/>
  <c r="J29" i="14"/>
  <c r="I29" i="14"/>
  <c r="H29" i="14"/>
  <c r="K29" i="14" s="1"/>
  <c r="D29" i="14"/>
  <c r="J28" i="14"/>
  <c r="I28" i="14"/>
  <c r="H28" i="14"/>
  <c r="D28" i="14"/>
  <c r="J27" i="14"/>
  <c r="I27" i="14"/>
  <c r="H27" i="14"/>
  <c r="D27" i="14"/>
  <c r="A27" i="14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J26" i="14"/>
  <c r="I26" i="14"/>
  <c r="H26" i="14"/>
  <c r="D26" i="14"/>
  <c r="J25" i="14"/>
  <c r="I25" i="14"/>
  <c r="H25" i="14"/>
  <c r="D25" i="14"/>
  <c r="J24" i="14"/>
  <c r="I24" i="14"/>
  <c r="H24" i="14"/>
  <c r="D24" i="14"/>
  <c r="J23" i="14"/>
  <c r="I23" i="14"/>
  <c r="H23" i="14"/>
  <c r="D23" i="14"/>
  <c r="J22" i="14"/>
  <c r="I22" i="14"/>
  <c r="H22" i="14"/>
  <c r="D22" i="14"/>
  <c r="A22" i="14"/>
  <c r="A23" i="14" s="1"/>
  <c r="A24" i="14" s="1"/>
  <c r="A25" i="14" s="1"/>
  <c r="A26" i="14" s="1"/>
  <c r="L21" i="14"/>
  <c r="J21" i="14"/>
  <c r="I21" i="14"/>
  <c r="H21" i="14"/>
  <c r="D21" i="14"/>
  <c r="E15" i="14"/>
  <c r="E7" i="14"/>
  <c r="E5" i="14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B6" i="10"/>
  <c r="S4" i="10"/>
  <c r="B4" i="10"/>
  <c r="B3" i="10"/>
  <c r="B2" i="10"/>
  <c r="M1" i="10"/>
  <c r="L239" i="10" s="1"/>
  <c r="M239" i="10" s="1"/>
  <c r="G1" i="10"/>
  <c r="AH17" i="21"/>
  <c r="Q17" i="21"/>
  <c r="AE11" i="21"/>
  <c r="V11" i="21"/>
  <c r="S17" i="21" s="1"/>
  <c r="N11" i="21"/>
  <c r="K17" i="21" s="1"/>
  <c r="K18" i="21" s="1"/>
  <c r="N18" i="21" s="1"/>
  <c r="AB9" i="21"/>
  <c r="S9" i="21"/>
  <c r="K9" i="21"/>
  <c r="E9" i="21"/>
  <c r="D9" i="21"/>
  <c r="B9" i="21"/>
  <c r="AD7" i="21"/>
  <c r="U7" i="21"/>
  <c r="M7" i="21"/>
  <c r="V6" i="21"/>
  <c r="N6" i="21"/>
  <c r="B32" i="1"/>
  <c r="B16" i="19"/>
  <c r="F13" i="19"/>
  <c r="I3" i="19"/>
  <c r="I6" i="19" s="1"/>
  <c r="H3" i="19"/>
  <c r="H6" i="19" s="1"/>
  <c r="F3" i="19"/>
  <c r="F6" i="19" s="1"/>
  <c r="E3" i="19"/>
  <c r="E6" i="19" s="1"/>
  <c r="D3" i="19"/>
  <c r="D6" i="19" s="1"/>
  <c r="C3" i="19"/>
  <c r="C6" i="19" s="1"/>
  <c r="B3" i="19"/>
  <c r="B6" i="19" s="1"/>
  <c r="B69" i="1"/>
  <c r="B68" i="1"/>
  <c r="B66" i="1"/>
  <c r="B65" i="1"/>
  <c r="B64" i="1"/>
  <c r="B63" i="1"/>
  <c r="B62" i="1"/>
  <c r="B59" i="1"/>
  <c r="B58" i="1"/>
  <c r="B56" i="1"/>
  <c r="B48" i="1" a="1"/>
  <c r="B48" i="1" s="1"/>
  <c r="A48" i="1" a="1"/>
  <c r="A48" i="1" s="1"/>
  <c r="B47" i="1" a="1"/>
  <c r="B47" i="1" s="1"/>
  <c r="A47" i="1"/>
  <c r="B46" i="1" a="1"/>
  <c r="B46" i="1" s="1"/>
  <c r="B44" i="1"/>
  <c r="B40" i="1"/>
  <c r="B31" i="1"/>
  <c r="B30" i="1"/>
  <c r="B29" i="1"/>
  <c r="B28" i="1"/>
  <c r="B27" i="1"/>
  <c r="B22" i="1"/>
  <c r="B21" i="1"/>
  <c r="B6" i="1"/>
  <c r="K26" i="14" l="1"/>
  <c r="K383" i="14"/>
  <c r="F11" i="13" a="1"/>
  <c r="F11" i="13" s="1"/>
  <c r="F12" i="13" s="1"/>
  <c r="G21" i="16"/>
  <c r="C116" i="10"/>
  <c r="C295" i="10"/>
  <c r="C247" i="10"/>
  <c r="P247" i="10" s="1"/>
  <c r="Q247" i="10" s="1"/>
  <c r="C142" i="10"/>
  <c r="H142" i="10" s="1"/>
  <c r="I142" i="10" s="1"/>
  <c r="J142" i="10" s="1"/>
  <c r="K142" i="10" s="1"/>
  <c r="C100" i="10"/>
  <c r="C30" i="10"/>
  <c r="C17" i="10"/>
  <c r="P17" i="10" s="1"/>
  <c r="Q17" i="10" s="1"/>
  <c r="E294" i="14"/>
  <c r="F294" i="14" s="1"/>
  <c r="G294" i="14" s="1"/>
  <c r="E367" i="14"/>
  <c r="F367" i="14" s="1"/>
  <c r="G367" i="14" s="1"/>
  <c r="E339" i="14"/>
  <c r="F339" i="14" s="1"/>
  <c r="G339" i="14" s="1"/>
  <c r="E321" i="14"/>
  <c r="F321" i="14" s="1"/>
  <c r="G321" i="14" s="1"/>
  <c r="E199" i="14"/>
  <c r="F199" i="14" s="1"/>
  <c r="G199" i="14" s="1"/>
  <c r="E80" i="14"/>
  <c r="F80" i="14" s="1"/>
  <c r="G80" i="14" s="1"/>
  <c r="E26" i="14"/>
  <c r="F26" i="14" s="1"/>
  <c r="G26" i="14" s="1"/>
  <c r="E42" i="14"/>
  <c r="F42" i="14" s="1"/>
  <c r="G42" i="14" s="1"/>
  <c r="E61" i="14"/>
  <c r="F61" i="14" s="1"/>
  <c r="G61" i="14" s="1"/>
  <c r="E69" i="14"/>
  <c r="F69" i="14" s="1"/>
  <c r="G69" i="14" s="1"/>
  <c r="E112" i="14"/>
  <c r="F112" i="14" s="1"/>
  <c r="G112" i="14" s="1"/>
  <c r="E258" i="14"/>
  <c r="F258" i="14" s="1"/>
  <c r="G258" i="14" s="1"/>
  <c r="AH21" i="16"/>
  <c r="K274" i="14"/>
  <c r="K204" i="14"/>
  <c r="K224" i="14"/>
  <c r="K254" i="14"/>
  <c r="K284" i="14"/>
  <c r="K324" i="14"/>
  <c r="K31" i="14"/>
  <c r="K41" i="14"/>
  <c r="K46" i="14"/>
  <c r="K61" i="14"/>
  <c r="K355" i="14"/>
  <c r="K81" i="14"/>
  <c r="K101" i="14"/>
  <c r="K116" i="14"/>
  <c r="K136" i="14"/>
  <c r="K141" i="14"/>
  <c r="K161" i="14"/>
  <c r="K176" i="14"/>
  <c r="K181" i="14"/>
  <c r="K196" i="14"/>
  <c r="K330" i="14"/>
  <c r="K375" i="14"/>
  <c r="K266" i="14"/>
  <c r="K276" i="14"/>
  <c r="K286" i="14"/>
  <c r="K306" i="14"/>
  <c r="K316" i="14"/>
  <c r="K42" i="14"/>
  <c r="K47" i="14"/>
  <c r="K57" i="14"/>
  <c r="K351" i="14"/>
  <c r="K356" i="14"/>
  <c r="K92" i="14"/>
  <c r="K97" i="14"/>
  <c r="K112" i="14"/>
  <c r="K117" i="14"/>
  <c r="K132" i="14"/>
  <c r="K137" i="14"/>
  <c r="K152" i="14"/>
  <c r="K157" i="14"/>
  <c r="K172" i="14"/>
  <c r="K218" i="14"/>
  <c r="K238" i="14"/>
  <c r="K258" i="14"/>
  <c r="K278" i="14"/>
  <c r="K288" i="14"/>
  <c r="K308" i="14"/>
  <c r="K343" i="14"/>
  <c r="K63" i="14"/>
  <c r="K294" i="14"/>
  <c r="K329" i="14"/>
  <c r="K35" i="14"/>
  <c r="K50" i="14"/>
  <c r="K60" i="14"/>
  <c r="K80" i="14"/>
  <c r="K85" i="14"/>
  <c r="K120" i="14"/>
  <c r="K180" i="14"/>
  <c r="K320" i="14"/>
  <c r="K325" i="14"/>
  <c r="K76" i="14"/>
  <c r="K360" i="14"/>
  <c r="K385" i="14"/>
  <c r="K72" i="14"/>
  <c r="K192" i="14"/>
  <c r="K371" i="14"/>
  <c r="K302" i="14"/>
  <c r="K68" i="14"/>
  <c r="K352" i="14"/>
  <c r="K382" i="14"/>
  <c r="K367" i="14"/>
  <c r="K69" i="14"/>
  <c r="F9" i="21"/>
  <c r="K210" i="14"/>
  <c r="K234" i="14"/>
  <c r="K242" i="14"/>
  <c r="K250" i="14"/>
  <c r="K262" i="14"/>
  <c r="K270" i="14"/>
  <c r="K282" i="14"/>
  <c r="K314" i="14"/>
  <c r="K318" i="14"/>
  <c r="K322" i="14"/>
  <c r="K377" i="14"/>
  <c r="K83" i="14"/>
  <c r="K87" i="14"/>
  <c r="K91" i="14"/>
  <c r="K95" i="14"/>
  <c r="K103" i="14"/>
  <c r="K111" i="14"/>
  <c r="K115" i="14"/>
  <c r="K119" i="14"/>
  <c r="K123" i="14"/>
  <c r="K131" i="14"/>
  <c r="K135" i="14"/>
  <c r="K139" i="14"/>
  <c r="K143" i="14"/>
  <c r="K147" i="14"/>
  <c r="K155" i="14"/>
  <c r="K163" i="14"/>
  <c r="K171" i="14"/>
  <c r="K179" i="14"/>
  <c r="K183" i="14"/>
  <c r="K326" i="14"/>
  <c r="K336" i="14"/>
  <c r="K381" i="14"/>
  <c r="K58" i="14"/>
  <c r="K66" i="14"/>
  <c r="K70" i="14"/>
  <c r="K337" i="14"/>
  <c r="K82" i="14"/>
  <c r="K122" i="14"/>
  <c r="K126" i="14"/>
  <c r="K130" i="14"/>
  <c r="K134" i="14"/>
  <c r="K166" i="14"/>
  <c r="K170" i="14"/>
  <c r="K174" i="14"/>
  <c r="K178" i="14"/>
  <c r="K182" i="14"/>
  <c r="K194" i="14"/>
  <c r="K198" i="14"/>
  <c r="K345" i="14"/>
  <c r="K349" i="14"/>
  <c r="K353" i="14"/>
  <c r="K365" i="14"/>
  <c r="K364" i="14"/>
  <c r="K209" i="14"/>
  <c r="K213" i="14"/>
  <c r="K221" i="14"/>
  <c r="K229" i="14"/>
  <c r="K233" i="14"/>
  <c r="K237" i="14"/>
  <c r="K241" i="14"/>
  <c r="K245" i="14"/>
  <c r="K249" i="14"/>
  <c r="K253" i="14"/>
  <c r="K265" i="14"/>
  <c r="K273" i="14"/>
  <c r="K277" i="14"/>
  <c r="K281" i="14"/>
  <c r="K285" i="14"/>
  <c r="K293" i="14"/>
  <c r="K301" i="14"/>
  <c r="K305" i="14"/>
  <c r="K313" i="14"/>
  <c r="K368" i="14"/>
  <c r="K376" i="14"/>
  <c r="K380" i="14"/>
  <c r="K384" i="14"/>
  <c r="L113" i="10"/>
  <c r="M113" i="10" s="1"/>
  <c r="L128" i="10"/>
  <c r="M128" i="10" s="1"/>
  <c r="L43" i="10"/>
  <c r="M43" i="10" s="1"/>
  <c r="L246" i="10"/>
  <c r="M246" i="10" s="1"/>
  <c r="K55" i="14"/>
  <c r="K71" i="14"/>
  <c r="K75" i="14"/>
  <c r="K79" i="14"/>
  <c r="K197" i="14"/>
  <c r="K323" i="14"/>
  <c r="K212" i="14"/>
  <c r="K252" i="14"/>
  <c r="K283" i="14"/>
  <c r="K272" i="14"/>
  <c r="K52" i="14"/>
  <c r="K264" i="14"/>
  <c r="K215" i="14"/>
  <c r="K219" i="14"/>
  <c r="K227" i="14"/>
  <c r="K231" i="14"/>
  <c r="K235" i="14"/>
  <c r="K239" i="14"/>
  <c r="K259" i="14"/>
  <c r="K263" i="14"/>
  <c r="K267" i="14"/>
  <c r="K271" i="14"/>
  <c r="K275" i="14"/>
  <c r="K21" i="14"/>
  <c r="K28" i="14"/>
  <c r="K40" i="14"/>
  <c r="K44" i="14"/>
  <c r="K48" i="14"/>
  <c r="K287" i="14"/>
  <c r="K291" i="14"/>
  <c r="K295" i="14"/>
  <c r="K299" i="14"/>
  <c r="K303" i="14"/>
  <c r="K307" i="14"/>
  <c r="K362" i="14"/>
  <c r="K366" i="14"/>
  <c r="F14" i="13"/>
  <c r="F15" i="13" s="1"/>
  <c r="F16" i="13" s="1"/>
  <c r="AC17" i="21"/>
  <c r="AC18" i="21" s="1"/>
  <c r="AC19" i="21" s="1"/>
  <c r="K19" i="21"/>
  <c r="N19" i="21" s="1"/>
  <c r="K159" i="14"/>
  <c r="L235" i="10"/>
  <c r="M235" i="10" s="1"/>
  <c r="K363" i="14"/>
  <c r="C51" i="10"/>
  <c r="P51" i="10" s="1"/>
  <c r="Q51" i="10" s="1"/>
  <c r="E211" i="14"/>
  <c r="F211" i="14" s="1"/>
  <c r="G211" i="14" s="1"/>
  <c r="C93" i="10"/>
  <c r="H93" i="10" s="1"/>
  <c r="I93" i="10" s="1"/>
  <c r="J93" i="10" s="1"/>
  <c r="K93" i="10" s="1"/>
  <c r="C226" i="10"/>
  <c r="P226" i="10" s="1"/>
  <c r="Q226" i="10" s="1"/>
  <c r="C303" i="10"/>
  <c r="K59" i="14"/>
  <c r="K86" i="14"/>
  <c r="K90" i="14"/>
  <c r="K208" i="14"/>
  <c r="K341" i="14"/>
  <c r="K201" i="14"/>
  <c r="K107" i="14"/>
  <c r="L90" i="10"/>
  <c r="M90" i="10" s="1"/>
  <c r="K230" i="14"/>
  <c r="C79" i="10"/>
  <c r="L92" i="10"/>
  <c r="M92" i="10" s="1"/>
  <c r="L210" i="10"/>
  <c r="M210" i="10" s="1"/>
  <c r="E39" i="14"/>
  <c r="F39" i="14" s="1"/>
  <c r="G39" i="14" s="1"/>
  <c r="E235" i="14"/>
  <c r="F235" i="14" s="1"/>
  <c r="G235" i="14" s="1"/>
  <c r="C40" i="10"/>
  <c r="P40" i="10" s="1"/>
  <c r="Q40" i="10" s="1"/>
  <c r="K74" i="14"/>
  <c r="C69" i="10"/>
  <c r="H69" i="10" s="1"/>
  <c r="I69" i="10" s="1"/>
  <c r="J69" i="10" s="1"/>
  <c r="K69" i="10" s="1"/>
  <c r="L348" i="10"/>
  <c r="M348" i="10" s="1"/>
  <c r="C364" i="10"/>
  <c r="F364" i="10" s="1"/>
  <c r="G364" i="10" s="1"/>
  <c r="K36" i="14"/>
  <c r="K67" i="14"/>
  <c r="E71" i="14"/>
  <c r="F71" i="14" s="1"/>
  <c r="G71" i="14" s="1"/>
  <c r="K94" i="14"/>
  <c r="K98" i="14"/>
  <c r="K106" i="14"/>
  <c r="K110" i="14"/>
  <c r="K173" i="14"/>
  <c r="K216" i="14"/>
  <c r="E220" i="14"/>
  <c r="F220" i="14" s="1"/>
  <c r="G220" i="14" s="1"/>
  <c r="K279" i="14"/>
  <c r="L206" i="10"/>
  <c r="M206" i="10" s="1"/>
  <c r="K88" i="14"/>
  <c r="K167" i="14"/>
  <c r="L63" i="10"/>
  <c r="M63" i="10" s="1"/>
  <c r="L193" i="10"/>
  <c r="M193" i="10" s="1"/>
  <c r="E93" i="14"/>
  <c r="F93" i="14" s="1"/>
  <c r="G93" i="14" s="1"/>
  <c r="K160" i="14"/>
  <c r="L65" i="10"/>
  <c r="M65" i="10" s="1"/>
  <c r="L225" i="10"/>
  <c r="M225" i="10" s="1"/>
  <c r="C333" i="10"/>
  <c r="F333" i="10" s="1"/>
  <c r="G333" i="10" s="1"/>
  <c r="E55" i="14"/>
  <c r="F55" i="14" s="1"/>
  <c r="G55" i="14" s="1"/>
  <c r="U17" i="21"/>
  <c r="U18" i="21" s="1"/>
  <c r="U19" i="21" s="1"/>
  <c r="E142" i="14"/>
  <c r="F142" i="14" s="1"/>
  <c r="G142" i="14" s="1"/>
  <c r="K228" i="14"/>
  <c r="K232" i="14"/>
  <c r="K236" i="14"/>
  <c r="K315" i="14"/>
  <c r="K319" i="14"/>
  <c r="K334" i="14"/>
  <c r="K338" i="14"/>
  <c r="K84" i="14"/>
  <c r="C77" i="10"/>
  <c r="F77" i="10" s="1"/>
  <c r="G77" i="10" s="1"/>
  <c r="K100" i="14"/>
  <c r="C104" i="10"/>
  <c r="H104" i="10" s="1"/>
  <c r="I104" i="10" s="1"/>
  <c r="J104" i="10" s="1"/>
  <c r="K104" i="10" s="1"/>
  <c r="E165" i="14"/>
  <c r="F165" i="14" s="1"/>
  <c r="G165" i="14" s="1"/>
  <c r="AB17" i="21"/>
  <c r="AB18" i="21" s="1"/>
  <c r="AB19" i="21" s="1"/>
  <c r="C126" i="10"/>
  <c r="C336" i="10"/>
  <c r="E91" i="14"/>
  <c r="F91" i="14" s="1"/>
  <c r="G91" i="14" s="1"/>
  <c r="K114" i="14"/>
  <c r="K138" i="14"/>
  <c r="K142" i="14"/>
  <c r="K146" i="14"/>
  <c r="K150" i="14"/>
  <c r="K158" i="14"/>
  <c r="K162" i="14"/>
  <c r="K185" i="14"/>
  <c r="K189" i="14"/>
  <c r="K193" i="14"/>
  <c r="K240" i="14"/>
  <c r="K244" i="14"/>
  <c r="K256" i="14"/>
  <c r="E276" i="14"/>
  <c r="F276" i="14" s="1"/>
  <c r="G276" i="14" s="1"/>
  <c r="K342" i="14"/>
  <c r="K346" i="14"/>
  <c r="K350" i="14"/>
  <c r="K354" i="14"/>
  <c r="K358" i="14"/>
  <c r="K175" i="14"/>
  <c r="K187" i="14"/>
  <c r="K124" i="14"/>
  <c r="K191" i="14"/>
  <c r="K379" i="14"/>
  <c r="C20" i="10"/>
  <c r="H20" i="10" s="1"/>
  <c r="I20" i="10" s="1"/>
  <c r="J20" i="10" s="1"/>
  <c r="K20" i="10" s="1"/>
  <c r="C46" i="10"/>
  <c r="L187" i="10"/>
  <c r="M187" i="10" s="1"/>
  <c r="C255" i="10"/>
  <c r="F255" i="10" s="1"/>
  <c r="G255" i="10" s="1"/>
  <c r="K62" i="14"/>
  <c r="K125" i="14"/>
  <c r="K207" i="14"/>
  <c r="C60" i="10"/>
  <c r="H60" i="10" s="1"/>
  <c r="I60" i="10" s="1"/>
  <c r="J60" i="10" s="1"/>
  <c r="K60" i="10" s="1"/>
  <c r="L107" i="10"/>
  <c r="M107" i="10" s="1"/>
  <c r="L132" i="10"/>
  <c r="M132" i="10" s="1"/>
  <c r="L242" i="10"/>
  <c r="M242" i="10" s="1"/>
  <c r="E23" i="14"/>
  <c r="F23" i="14" s="1"/>
  <c r="G23" i="14" s="1"/>
  <c r="K37" i="14"/>
  <c r="K73" i="14"/>
  <c r="K99" i="14"/>
  <c r="K144" i="14"/>
  <c r="K200" i="14"/>
  <c r="K211" i="14"/>
  <c r="K311" i="14"/>
  <c r="K340" i="14"/>
  <c r="Q21" i="16"/>
  <c r="K43" i="14"/>
  <c r="K332" i="14"/>
  <c r="C34" i="10"/>
  <c r="H34" i="10" s="1"/>
  <c r="I34" i="10" s="1"/>
  <c r="J34" i="10" s="1"/>
  <c r="K34" i="10" s="1"/>
  <c r="F60" i="10"/>
  <c r="G60" i="10" s="1"/>
  <c r="L203" i="10"/>
  <c r="M203" i="10" s="1"/>
  <c r="C286" i="10"/>
  <c r="H286" i="10" s="1"/>
  <c r="I286" i="10" s="1"/>
  <c r="J286" i="10" s="1"/>
  <c r="K286" i="10" s="1"/>
  <c r="C300" i="10"/>
  <c r="H300" i="10" s="1"/>
  <c r="I300" i="10" s="1"/>
  <c r="J300" i="10" s="1"/>
  <c r="K300" i="10" s="1"/>
  <c r="K23" i="14"/>
  <c r="K77" i="14"/>
  <c r="K118" i="14"/>
  <c r="E244" i="14"/>
  <c r="F244" i="14" s="1"/>
  <c r="G244" i="14" s="1"/>
  <c r="K335" i="14"/>
  <c r="K199" i="14"/>
  <c r="C119" i="10"/>
  <c r="P119" i="10" s="1"/>
  <c r="Q119" i="10" s="1"/>
  <c r="K243" i="14"/>
  <c r="K372" i="14"/>
  <c r="L17" i="21"/>
  <c r="L18" i="21" s="1"/>
  <c r="C86" i="10"/>
  <c r="P86" i="10" s="1"/>
  <c r="Q86" i="10" s="1"/>
  <c r="L121" i="10"/>
  <c r="M121" i="10" s="1"/>
  <c r="L162" i="10"/>
  <c r="M162" i="10" s="1"/>
  <c r="L216" i="10"/>
  <c r="M216" i="10" s="1"/>
  <c r="K30" i="14"/>
  <c r="E156" i="14"/>
  <c r="F156" i="14" s="1"/>
  <c r="G156" i="14" s="1"/>
  <c r="K333" i="14"/>
  <c r="K127" i="14"/>
  <c r="K190" i="14"/>
  <c r="K269" i="14"/>
  <c r="K39" i="14"/>
  <c r="K32" i="14"/>
  <c r="K54" i="14"/>
  <c r="K292" i="14"/>
  <c r="C83" i="10"/>
  <c r="F83" i="10" s="1"/>
  <c r="G83" i="10" s="1"/>
  <c r="L144" i="10"/>
  <c r="M144" i="10" s="1"/>
  <c r="L173" i="10"/>
  <c r="M173" i="10" s="1"/>
  <c r="L213" i="10"/>
  <c r="M213" i="10" s="1"/>
  <c r="K184" i="14"/>
  <c r="K203" i="14"/>
  <c r="K121" i="14"/>
  <c r="M17" i="21"/>
  <c r="M18" i="21" s="1"/>
  <c r="P18" i="21" s="1"/>
  <c r="L97" i="10"/>
  <c r="M97" i="10" s="1"/>
  <c r="C110" i="10"/>
  <c r="F110" i="10" s="1"/>
  <c r="G110" i="10" s="1"/>
  <c r="C149" i="10"/>
  <c r="F149" i="10" s="1"/>
  <c r="G149" i="10" s="1"/>
  <c r="C273" i="10"/>
  <c r="H273" i="10" s="1"/>
  <c r="I273" i="10" s="1"/>
  <c r="J273" i="10" s="1"/>
  <c r="K273" i="10" s="1"/>
  <c r="C331" i="10"/>
  <c r="H331" i="10" s="1"/>
  <c r="I331" i="10" s="1"/>
  <c r="J331" i="10" s="1"/>
  <c r="K331" i="10" s="1"/>
  <c r="K96" i="14"/>
  <c r="K156" i="14"/>
  <c r="K260" i="14"/>
  <c r="K348" i="14"/>
  <c r="K24" i="14"/>
  <c r="K205" i="14"/>
  <c r="K261" i="14"/>
  <c r="K327" i="14"/>
  <c r="K220" i="14"/>
  <c r="K154" i="14"/>
  <c r="K165" i="14"/>
  <c r="K357" i="14"/>
  <c r="L186" i="10"/>
  <c r="M186" i="10" s="1"/>
  <c r="K65" i="14"/>
  <c r="K151" i="14"/>
  <c r="K51" i="14"/>
  <c r="K251" i="14"/>
  <c r="K347" i="14"/>
  <c r="C38" i="10"/>
  <c r="P38" i="10" s="1"/>
  <c r="Q38" i="10" s="1"/>
  <c r="L49" i="10"/>
  <c r="M49" i="10" s="1"/>
  <c r="C63" i="10"/>
  <c r="P63" i="10" s="1"/>
  <c r="Q63" i="10" s="1"/>
  <c r="C87" i="10"/>
  <c r="P87" i="10" s="1"/>
  <c r="Q87" i="10" s="1"/>
  <c r="C179" i="10"/>
  <c r="H179" i="10" s="1"/>
  <c r="I179" i="10" s="1"/>
  <c r="J179" i="10" s="1"/>
  <c r="K179" i="10" s="1"/>
  <c r="L258" i="10"/>
  <c r="M258" i="10" s="1"/>
  <c r="C317" i="10"/>
  <c r="F317" i="10" s="1"/>
  <c r="G317" i="10" s="1"/>
  <c r="K27" i="14"/>
  <c r="K38" i="14"/>
  <c r="K45" i="14"/>
  <c r="K56" i="14"/>
  <c r="K268" i="14"/>
  <c r="J1" i="11"/>
  <c r="J9" i="11"/>
  <c r="J8" i="11"/>
  <c r="J2" i="11"/>
  <c r="J10" i="11"/>
  <c r="J13" i="11" s="1"/>
  <c r="AM16" i="16"/>
  <c r="AM21" i="16" s="1"/>
  <c r="M21" i="16"/>
  <c r="J15" i="16"/>
  <c r="J21" i="16" s="1"/>
  <c r="X21" i="16"/>
  <c r="E384" i="14"/>
  <c r="F384" i="14" s="1"/>
  <c r="G384" i="14" s="1"/>
  <c r="E376" i="14"/>
  <c r="F376" i="14" s="1"/>
  <c r="G376" i="14" s="1"/>
  <c r="E368" i="14"/>
  <c r="F368" i="14" s="1"/>
  <c r="G368" i="14" s="1"/>
  <c r="E360" i="14"/>
  <c r="F360" i="14" s="1"/>
  <c r="G360" i="14" s="1"/>
  <c r="E352" i="14"/>
  <c r="F352" i="14" s="1"/>
  <c r="G352" i="14" s="1"/>
  <c r="E344" i="14"/>
  <c r="F344" i="14" s="1"/>
  <c r="G344" i="14" s="1"/>
  <c r="E336" i="14"/>
  <c r="F336" i="14" s="1"/>
  <c r="G336" i="14" s="1"/>
  <c r="E328" i="14"/>
  <c r="F328" i="14" s="1"/>
  <c r="G328" i="14" s="1"/>
  <c r="E320" i="14"/>
  <c r="F320" i="14" s="1"/>
  <c r="G320" i="14" s="1"/>
  <c r="E312" i="14"/>
  <c r="F312" i="14" s="1"/>
  <c r="G312" i="14" s="1"/>
  <c r="E304" i="14"/>
  <c r="F304" i="14" s="1"/>
  <c r="G304" i="14" s="1"/>
  <c r="E296" i="14"/>
  <c r="F296" i="14" s="1"/>
  <c r="G296" i="14" s="1"/>
  <c r="E288" i="14"/>
  <c r="F288" i="14" s="1"/>
  <c r="G288" i="14" s="1"/>
  <c r="E280" i="14"/>
  <c r="F280" i="14" s="1"/>
  <c r="G280" i="14" s="1"/>
  <c r="E272" i="14"/>
  <c r="F272" i="14" s="1"/>
  <c r="G272" i="14" s="1"/>
  <c r="E264" i="14"/>
  <c r="F264" i="14" s="1"/>
  <c r="G264" i="14" s="1"/>
  <c r="E256" i="14"/>
  <c r="F256" i="14" s="1"/>
  <c r="G256" i="14" s="1"/>
  <c r="E248" i="14"/>
  <c r="F248" i="14" s="1"/>
  <c r="G248" i="14" s="1"/>
  <c r="E240" i="14"/>
  <c r="F240" i="14" s="1"/>
  <c r="G240" i="14" s="1"/>
  <c r="E232" i="14"/>
  <c r="F232" i="14" s="1"/>
  <c r="G232" i="14" s="1"/>
  <c r="E224" i="14"/>
  <c r="F224" i="14" s="1"/>
  <c r="G224" i="14" s="1"/>
  <c r="E332" i="14"/>
  <c r="F332" i="14" s="1"/>
  <c r="G332" i="14" s="1"/>
  <c r="E291" i="14"/>
  <c r="F291" i="14" s="1"/>
  <c r="G291" i="14" s="1"/>
  <c r="E286" i="14"/>
  <c r="F286" i="14" s="1"/>
  <c r="G286" i="14" s="1"/>
  <c r="E259" i="14"/>
  <c r="F259" i="14" s="1"/>
  <c r="G259" i="14" s="1"/>
  <c r="E254" i="14"/>
  <c r="F254" i="14" s="1"/>
  <c r="G254" i="14" s="1"/>
  <c r="E227" i="14"/>
  <c r="F227" i="14" s="1"/>
  <c r="G227" i="14" s="1"/>
  <c r="E222" i="14"/>
  <c r="F222" i="14" s="1"/>
  <c r="G222" i="14" s="1"/>
  <c r="E350" i="14"/>
  <c r="F350" i="14" s="1"/>
  <c r="G350" i="14" s="1"/>
  <c r="E295" i="14"/>
  <c r="F295" i="14" s="1"/>
  <c r="G295" i="14" s="1"/>
  <c r="E281" i="14"/>
  <c r="F281" i="14" s="1"/>
  <c r="G281" i="14" s="1"/>
  <c r="E274" i="14"/>
  <c r="F274" i="14" s="1"/>
  <c r="G274" i="14" s="1"/>
  <c r="E267" i="14"/>
  <c r="F267" i="14" s="1"/>
  <c r="G267" i="14" s="1"/>
  <c r="E260" i="14"/>
  <c r="F260" i="14" s="1"/>
  <c r="G260" i="14" s="1"/>
  <c r="E253" i="14"/>
  <c r="F253" i="14" s="1"/>
  <c r="G253" i="14" s="1"/>
  <c r="E246" i="14"/>
  <c r="F246" i="14" s="1"/>
  <c r="G246" i="14" s="1"/>
  <c r="E239" i="14"/>
  <c r="F239" i="14" s="1"/>
  <c r="G239" i="14" s="1"/>
  <c r="E208" i="14"/>
  <c r="F208" i="14" s="1"/>
  <c r="G208" i="14" s="1"/>
  <c r="E203" i="14"/>
  <c r="F203" i="14" s="1"/>
  <c r="G203" i="14" s="1"/>
  <c r="E190" i="14"/>
  <c r="F190" i="14" s="1"/>
  <c r="G190" i="14" s="1"/>
  <c r="E185" i="14"/>
  <c r="F185" i="14" s="1"/>
  <c r="G185" i="14" s="1"/>
  <c r="E180" i="14"/>
  <c r="F180" i="14" s="1"/>
  <c r="G180" i="14" s="1"/>
  <c r="E167" i="14"/>
  <c r="F167" i="14" s="1"/>
  <c r="G167" i="14" s="1"/>
  <c r="E162" i="14"/>
  <c r="F162" i="14" s="1"/>
  <c r="G162" i="14" s="1"/>
  <c r="E144" i="14"/>
  <c r="F144" i="14" s="1"/>
  <c r="G144" i="14" s="1"/>
  <c r="E139" i="14"/>
  <c r="F139" i="14" s="1"/>
  <c r="G139" i="14" s="1"/>
  <c r="E126" i="14"/>
  <c r="F126" i="14" s="1"/>
  <c r="G126" i="14" s="1"/>
  <c r="E121" i="14"/>
  <c r="F121" i="14" s="1"/>
  <c r="G121" i="14" s="1"/>
  <c r="E116" i="14"/>
  <c r="F116" i="14" s="1"/>
  <c r="G116" i="14" s="1"/>
  <c r="E108" i="14"/>
  <c r="F108" i="14" s="1"/>
  <c r="G108" i="14" s="1"/>
  <c r="E100" i="14"/>
  <c r="F100" i="14" s="1"/>
  <c r="G100" i="14" s="1"/>
  <c r="E92" i="14"/>
  <c r="F92" i="14" s="1"/>
  <c r="G92" i="14" s="1"/>
  <c r="E84" i="14"/>
  <c r="F84" i="14" s="1"/>
  <c r="G84" i="14" s="1"/>
  <c r="E76" i="14"/>
  <c r="F76" i="14" s="1"/>
  <c r="G76" i="14" s="1"/>
  <c r="E68" i="14"/>
  <c r="F68" i="14" s="1"/>
  <c r="G68" i="14" s="1"/>
  <c r="E60" i="14"/>
  <c r="F60" i="14" s="1"/>
  <c r="G60" i="14" s="1"/>
  <c r="E52" i="14"/>
  <c r="F52" i="14" s="1"/>
  <c r="G52" i="14" s="1"/>
  <c r="E44" i="14"/>
  <c r="F44" i="14" s="1"/>
  <c r="G44" i="14" s="1"/>
  <c r="E36" i="14"/>
  <c r="F36" i="14" s="1"/>
  <c r="G36" i="14" s="1"/>
  <c r="E28" i="14"/>
  <c r="F28" i="14" s="1"/>
  <c r="G28" i="14" s="1"/>
  <c r="E380" i="14"/>
  <c r="F380" i="14" s="1"/>
  <c r="G380" i="14" s="1"/>
  <c r="E371" i="14"/>
  <c r="F371" i="14" s="1"/>
  <c r="G371" i="14" s="1"/>
  <c r="E364" i="14"/>
  <c r="F364" i="14" s="1"/>
  <c r="G364" i="14" s="1"/>
  <c r="E357" i="14"/>
  <c r="F357" i="14" s="1"/>
  <c r="G357" i="14" s="1"/>
  <c r="E373" i="14"/>
  <c r="F373" i="14" s="1"/>
  <c r="G373" i="14" s="1"/>
  <c r="E334" i="14"/>
  <c r="F334" i="14" s="1"/>
  <c r="G334" i="14" s="1"/>
  <c r="E325" i="14"/>
  <c r="F325" i="14" s="1"/>
  <c r="G325" i="14" s="1"/>
  <c r="E309" i="14"/>
  <c r="F309" i="14" s="1"/>
  <c r="G309" i="14" s="1"/>
  <c r="E302" i="14"/>
  <c r="F302" i="14" s="1"/>
  <c r="G302" i="14" s="1"/>
  <c r="E223" i="14"/>
  <c r="F223" i="14" s="1"/>
  <c r="G223" i="14" s="1"/>
  <c r="E157" i="14"/>
  <c r="F157" i="14" s="1"/>
  <c r="G157" i="14" s="1"/>
  <c r="E310" i="14"/>
  <c r="F310" i="14" s="1"/>
  <c r="G310" i="14" s="1"/>
  <c r="E308" i="14"/>
  <c r="F308" i="14" s="1"/>
  <c r="G308" i="14" s="1"/>
  <c r="E278" i="14"/>
  <c r="F278" i="14" s="1"/>
  <c r="G278" i="14" s="1"/>
  <c r="E229" i="14"/>
  <c r="F229" i="14" s="1"/>
  <c r="G229" i="14" s="1"/>
  <c r="E214" i="14"/>
  <c r="F214" i="14" s="1"/>
  <c r="G214" i="14" s="1"/>
  <c r="E200" i="14"/>
  <c r="F200" i="14" s="1"/>
  <c r="G200" i="14" s="1"/>
  <c r="E198" i="14"/>
  <c r="F198" i="14" s="1"/>
  <c r="G198" i="14" s="1"/>
  <c r="E177" i="14"/>
  <c r="F177" i="14" s="1"/>
  <c r="G177" i="14" s="1"/>
  <c r="E175" i="14"/>
  <c r="F175" i="14" s="1"/>
  <c r="G175" i="14" s="1"/>
  <c r="E94" i="14"/>
  <c r="F94" i="14" s="1"/>
  <c r="G94" i="14" s="1"/>
  <c r="E381" i="14"/>
  <c r="F381" i="14" s="1"/>
  <c r="G381" i="14" s="1"/>
  <c r="E361" i="14"/>
  <c r="F361" i="14" s="1"/>
  <c r="G361" i="14" s="1"/>
  <c r="E317" i="14"/>
  <c r="F317" i="14" s="1"/>
  <c r="G317" i="14" s="1"/>
  <c r="E315" i="14"/>
  <c r="F315" i="14" s="1"/>
  <c r="G315" i="14" s="1"/>
  <c r="E298" i="14"/>
  <c r="F298" i="14" s="1"/>
  <c r="G298" i="14" s="1"/>
  <c r="E283" i="14"/>
  <c r="F283" i="14" s="1"/>
  <c r="G283" i="14" s="1"/>
  <c r="E279" i="14"/>
  <c r="F279" i="14" s="1"/>
  <c r="G279" i="14" s="1"/>
  <c r="E249" i="14"/>
  <c r="F249" i="14" s="1"/>
  <c r="G249" i="14" s="1"/>
  <c r="E247" i="14"/>
  <c r="F247" i="14" s="1"/>
  <c r="G247" i="14" s="1"/>
  <c r="E230" i="14"/>
  <c r="F230" i="14" s="1"/>
  <c r="G230" i="14" s="1"/>
  <c r="E201" i="14"/>
  <c r="F201" i="14" s="1"/>
  <c r="G201" i="14" s="1"/>
  <c r="E192" i="14"/>
  <c r="F192" i="14" s="1"/>
  <c r="G192" i="14" s="1"/>
  <c r="E178" i="14"/>
  <c r="F178" i="14" s="1"/>
  <c r="G178" i="14" s="1"/>
  <c r="E169" i="14"/>
  <c r="F169" i="14" s="1"/>
  <c r="G169" i="14" s="1"/>
  <c r="E130" i="14"/>
  <c r="F130" i="14" s="1"/>
  <c r="G130" i="14" s="1"/>
  <c r="E102" i="14"/>
  <c r="F102" i="14" s="1"/>
  <c r="G102" i="14" s="1"/>
  <c r="E97" i="14"/>
  <c r="F97" i="14" s="1"/>
  <c r="G97" i="14" s="1"/>
  <c r="E95" i="14"/>
  <c r="F95" i="14" s="1"/>
  <c r="G95" i="14" s="1"/>
  <c r="E358" i="14"/>
  <c r="F358" i="14" s="1"/>
  <c r="G358" i="14" s="1"/>
  <c r="E338" i="14"/>
  <c r="F338" i="14" s="1"/>
  <c r="G338" i="14" s="1"/>
  <c r="E313" i="14"/>
  <c r="F313" i="14" s="1"/>
  <c r="G313" i="14" s="1"/>
  <c r="E307" i="14"/>
  <c r="F307" i="14" s="1"/>
  <c r="G307" i="14" s="1"/>
  <c r="E297" i="14"/>
  <c r="F297" i="14" s="1"/>
  <c r="G297" i="14" s="1"/>
  <c r="E228" i="14"/>
  <c r="F228" i="14" s="1"/>
  <c r="G228" i="14" s="1"/>
  <c r="E226" i="14"/>
  <c r="F226" i="14" s="1"/>
  <c r="G226" i="14" s="1"/>
  <c r="E184" i="14"/>
  <c r="F184" i="14" s="1"/>
  <c r="G184" i="14" s="1"/>
  <c r="E158" i="14"/>
  <c r="F158" i="14" s="1"/>
  <c r="G158" i="14" s="1"/>
  <c r="E122" i="14"/>
  <c r="F122" i="14" s="1"/>
  <c r="G122" i="14" s="1"/>
  <c r="E120" i="14"/>
  <c r="F120" i="14" s="1"/>
  <c r="G120" i="14" s="1"/>
  <c r="E103" i="14"/>
  <c r="F103" i="14" s="1"/>
  <c r="G103" i="14" s="1"/>
  <c r="E45" i="14"/>
  <c r="F45" i="14" s="1"/>
  <c r="G45" i="14" s="1"/>
  <c r="E375" i="14"/>
  <c r="F375" i="14" s="1"/>
  <c r="G375" i="14" s="1"/>
  <c r="E370" i="14"/>
  <c r="F370" i="14" s="1"/>
  <c r="G370" i="14" s="1"/>
  <c r="E353" i="14"/>
  <c r="F353" i="14" s="1"/>
  <c r="G353" i="14" s="1"/>
  <c r="E345" i="14"/>
  <c r="F345" i="14" s="1"/>
  <c r="G345" i="14" s="1"/>
  <c r="E343" i="14"/>
  <c r="F343" i="14" s="1"/>
  <c r="G343" i="14" s="1"/>
  <c r="E337" i="14"/>
  <c r="F337" i="14" s="1"/>
  <c r="G337" i="14" s="1"/>
  <c r="E292" i="14"/>
  <c r="F292" i="14" s="1"/>
  <c r="G292" i="14" s="1"/>
  <c r="E290" i="14"/>
  <c r="F290" i="14" s="1"/>
  <c r="G290" i="14" s="1"/>
  <c r="E284" i="14"/>
  <c r="F284" i="14" s="1"/>
  <c r="G284" i="14" s="1"/>
  <c r="E270" i="14"/>
  <c r="F270" i="14" s="1"/>
  <c r="G270" i="14" s="1"/>
  <c r="E268" i="14"/>
  <c r="F268" i="14" s="1"/>
  <c r="G268" i="14" s="1"/>
  <c r="E266" i="14"/>
  <c r="F266" i="14" s="1"/>
  <c r="G266" i="14" s="1"/>
  <c r="E252" i="14"/>
  <c r="F252" i="14" s="1"/>
  <c r="G252" i="14" s="1"/>
  <c r="E204" i="14"/>
  <c r="F204" i="14" s="1"/>
  <c r="G204" i="14" s="1"/>
  <c r="E187" i="14"/>
  <c r="F187" i="14" s="1"/>
  <c r="G187" i="14" s="1"/>
  <c r="E174" i="14"/>
  <c r="F174" i="14" s="1"/>
  <c r="G174" i="14" s="1"/>
  <c r="E170" i="14"/>
  <c r="F170" i="14" s="1"/>
  <c r="G170" i="14" s="1"/>
  <c r="E146" i="14"/>
  <c r="F146" i="14" s="1"/>
  <c r="G146" i="14" s="1"/>
  <c r="E131" i="14"/>
  <c r="F131" i="14" s="1"/>
  <c r="G131" i="14" s="1"/>
  <c r="E125" i="14"/>
  <c r="F125" i="14" s="1"/>
  <c r="G125" i="14" s="1"/>
  <c r="E53" i="14"/>
  <c r="F53" i="14" s="1"/>
  <c r="G53" i="14" s="1"/>
  <c r="E366" i="14"/>
  <c r="F366" i="14" s="1"/>
  <c r="G366" i="14" s="1"/>
  <c r="E341" i="14"/>
  <c r="F341" i="14" s="1"/>
  <c r="G341" i="14" s="1"/>
  <c r="E262" i="14"/>
  <c r="F262" i="14" s="1"/>
  <c r="G262" i="14" s="1"/>
  <c r="E206" i="14"/>
  <c r="F206" i="14" s="1"/>
  <c r="G206" i="14" s="1"/>
  <c r="E172" i="14"/>
  <c r="F172" i="14" s="1"/>
  <c r="G172" i="14" s="1"/>
  <c r="E168" i="14"/>
  <c r="F168" i="14" s="1"/>
  <c r="G168" i="14" s="1"/>
  <c r="E123" i="14"/>
  <c r="F123" i="14" s="1"/>
  <c r="G123" i="14" s="1"/>
  <c r="E359" i="14"/>
  <c r="F359" i="14" s="1"/>
  <c r="G359" i="14" s="1"/>
  <c r="E329" i="14"/>
  <c r="F329" i="14" s="1"/>
  <c r="G329" i="14" s="1"/>
  <c r="E305" i="14"/>
  <c r="F305" i="14" s="1"/>
  <c r="G305" i="14" s="1"/>
  <c r="E271" i="14"/>
  <c r="F271" i="14" s="1"/>
  <c r="G271" i="14" s="1"/>
  <c r="E269" i="14"/>
  <c r="F269" i="14" s="1"/>
  <c r="G269" i="14" s="1"/>
  <c r="E217" i="14"/>
  <c r="F217" i="14" s="1"/>
  <c r="G217" i="14" s="1"/>
  <c r="E215" i="14"/>
  <c r="F215" i="14" s="1"/>
  <c r="G215" i="14" s="1"/>
  <c r="E213" i="14"/>
  <c r="F213" i="14" s="1"/>
  <c r="G213" i="14" s="1"/>
  <c r="E205" i="14"/>
  <c r="F205" i="14" s="1"/>
  <c r="G205" i="14" s="1"/>
  <c r="E133" i="14"/>
  <c r="F133" i="14" s="1"/>
  <c r="G133" i="14" s="1"/>
  <c r="E99" i="14"/>
  <c r="F99" i="14" s="1"/>
  <c r="G99" i="14" s="1"/>
  <c r="E58" i="14"/>
  <c r="F58" i="14" s="1"/>
  <c r="G58" i="14" s="1"/>
  <c r="E49" i="14"/>
  <c r="F49" i="14" s="1"/>
  <c r="G49" i="14" s="1"/>
  <c r="E47" i="14"/>
  <c r="F47" i="14" s="1"/>
  <c r="G47" i="14" s="1"/>
  <c r="E34" i="14"/>
  <c r="F34" i="14" s="1"/>
  <c r="G34" i="14" s="1"/>
  <c r="E316" i="14"/>
  <c r="F316" i="14" s="1"/>
  <c r="G316" i="14" s="1"/>
  <c r="E275" i="14"/>
  <c r="F275" i="14" s="1"/>
  <c r="G275" i="14" s="1"/>
  <c r="E273" i="14"/>
  <c r="F273" i="14" s="1"/>
  <c r="G273" i="14" s="1"/>
  <c r="E257" i="14"/>
  <c r="F257" i="14" s="1"/>
  <c r="G257" i="14" s="1"/>
  <c r="E255" i="14"/>
  <c r="F255" i="14" s="1"/>
  <c r="G255" i="14" s="1"/>
  <c r="E209" i="14"/>
  <c r="F209" i="14" s="1"/>
  <c r="G209" i="14" s="1"/>
  <c r="E207" i="14"/>
  <c r="F207" i="14" s="1"/>
  <c r="G207" i="14" s="1"/>
  <c r="E137" i="14"/>
  <c r="F137" i="14" s="1"/>
  <c r="G137" i="14" s="1"/>
  <c r="E135" i="14"/>
  <c r="F135" i="14" s="1"/>
  <c r="G135" i="14" s="1"/>
  <c r="E128" i="14"/>
  <c r="F128" i="14" s="1"/>
  <c r="G128" i="14" s="1"/>
  <c r="E85" i="14"/>
  <c r="F85" i="14" s="1"/>
  <c r="G85" i="14" s="1"/>
  <c r="E83" i="14"/>
  <c r="F83" i="14" s="1"/>
  <c r="G83" i="14" s="1"/>
  <c r="E32" i="14"/>
  <c r="F32" i="14" s="1"/>
  <c r="G32" i="14" s="1"/>
  <c r="E21" i="14"/>
  <c r="F21" i="14" s="1"/>
  <c r="G21" i="14" s="1"/>
  <c r="E333" i="14"/>
  <c r="F333" i="14" s="1"/>
  <c r="G333" i="14" s="1"/>
  <c r="E241" i="14"/>
  <c r="F241" i="14" s="1"/>
  <c r="G241" i="14" s="1"/>
  <c r="E219" i="14"/>
  <c r="F219" i="14" s="1"/>
  <c r="G219" i="14" s="1"/>
  <c r="E147" i="14"/>
  <c r="F147" i="14" s="1"/>
  <c r="G147" i="14" s="1"/>
  <c r="E143" i="14"/>
  <c r="F143" i="14" s="1"/>
  <c r="G143" i="14" s="1"/>
  <c r="E107" i="14"/>
  <c r="F107" i="14" s="1"/>
  <c r="G107" i="14" s="1"/>
  <c r="E105" i="14"/>
  <c r="F105" i="14" s="1"/>
  <c r="G105" i="14" s="1"/>
  <c r="E74" i="14"/>
  <c r="F74" i="14" s="1"/>
  <c r="G74" i="14" s="1"/>
  <c r="E63" i="14"/>
  <c r="F63" i="14" s="1"/>
  <c r="G63" i="14" s="1"/>
  <c r="E56" i="14"/>
  <c r="F56" i="14" s="1"/>
  <c r="G56" i="14" s="1"/>
  <c r="E351" i="14"/>
  <c r="F351" i="14" s="1"/>
  <c r="G351" i="14" s="1"/>
  <c r="E335" i="14"/>
  <c r="F335" i="14" s="1"/>
  <c r="G335" i="14" s="1"/>
  <c r="E326" i="14"/>
  <c r="F326" i="14" s="1"/>
  <c r="G326" i="14" s="1"/>
  <c r="E324" i="14"/>
  <c r="F324" i="14" s="1"/>
  <c r="G324" i="14" s="1"/>
  <c r="E245" i="14"/>
  <c r="F245" i="14" s="1"/>
  <c r="G245" i="14" s="1"/>
  <c r="E202" i="14"/>
  <c r="F202" i="14" s="1"/>
  <c r="G202" i="14" s="1"/>
  <c r="E194" i="14"/>
  <c r="F194" i="14" s="1"/>
  <c r="G194" i="14" s="1"/>
  <c r="E182" i="14"/>
  <c r="F182" i="14" s="1"/>
  <c r="G182" i="14" s="1"/>
  <c r="E159" i="14"/>
  <c r="F159" i="14" s="1"/>
  <c r="G159" i="14" s="1"/>
  <c r="E151" i="14"/>
  <c r="F151" i="14" s="1"/>
  <c r="G151" i="14" s="1"/>
  <c r="E117" i="14"/>
  <c r="F117" i="14" s="1"/>
  <c r="G117" i="14" s="1"/>
  <c r="E115" i="14"/>
  <c r="F115" i="14" s="1"/>
  <c r="G115" i="14" s="1"/>
  <c r="E77" i="14"/>
  <c r="F77" i="14" s="1"/>
  <c r="G77" i="14" s="1"/>
  <c r="E59" i="14"/>
  <c r="F59" i="14" s="1"/>
  <c r="G59" i="14" s="1"/>
  <c r="E37" i="14"/>
  <c r="F37" i="14" s="1"/>
  <c r="G37" i="14" s="1"/>
  <c r="E322" i="14"/>
  <c r="F322" i="14" s="1"/>
  <c r="G322" i="14" s="1"/>
  <c r="E236" i="14"/>
  <c r="F236" i="14" s="1"/>
  <c r="G236" i="14" s="1"/>
  <c r="E212" i="14"/>
  <c r="F212" i="14" s="1"/>
  <c r="G212" i="14" s="1"/>
  <c r="E161" i="14"/>
  <c r="F161" i="14" s="1"/>
  <c r="G161" i="14" s="1"/>
  <c r="E134" i="14"/>
  <c r="F134" i="14" s="1"/>
  <c r="G134" i="14" s="1"/>
  <c r="E132" i="14"/>
  <c r="F132" i="14" s="1"/>
  <c r="G132" i="14" s="1"/>
  <c r="E96" i="14"/>
  <c r="F96" i="14" s="1"/>
  <c r="G96" i="14" s="1"/>
  <c r="E88" i="14"/>
  <c r="F88" i="14" s="1"/>
  <c r="G88" i="14" s="1"/>
  <c r="E50" i="14"/>
  <c r="F50" i="14" s="1"/>
  <c r="G50" i="14" s="1"/>
  <c r="E24" i="14"/>
  <c r="F24" i="14" s="1"/>
  <c r="G24" i="14" s="1"/>
  <c r="E342" i="14"/>
  <c r="F342" i="14" s="1"/>
  <c r="G342" i="14" s="1"/>
  <c r="E306" i="14"/>
  <c r="F306" i="14" s="1"/>
  <c r="G306" i="14" s="1"/>
  <c r="E261" i="14"/>
  <c r="F261" i="14" s="1"/>
  <c r="G261" i="14" s="1"/>
  <c r="E238" i="14"/>
  <c r="F238" i="14" s="1"/>
  <c r="G238" i="14" s="1"/>
  <c r="E216" i="14"/>
  <c r="F216" i="14" s="1"/>
  <c r="G216" i="14" s="1"/>
  <c r="E140" i="14"/>
  <c r="F140" i="14" s="1"/>
  <c r="G140" i="14" s="1"/>
  <c r="E86" i="14"/>
  <c r="F86" i="14" s="1"/>
  <c r="G86" i="14" s="1"/>
  <c r="E75" i="14"/>
  <c r="F75" i="14" s="1"/>
  <c r="G75" i="14" s="1"/>
  <c r="E48" i="14"/>
  <c r="F48" i="14" s="1"/>
  <c r="G48" i="14" s="1"/>
  <c r="E46" i="14"/>
  <c r="F46" i="14" s="1"/>
  <c r="G46" i="14" s="1"/>
  <c r="E35" i="14"/>
  <c r="F35" i="14" s="1"/>
  <c r="G35" i="14" s="1"/>
  <c r="E22" i="14"/>
  <c r="F22" i="14" s="1"/>
  <c r="G22" i="14" s="1"/>
  <c r="E330" i="14"/>
  <c r="F330" i="14" s="1"/>
  <c r="G330" i="14" s="1"/>
  <c r="E218" i="14"/>
  <c r="F218" i="14" s="1"/>
  <c r="G218" i="14" s="1"/>
  <c r="E210" i="14"/>
  <c r="F210" i="14" s="1"/>
  <c r="G210" i="14" s="1"/>
  <c r="E171" i="14"/>
  <c r="F171" i="14" s="1"/>
  <c r="G171" i="14" s="1"/>
  <c r="E138" i="14"/>
  <c r="F138" i="14" s="1"/>
  <c r="G138" i="14" s="1"/>
  <c r="E136" i="14"/>
  <c r="F136" i="14" s="1"/>
  <c r="G136" i="14" s="1"/>
  <c r="E127" i="14"/>
  <c r="F127" i="14" s="1"/>
  <c r="G127" i="14" s="1"/>
  <c r="E104" i="14"/>
  <c r="F104" i="14" s="1"/>
  <c r="G104" i="14" s="1"/>
  <c r="E98" i="14"/>
  <c r="F98" i="14" s="1"/>
  <c r="G98" i="14" s="1"/>
  <c r="E66" i="14"/>
  <c r="F66" i="14" s="1"/>
  <c r="G66" i="14" s="1"/>
  <c r="E33" i="14"/>
  <c r="F33" i="14" s="1"/>
  <c r="G33" i="14" s="1"/>
  <c r="E31" i="14"/>
  <c r="F31" i="14" s="1"/>
  <c r="G31" i="14" s="1"/>
  <c r="E365" i="14"/>
  <c r="F365" i="14" s="1"/>
  <c r="G365" i="14" s="1"/>
  <c r="E355" i="14"/>
  <c r="F355" i="14" s="1"/>
  <c r="G355" i="14" s="1"/>
  <c r="E349" i="14"/>
  <c r="F349" i="14" s="1"/>
  <c r="G349" i="14" s="1"/>
  <c r="E109" i="14"/>
  <c r="F109" i="14" s="1"/>
  <c r="G109" i="14" s="1"/>
  <c r="E374" i="14"/>
  <c r="F374" i="14" s="1"/>
  <c r="G374" i="14" s="1"/>
  <c r="E354" i="14"/>
  <c r="F354" i="14" s="1"/>
  <c r="G354" i="14" s="1"/>
  <c r="E331" i="14"/>
  <c r="F331" i="14" s="1"/>
  <c r="G331" i="14" s="1"/>
  <c r="E323" i="14"/>
  <c r="F323" i="14" s="1"/>
  <c r="G323" i="14" s="1"/>
  <c r="E282" i="14"/>
  <c r="F282" i="14" s="1"/>
  <c r="G282" i="14" s="1"/>
  <c r="E263" i="14"/>
  <c r="F263" i="14" s="1"/>
  <c r="G263" i="14" s="1"/>
  <c r="E348" i="14"/>
  <c r="F348" i="14" s="1"/>
  <c r="G348" i="14" s="1"/>
  <c r="E383" i="14"/>
  <c r="F383" i="14" s="1"/>
  <c r="G383" i="14" s="1"/>
  <c r="E377" i="14"/>
  <c r="F377" i="14" s="1"/>
  <c r="G377" i="14" s="1"/>
  <c r="E318" i="14"/>
  <c r="F318" i="14" s="1"/>
  <c r="G318" i="14" s="1"/>
  <c r="E285" i="14"/>
  <c r="F285" i="14" s="1"/>
  <c r="G285" i="14" s="1"/>
  <c r="E277" i="14"/>
  <c r="F277" i="14" s="1"/>
  <c r="G277" i="14" s="1"/>
  <c r="E243" i="14"/>
  <c r="F243" i="14" s="1"/>
  <c r="G243" i="14" s="1"/>
  <c r="E237" i="14"/>
  <c r="F237" i="14" s="1"/>
  <c r="G237" i="14" s="1"/>
  <c r="E166" i="14"/>
  <c r="F166" i="14" s="1"/>
  <c r="G166" i="14" s="1"/>
  <c r="E141" i="14"/>
  <c r="F141" i="14" s="1"/>
  <c r="G141" i="14" s="1"/>
  <c r="E111" i="14"/>
  <c r="F111" i="14" s="1"/>
  <c r="G111" i="14" s="1"/>
  <c r="E346" i="14"/>
  <c r="F346" i="14" s="1"/>
  <c r="G346" i="14" s="1"/>
  <c r="E340" i="14"/>
  <c r="F340" i="14" s="1"/>
  <c r="G340" i="14" s="1"/>
  <c r="E299" i="14"/>
  <c r="F299" i="14" s="1"/>
  <c r="G299" i="14" s="1"/>
  <c r="E234" i="14"/>
  <c r="F234" i="14" s="1"/>
  <c r="G234" i="14" s="1"/>
  <c r="E221" i="14"/>
  <c r="F221" i="14" s="1"/>
  <c r="G221" i="14" s="1"/>
  <c r="E186" i="14"/>
  <c r="F186" i="14" s="1"/>
  <c r="G186" i="14" s="1"/>
  <c r="E163" i="14"/>
  <c r="F163" i="14" s="1"/>
  <c r="G163" i="14" s="1"/>
  <c r="E148" i="14"/>
  <c r="F148" i="14" s="1"/>
  <c r="G148" i="14" s="1"/>
  <c r="E106" i="14"/>
  <c r="F106" i="14" s="1"/>
  <c r="G106" i="14" s="1"/>
  <c r="E90" i="14"/>
  <c r="F90" i="14" s="1"/>
  <c r="G90" i="14" s="1"/>
  <c r="E73" i="14"/>
  <c r="F73" i="14" s="1"/>
  <c r="G73" i="14" s="1"/>
  <c r="E57" i="14"/>
  <c r="F57" i="14" s="1"/>
  <c r="G57" i="14" s="1"/>
  <c r="E251" i="14"/>
  <c r="F251" i="14" s="1"/>
  <c r="G251" i="14" s="1"/>
  <c r="E196" i="14"/>
  <c r="F196" i="14" s="1"/>
  <c r="G196" i="14" s="1"/>
  <c r="E191" i="14"/>
  <c r="F191" i="14" s="1"/>
  <c r="G191" i="14" s="1"/>
  <c r="E153" i="14"/>
  <c r="F153" i="14" s="1"/>
  <c r="G153" i="14" s="1"/>
  <c r="E78" i="14"/>
  <c r="F78" i="14" s="1"/>
  <c r="G78" i="14" s="1"/>
  <c r="E38" i="14"/>
  <c r="F38" i="14" s="1"/>
  <c r="G38" i="14" s="1"/>
  <c r="E379" i="14"/>
  <c r="F379" i="14" s="1"/>
  <c r="G379" i="14" s="1"/>
  <c r="E287" i="14"/>
  <c r="F287" i="14" s="1"/>
  <c r="G287" i="14" s="1"/>
  <c r="E129" i="14"/>
  <c r="F129" i="14" s="1"/>
  <c r="G129" i="14" s="1"/>
  <c r="E113" i="14"/>
  <c r="F113" i="14" s="1"/>
  <c r="G113" i="14" s="1"/>
  <c r="E87" i="14"/>
  <c r="F87" i="14" s="1"/>
  <c r="G87" i="14" s="1"/>
  <c r="E385" i="14"/>
  <c r="F385" i="14" s="1"/>
  <c r="G385" i="14" s="1"/>
  <c r="E301" i="14"/>
  <c r="F301" i="14" s="1"/>
  <c r="G301" i="14" s="1"/>
  <c r="E293" i="14"/>
  <c r="F293" i="14" s="1"/>
  <c r="G293" i="14" s="1"/>
  <c r="E231" i="14"/>
  <c r="F231" i="14" s="1"/>
  <c r="G231" i="14" s="1"/>
  <c r="E193" i="14"/>
  <c r="F193" i="14" s="1"/>
  <c r="G193" i="14" s="1"/>
  <c r="E188" i="14"/>
  <c r="F188" i="14" s="1"/>
  <c r="G188" i="14" s="1"/>
  <c r="E179" i="14"/>
  <c r="F179" i="14" s="1"/>
  <c r="G179" i="14" s="1"/>
  <c r="E150" i="14"/>
  <c r="F150" i="14" s="1"/>
  <c r="G150" i="14" s="1"/>
  <c r="E145" i="14"/>
  <c r="F145" i="14" s="1"/>
  <c r="G145" i="14" s="1"/>
  <c r="E118" i="14"/>
  <c r="F118" i="14" s="1"/>
  <c r="G118" i="14" s="1"/>
  <c r="E82" i="14"/>
  <c r="F82" i="14" s="1"/>
  <c r="G82" i="14" s="1"/>
  <c r="E54" i="14"/>
  <c r="F54" i="14" s="1"/>
  <c r="G54" i="14" s="1"/>
  <c r="E81" i="14"/>
  <c r="F81" i="14" s="1"/>
  <c r="G81" i="14" s="1"/>
  <c r="E154" i="14"/>
  <c r="F154" i="14" s="1"/>
  <c r="G154" i="14" s="1"/>
  <c r="E72" i="14"/>
  <c r="F72" i="14" s="1"/>
  <c r="G72" i="14" s="1"/>
  <c r="E124" i="14"/>
  <c r="F124" i="14" s="1"/>
  <c r="G124" i="14" s="1"/>
  <c r="E29" i="14"/>
  <c r="F29" i="14" s="1"/>
  <c r="G29" i="14" s="1"/>
  <c r="E40" i="14"/>
  <c r="F40" i="14" s="1"/>
  <c r="G40" i="14" s="1"/>
  <c r="E64" i="14"/>
  <c r="F64" i="14" s="1"/>
  <c r="G64" i="14" s="1"/>
  <c r="E67" i="14"/>
  <c r="F67" i="14" s="1"/>
  <c r="G67" i="14" s="1"/>
  <c r="E110" i="14"/>
  <c r="F110" i="14" s="1"/>
  <c r="G110" i="14" s="1"/>
  <c r="E183" i="14"/>
  <c r="F183" i="14" s="1"/>
  <c r="G183" i="14" s="1"/>
  <c r="E265" i="14"/>
  <c r="F265" i="14" s="1"/>
  <c r="G265" i="14" s="1"/>
  <c r="E347" i="14"/>
  <c r="F347" i="14" s="1"/>
  <c r="G347" i="14" s="1"/>
  <c r="E51" i="14"/>
  <c r="F51" i="14" s="1"/>
  <c r="G51" i="14" s="1"/>
  <c r="E70" i="14"/>
  <c r="F70" i="14" s="1"/>
  <c r="G70" i="14" s="1"/>
  <c r="E101" i="14"/>
  <c r="F101" i="14" s="1"/>
  <c r="G101" i="14" s="1"/>
  <c r="E160" i="14"/>
  <c r="F160" i="14" s="1"/>
  <c r="G160" i="14" s="1"/>
  <c r="E233" i="14"/>
  <c r="F233" i="14" s="1"/>
  <c r="G233" i="14" s="1"/>
  <c r="E62" i="14"/>
  <c r="F62" i="14" s="1"/>
  <c r="G62" i="14" s="1"/>
  <c r="E119" i="14"/>
  <c r="F119" i="14" s="1"/>
  <c r="G119" i="14" s="1"/>
  <c r="E197" i="14"/>
  <c r="F197" i="14" s="1"/>
  <c r="G197" i="14" s="1"/>
  <c r="E311" i="14"/>
  <c r="F311" i="14" s="1"/>
  <c r="G311" i="14" s="1"/>
  <c r="E314" i="14"/>
  <c r="F314" i="14" s="1"/>
  <c r="G314" i="14" s="1"/>
  <c r="E378" i="14"/>
  <c r="F378" i="14" s="1"/>
  <c r="G378" i="14" s="1"/>
  <c r="E27" i="14"/>
  <c r="F27" i="14" s="1"/>
  <c r="G27" i="14" s="1"/>
  <c r="E79" i="14"/>
  <c r="F79" i="14" s="1"/>
  <c r="G79" i="14" s="1"/>
  <c r="E149" i="14"/>
  <c r="F149" i="14" s="1"/>
  <c r="G149" i="14" s="1"/>
  <c r="E43" i="14"/>
  <c r="F43" i="14" s="1"/>
  <c r="G43" i="14" s="1"/>
  <c r="E195" i="14"/>
  <c r="F195" i="14" s="1"/>
  <c r="G195" i="14" s="1"/>
  <c r="E25" i="14"/>
  <c r="F25" i="14" s="1"/>
  <c r="G25" i="14" s="1"/>
  <c r="E41" i="14"/>
  <c r="F41" i="14" s="1"/>
  <c r="G41" i="14" s="1"/>
  <c r="E152" i="14"/>
  <c r="F152" i="14" s="1"/>
  <c r="G152" i="14" s="1"/>
  <c r="E155" i="14"/>
  <c r="F155" i="14" s="1"/>
  <c r="G155" i="14" s="1"/>
  <c r="E250" i="14"/>
  <c r="F250" i="14" s="1"/>
  <c r="G250" i="14" s="1"/>
  <c r="E65" i="14"/>
  <c r="F65" i="14" s="1"/>
  <c r="G65" i="14" s="1"/>
  <c r="E173" i="14"/>
  <c r="F173" i="14" s="1"/>
  <c r="G173" i="14" s="1"/>
  <c r="E225" i="14"/>
  <c r="F225" i="14" s="1"/>
  <c r="G225" i="14" s="1"/>
  <c r="E372" i="14"/>
  <c r="F372" i="14" s="1"/>
  <c r="G372" i="14" s="1"/>
  <c r="E114" i="14"/>
  <c r="F114" i="14" s="1"/>
  <c r="G114" i="14" s="1"/>
  <c r="E164" i="14"/>
  <c r="F164" i="14" s="1"/>
  <c r="G164" i="14" s="1"/>
  <c r="E176" i="14"/>
  <c r="F176" i="14" s="1"/>
  <c r="G176" i="14" s="1"/>
  <c r="E363" i="14"/>
  <c r="F363" i="14" s="1"/>
  <c r="G363" i="14" s="1"/>
  <c r="E89" i="14"/>
  <c r="F89" i="14" s="1"/>
  <c r="G89" i="14" s="1"/>
  <c r="E242" i="14"/>
  <c r="F242" i="14" s="1"/>
  <c r="G242" i="14" s="1"/>
  <c r="E319" i="14"/>
  <c r="F319" i="14" s="1"/>
  <c r="G319" i="14" s="1"/>
  <c r="E327" i="14"/>
  <c r="F327" i="14" s="1"/>
  <c r="G327" i="14" s="1"/>
  <c r="E289" i="14"/>
  <c r="F289" i="14" s="1"/>
  <c r="G289" i="14" s="1"/>
  <c r="E356" i="14"/>
  <c r="F356" i="14" s="1"/>
  <c r="G356" i="14" s="1"/>
  <c r="E362" i="14"/>
  <c r="F362" i="14" s="1"/>
  <c r="G362" i="14" s="1"/>
  <c r="E181" i="14"/>
  <c r="F181" i="14" s="1"/>
  <c r="G181" i="14" s="1"/>
  <c r="E189" i="14"/>
  <c r="F189" i="14" s="1"/>
  <c r="G189" i="14" s="1"/>
  <c r="E382" i="14"/>
  <c r="F382" i="14" s="1"/>
  <c r="G382" i="14" s="1"/>
  <c r="K22" i="14"/>
  <c r="K25" i="14"/>
  <c r="E30" i="14"/>
  <c r="F30" i="14" s="1"/>
  <c r="G30" i="14" s="1"/>
  <c r="E300" i="14"/>
  <c r="F300" i="14" s="1"/>
  <c r="G300" i="14" s="1"/>
  <c r="E303" i="14"/>
  <c r="F303" i="14" s="1"/>
  <c r="G303" i="14" s="1"/>
  <c r="E369" i="14"/>
  <c r="F369" i="14" s="1"/>
  <c r="G369" i="14" s="1"/>
  <c r="K78" i="14"/>
  <c r="K177" i="14"/>
  <c r="K202" i="14"/>
  <c r="K296" i="14"/>
  <c r="K214" i="14"/>
  <c r="K247" i="14"/>
  <c r="K297" i="14"/>
  <c r="K304" i="14"/>
  <c r="K370" i="14"/>
  <c r="K105" i="14"/>
  <c r="K145" i="14"/>
  <c r="K186" i="14"/>
  <c r="K248" i="14"/>
  <c r="K102" i="14"/>
  <c r="K140" i="14"/>
  <c r="K217" i="14"/>
  <c r="K298" i="14"/>
  <c r="K312" i="14"/>
  <c r="K195" i="14"/>
  <c r="K317" i="14"/>
  <c r="K93" i="14"/>
  <c r="K226" i="14"/>
  <c r="K309" i="14"/>
  <c r="K328" i="14"/>
  <c r="K223" i="14"/>
  <c r="K255" i="14"/>
  <c r="K344" i="14"/>
  <c r="K369" i="14"/>
  <c r="K225" i="14"/>
  <c r="K257" i="14"/>
  <c r="K289" i="14"/>
  <c r="K361" i="14"/>
  <c r="P116" i="10"/>
  <c r="Q116" i="10" s="1"/>
  <c r="H116" i="10"/>
  <c r="I116" i="10" s="1"/>
  <c r="J116" i="10" s="1"/>
  <c r="K116" i="10" s="1"/>
  <c r="P79" i="10"/>
  <c r="Q79" i="10" s="1"/>
  <c r="H79" i="10"/>
  <c r="I79" i="10" s="1"/>
  <c r="J79" i="10" s="1"/>
  <c r="K79" i="10" s="1"/>
  <c r="P149" i="10"/>
  <c r="Q149" i="10" s="1"/>
  <c r="P100" i="10"/>
  <c r="Q100" i="10" s="1"/>
  <c r="H100" i="10"/>
  <c r="I100" i="10" s="1"/>
  <c r="J100" i="10" s="1"/>
  <c r="K100" i="10" s="1"/>
  <c r="P30" i="10"/>
  <c r="Q30" i="10" s="1"/>
  <c r="H30" i="10"/>
  <c r="I30" i="10" s="1"/>
  <c r="J30" i="10" s="1"/>
  <c r="K30" i="10" s="1"/>
  <c r="P295" i="10"/>
  <c r="Q295" i="10" s="1"/>
  <c r="H295" i="10"/>
  <c r="I295" i="10" s="1"/>
  <c r="J295" i="10" s="1"/>
  <c r="K295" i="10" s="1"/>
  <c r="F100" i="10"/>
  <c r="G100" i="10" s="1"/>
  <c r="F30" i="10"/>
  <c r="G30" i="10" s="1"/>
  <c r="F179" i="10"/>
  <c r="G179" i="10" s="1"/>
  <c r="F17" i="10"/>
  <c r="G17" i="10" s="1"/>
  <c r="H336" i="10"/>
  <c r="I336" i="10" s="1"/>
  <c r="J336" i="10" s="1"/>
  <c r="K336" i="10" s="1"/>
  <c r="P336" i="10"/>
  <c r="Q336" i="10" s="1"/>
  <c r="L343" i="10"/>
  <c r="M343" i="10" s="1"/>
  <c r="C28" i="10"/>
  <c r="F28" i="10" s="1"/>
  <c r="G28" i="10" s="1"/>
  <c r="L74" i="10"/>
  <c r="M74" i="10" s="1"/>
  <c r="L111" i="10"/>
  <c r="M111" i="10" s="1"/>
  <c r="L156" i="10"/>
  <c r="M156" i="10" s="1"/>
  <c r="C171" i="10"/>
  <c r="L250" i="10"/>
  <c r="M250" i="10" s="1"/>
  <c r="C328" i="10"/>
  <c r="F328" i="10" s="1"/>
  <c r="G328" i="10" s="1"/>
  <c r="L336" i="10"/>
  <c r="M336" i="10" s="1"/>
  <c r="C92" i="10"/>
  <c r="F46" i="10"/>
  <c r="G46" i="10" s="1"/>
  <c r="P46" i="10"/>
  <c r="Q46" i="10" s="1"/>
  <c r="H46" i="10"/>
  <c r="I46" i="10" s="1"/>
  <c r="J46" i="10" s="1"/>
  <c r="K46" i="10" s="1"/>
  <c r="F79" i="10"/>
  <c r="G79" i="10" s="1"/>
  <c r="H247" i="10"/>
  <c r="I247" i="10" s="1"/>
  <c r="J247" i="10" s="1"/>
  <c r="K247" i="10" s="1"/>
  <c r="H303" i="10"/>
  <c r="I303" i="10" s="1"/>
  <c r="J303" i="10" s="1"/>
  <c r="K303" i="10" s="1"/>
  <c r="P303" i="10"/>
  <c r="Q303" i="10" s="1"/>
  <c r="H317" i="10"/>
  <c r="I317" i="10" s="1"/>
  <c r="J317" i="10" s="1"/>
  <c r="K317" i="10" s="1"/>
  <c r="P83" i="10"/>
  <c r="Q83" i="10" s="1"/>
  <c r="L363" i="10"/>
  <c r="M363" i="10" s="1"/>
  <c r="L347" i="10"/>
  <c r="M347" i="10" s="1"/>
  <c r="L331" i="10"/>
  <c r="M331" i="10" s="1"/>
  <c r="L315" i="10"/>
  <c r="M315" i="10" s="1"/>
  <c r="L299" i="10"/>
  <c r="M299" i="10" s="1"/>
  <c r="L371" i="10"/>
  <c r="M371" i="10" s="1"/>
  <c r="L355" i="10"/>
  <c r="M355" i="10" s="1"/>
  <c r="L339" i="10"/>
  <c r="M339" i="10" s="1"/>
  <c r="L320" i="10"/>
  <c r="M320" i="10" s="1"/>
  <c r="L304" i="10"/>
  <c r="M304" i="10" s="1"/>
  <c r="L322" i="10"/>
  <c r="M322" i="10" s="1"/>
  <c r="L321" i="10"/>
  <c r="M321" i="10" s="1"/>
  <c r="L359" i="10"/>
  <c r="M359" i="10" s="1"/>
  <c r="L350" i="10"/>
  <c r="M350" i="10" s="1"/>
  <c r="L311" i="10"/>
  <c r="M311" i="10" s="1"/>
  <c r="L302" i="10"/>
  <c r="M302" i="10" s="1"/>
  <c r="L294" i="10"/>
  <c r="M294" i="10" s="1"/>
  <c r="L269" i="10"/>
  <c r="M269" i="10" s="1"/>
  <c r="L253" i="10"/>
  <c r="M253" i="10" s="1"/>
  <c r="L237" i="10"/>
  <c r="M237" i="10" s="1"/>
  <c r="L221" i="10"/>
  <c r="M221" i="10" s="1"/>
  <c r="L205" i="10"/>
  <c r="M205" i="10" s="1"/>
  <c r="L189" i="10"/>
  <c r="M189" i="10" s="1"/>
  <c r="L368" i="10"/>
  <c r="M368" i="10" s="1"/>
  <c r="L346" i="10"/>
  <c r="M346" i="10" s="1"/>
  <c r="L337" i="10"/>
  <c r="M337" i="10" s="1"/>
  <c r="L324" i="10"/>
  <c r="M324" i="10" s="1"/>
  <c r="L268" i="10"/>
  <c r="M268" i="10" s="1"/>
  <c r="L252" i="10"/>
  <c r="M252" i="10" s="1"/>
  <c r="L236" i="10"/>
  <c r="M236" i="10" s="1"/>
  <c r="L220" i="10"/>
  <c r="M220" i="10" s="1"/>
  <c r="L204" i="10"/>
  <c r="M204" i="10" s="1"/>
  <c r="L188" i="10"/>
  <c r="M188" i="10" s="1"/>
  <c r="L373" i="10"/>
  <c r="M373" i="10" s="1"/>
  <c r="L360" i="10"/>
  <c r="M360" i="10" s="1"/>
  <c r="L338" i="10"/>
  <c r="M338" i="10" s="1"/>
  <c r="L318" i="10"/>
  <c r="M318" i="10" s="1"/>
  <c r="L286" i="10"/>
  <c r="M286" i="10" s="1"/>
  <c r="L277" i="10"/>
  <c r="M277" i="10" s="1"/>
  <c r="L261" i="10"/>
  <c r="M261" i="10" s="1"/>
  <c r="L245" i="10"/>
  <c r="M245" i="10" s="1"/>
  <c r="L361" i="10"/>
  <c r="M361" i="10" s="1"/>
  <c r="L323" i="10"/>
  <c r="M323" i="10" s="1"/>
  <c r="L307" i="10"/>
  <c r="M307" i="10" s="1"/>
  <c r="L298" i="10"/>
  <c r="M298" i="10" s="1"/>
  <c r="L281" i="10"/>
  <c r="M281" i="10" s="1"/>
  <c r="L267" i="10"/>
  <c r="M267" i="10" s="1"/>
  <c r="L340" i="10"/>
  <c r="M340" i="10" s="1"/>
  <c r="L310" i="10"/>
  <c r="M310" i="10" s="1"/>
  <c r="L297" i="10"/>
  <c r="M297" i="10" s="1"/>
  <c r="L278" i="10"/>
  <c r="M278" i="10" s="1"/>
  <c r="L266" i="10"/>
  <c r="M266" i="10" s="1"/>
  <c r="L254" i="10"/>
  <c r="M254" i="10" s="1"/>
  <c r="L223" i="10"/>
  <c r="M223" i="10" s="1"/>
  <c r="L207" i="10"/>
  <c r="M207" i="10" s="1"/>
  <c r="L191" i="10"/>
  <c r="M191" i="10" s="1"/>
  <c r="L175" i="10"/>
  <c r="M175" i="10" s="1"/>
  <c r="L159" i="10"/>
  <c r="M159" i="10" s="1"/>
  <c r="L345" i="10"/>
  <c r="M345" i="10" s="1"/>
  <c r="L325" i="10"/>
  <c r="M325" i="10" s="1"/>
  <c r="L319" i="10"/>
  <c r="M319" i="10" s="1"/>
  <c r="L287" i="10"/>
  <c r="M287" i="10" s="1"/>
  <c r="L247" i="10"/>
  <c r="M247" i="10" s="1"/>
  <c r="L224" i="10"/>
  <c r="M224" i="10" s="1"/>
  <c r="L208" i="10"/>
  <c r="M208" i="10" s="1"/>
  <c r="L192" i="10"/>
  <c r="M192" i="10" s="1"/>
  <c r="L174" i="10"/>
  <c r="M174" i="10" s="1"/>
  <c r="L158" i="10"/>
  <c r="M158" i="10" s="1"/>
  <c r="L356" i="10"/>
  <c r="M356" i="10" s="1"/>
  <c r="L353" i="10"/>
  <c r="M353" i="10" s="1"/>
  <c r="L328" i="10"/>
  <c r="M328" i="10" s="1"/>
  <c r="L317" i="10"/>
  <c r="M317" i="10" s="1"/>
  <c r="L308" i="10"/>
  <c r="M308" i="10" s="1"/>
  <c r="L295" i="10"/>
  <c r="M295" i="10" s="1"/>
  <c r="L284" i="10"/>
  <c r="M284" i="10" s="1"/>
  <c r="L256" i="10"/>
  <c r="M256" i="10" s="1"/>
  <c r="L240" i="10"/>
  <c r="M240" i="10" s="1"/>
  <c r="L231" i="10"/>
  <c r="M231" i="10" s="1"/>
  <c r="L215" i="10"/>
  <c r="M215" i="10" s="1"/>
  <c r="L199" i="10"/>
  <c r="M199" i="10" s="1"/>
  <c r="L169" i="10"/>
  <c r="M169" i="10" s="1"/>
  <c r="L153" i="10"/>
  <c r="M153" i="10" s="1"/>
  <c r="L367" i="10"/>
  <c r="M367" i="10" s="1"/>
  <c r="L341" i="10"/>
  <c r="M341" i="10" s="1"/>
  <c r="L312" i="10"/>
  <c r="M312" i="10" s="1"/>
  <c r="L300" i="10"/>
  <c r="M300" i="10" s="1"/>
  <c r="L280" i="10"/>
  <c r="M280" i="10" s="1"/>
  <c r="L270" i="10"/>
  <c r="M270" i="10" s="1"/>
  <c r="L257" i="10"/>
  <c r="M257" i="10" s="1"/>
  <c r="L243" i="10"/>
  <c r="M243" i="10" s="1"/>
  <c r="L214" i="10"/>
  <c r="M214" i="10" s="1"/>
  <c r="L137" i="10"/>
  <c r="M137" i="10" s="1"/>
  <c r="L351" i="10"/>
  <c r="M351" i="10" s="1"/>
  <c r="L335" i="10"/>
  <c r="M335" i="10" s="1"/>
  <c r="L333" i="10"/>
  <c r="M333" i="10" s="1"/>
  <c r="L329" i="10"/>
  <c r="M329" i="10" s="1"/>
  <c r="L293" i="10"/>
  <c r="M293" i="10" s="1"/>
  <c r="L283" i="10"/>
  <c r="M283" i="10" s="1"/>
  <c r="L264" i="10"/>
  <c r="M264" i="10" s="1"/>
  <c r="L251" i="10"/>
  <c r="M251" i="10" s="1"/>
  <c r="L232" i="10"/>
  <c r="M232" i="10" s="1"/>
  <c r="L219" i="10"/>
  <c r="M219" i="10" s="1"/>
  <c r="L201" i="10"/>
  <c r="M201" i="10" s="1"/>
  <c r="L183" i="10"/>
  <c r="M183" i="10" s="1"/>
  <c r="L167" i="10"/>
  <c r="M167" i="10" s="1"/>
  <c r="L136" i="10"/>
  <c r="M136" i="10" s="1"/>
  <c r="L364" i="10"/>
  <c r="M364" i="10" s="1"/>
  <c r="L301" i="10"/>
  <c r="M301" i="10" s="1"/>
  <c r="L271" i="10"/>
  <c r="M271" i="10" s="1"/>
  <c r="L229" i="10"/>
  <c r="M229" i="10" s="1"/>
  <c r="L198" i="10"/>
  <c r="M198" i="10" s="1"/>
  <c r="L147" i="10"/>
  <c r="M147" i="10" s="1"/>
  <c r="L131" i="10"/>
  <c r="M131" i="10" s="1"/>
  <c r="L303" i="10"/>
  <c r="M303" i="10" s="1"/>
  <c r="L248" i="10"/>
  <c r="M248" i="10" s="1"/>
  <c r="L230" i="10"/>
  <c r="M230" i="10" s="1"/>
  <c r="L227" i="10"/>
  <c r="M227" i="10" s="1"/>
  <c r="L182" i="10"/>
  <c r="M182" i="10" s="1"/>
  <c r="L178" i="10"/>
  <c r="M178" i="10" s="1"/>
  <c r="L171" i="10"/>
  <c r="M171" i="10" s="1"/>
  <c r="L120" i="10"/>
  <c r="M120" i="10" s="1"/>
  <c r="L104" i="10"/>
  <c r="M104" i="10" s="1"/>
  <c r="L88" i="10"/>
  <c r="M88" i="10" s="1"/>
  <c r="L72" i="10"/>
  <c r="M72" i="10" s="1"/>
  <c r="L56" i="10"/>
  <c r="M56" i="10" s="1"/>
  <c r="L40" i="10"/>
  <c r="M40" i="10" s="1"/>
  <c r="L332" i="10"/>
  <c r="M332" i="10" s="1"/>
  <c r="L327" i="10"/>
  <c r="M327" i="10" s="1"/>
  <c r="L316" i="10"/>
  <c r="M316" i="10" s="1"/>
  <c r="L305" i="10"/>
  <c r="M305" i="10" s="1"/>
  <c r="L160" i="10"/>
  <c r="M160" i="10" s="1"/>
  <c r="L139" i="10"/>
  <c r="M139" i="10" s="1"/>
  <c r="L123" i="10"/>
  <c r="M123" i="10" s="1"/>
  <c r="L119" i="10"/>
  <c r="M119" i="10" s="1"/>
  <c r="L103" i="10"/>
  <c r="M103" i="10" s="1"/>
  <c r="L87" i="10"/>
  <c r="M87" i="10" s="1"/>
  <c r="L71" i="10"/>
  <c r="M71" i="10" s="1"/>
  <c r="L55" i="10"/>
  <c r="M55" i="10" s="1"/>
  <c r="L370" i="10"/>
  <c r="M370" i="10" s="1"/>
  <c r="L358" i="10"/>
  <c r="M358" i="10" s="1"/>
  <c r="L334" i="10"/>
  <c r="M334" i="10" s="1"/>
  <c r="L274" i="10"/>
  <c r="M274" i="10" s="1"/>
  <c r="L362" i="10"/>
  <c r="M362" i="10" s="1"/>
  <c r="L326" i="10"/>
  <c r="M326" i="10" s="1"/>
  <c r="L313" i="10"/>
  <c r="M313" i="10" s="1"/>
  <c r="L290" i="10"/>
  <c r="M290" i="10" s="1"/>
  <c r="L288" i="10"/>
  <c r="M288" i="10" s="1"/>
  <c r="L263" i="10"/>
  <c r="M263" i="10" s="1"/>
  <c r="L241" i="10"/>
  <c r="M241" i="10" s="1"/>
  <c r="L222" i="10"/>
  <c r="M222" i="10" s="1"/>
  <c r="L217" i="10"/>
  <c r="M217" i="10" s="1"/>
  <c r="L154" i="10"/>
  <c r="M154" i="10" s="1"/>
  <c r="L150" i="10"/>
  <c r="M150" i="10" s="1"/>
  <c r="L134" i="10"/>
  <c r="M134" i="10" s="1"/>
  <c r="L114" i="10"/>
  <c r="M114" i="10" s="1"/>
  <c r="L98" i="10"/>
  <c r="M98" i="10" s="1"/>
  <c r="L82" i="10"/>
  <c r="M82" i="10" s="1"/>
  <c r="L66" i="10"/>
  <c r="M66" i="10" s="1"/>
  <c r="L50" i="10"/>
  <c r="M50" i="10" s="1"/>
  <c r="L296" i="10"/>
  <c r="M296" i="10" s="1"/>
  <c r="L249" i="10"/>
  <c r="M249" i="10" s="1"/>
  <c r="L234" i="10"/>
  <c r="M234" i="10" s="1"/>
  <c r="L195" i="10"/>
  <c r="M195" i="10" s="1"/>
  <c r="L369" i="10"/>
  <c r="M369" i="10" s="1"/>
  <c r="L306" i="10"/>
  <c r="M306" i="10" s="1"/>
  <c r="L172" i="10"/>
  <c r="M172" i="10" s="1"/>
  <c r="L149" i="10"/>
  <c r="M149" i="10" s="1"/>
  <c r="L127" i="10"/>
  <c r="M127" i="10" s="1"/>
  <c r="L117" i="10"/>
  <c r="M117" i="10" s="1"/>
  <c r="L101" i="10"/>
  <c r="M101" i="10" s="1"/>
  <c r="L85" i="10"/>
  <c r="M85" i="10" s="1"/>
  <c r="L69" i="10"/>
  <c r="M69" i="10" s="1"/>
  <c r="L53" i="10"/>
  <c r="M53" i="10" s="1"/>
  <c r="L372" i="10"/>
  <c r="M372" i="10" s="1"/>
  <c r="L342" i="10"/>
  <c r="M342" i="10" s="1"/>
  <c r="L276" i="10"/>
  <c r="M276" i="10" s="1"/>
  <c r="L142" i="10"/>
  <c r="M142" i="10" s="1"/>
  <c r="L138" i="10"/>
  <c r="M138" i="10" s="1"/>
  <c r="L118" i="10"/>
  <c r="M118" i="10" s="1"/>
  <c r="L110" i="10"/>
  <c r="M110" i="10" s="1"/>
  <c r="L102" i="10"/>
  <c r="M102" i="10" s="1"/>
  <c r="L94" i="10"/>
  <c r="M94" i="10" s="1"/>
  <c r="L86" i="10"/>
  <c r="M86" i="10" s="1"/>
  <c r="L78" i="10"/>
  <c r="M78" i="10" s="1"/>
  <c r="L70" i="10"/>
  <c r="M70" i="10" s="1"/>
  <c r="L62" i="10"/>
  <c r="M62" i="10" s="1"/>
  <c r="L54" i="10"/>
  <c r="M54" i="10" s="1"/>
  <c r="L46" i="10"/>
  <c r="M46" i="10" s="1"/>
  <c r="L354" i="10"/>
  <c r="M354" i="10" s="1"/>
  <c r="L309" i="10"/>
  <c r="M309" i="10" s="1"/>
  <c r="L194" i="10"/>
  <c r="M194" i="10" s="1"/>
  <c r="L170" i="10"/>
  <c r="M170" i="10" s="1"/>
  <c r="L168" i="10"/>
  <c r="M168" i="10" s="1"/>
  <c r="L157" i="10"/>
  <c r="M157" i="10" s="1"/>
  <c r="L148" i="10"/>
  <c r="M148" i="10" s="1"/>
  <c r="L145" i="10"/>
  <c r="M145" i="10" s="1"/>
  <c r="L125" i="10"/>
  <c r="M125" i="10" s="1"/>
  <c r="L122" i="10"/>
  <c r="M122" i="10" s="1"/>
  <c r="L292" i="10"/>
  <c r="M292" i="10" s="1"/>
  <c r="L289" i="10"/>
  <c r="M289" i="10" s="1"/>
  <c r="L146" i="10"/>
  <c r="M146" i="10" s="1"/>
  <c r="L140" i="10"/>
  <c r="M140" i="10" s="1"/>
  <c r="L115" i="10"/>
  <c r="M115" i="10" s="1"/>
  <c r="L83" i="10"/>
  <c r="M83" i="10" s="1"/>
  <c r="L262" i="10"/>
  <c r="M262" i="10" s="1"/>
  <c r="L238" i="10"/>
  <c r="M238" i="10" s="1"/>
  <c r="L218" i="10"/>
  <c r="M218" i="10" s="1"/>
  <c r="L196" i="10"/>
  <c r="M196" i="10" s="1"/>
  <c r="L181" i="10"/>
  <c r="M181" i="10" s="1"/>
  <c r="L109" i="10"/>
  <c r="M109" i="10" s="1"/>
  <c r="L100" i="10"/>
  <c r="M100" i="10" s="1"/>
  <c r="L77" i="10"/>
  <c r="M77" i="10" s="1"/>
  <c r="L68" i="10"/>
  <c r="M68" i="10" s="1"/>
  <c r="L45" i="10"/>
  <c r="M45" i="10" s="1"/>
  <c r="L200" i="10"/>
  <c r="M200" i="10" s="1"/>
  <c r="L184" i="10"/>
  <c r="M184" i="10" s="1"/>
  <c r="L177" i="10"/>
  <c r="M177" i="10" s="1"/>
  <c r="L105" i="10"/>
  <c r="M105" i="10" s="1"/>
  <c r="L73" i="10"/>
  <c r="M73" i="10" s="1"/>
  <c r="L41" i="10"/>
  <c r="M41" i="10" s="1"/>
  <c r="L357" i="10"/>
  <c r="M357" i="10" s="1"/>
  <c r="L259" i="10"/>
  <c r="M259" i="10" s="1"/>
  <c r="L233" i="10"/>
  <c r="M233" i="10" s="1"/>
  <c r="L211" i="10"/>
  <c r="M211" i="10" s="1"/>
  <c r="L179" i="10"/>
  <c r="M179" i="10" s="1"/>
  <c r="L166" i="10"/>
  <c r="M166" i="10" s="1"/>
  <c r="L151" i="10"/>
  <c r="M151" i="10" s="1"/>
  <c r="L96" i="10"/>
  <c r="M96" i="10" s="1"/>
  <c r="L91" i="10"/>
  <c r="M91" i="10" s="1"/>
  <c r="L64" i="10"/>
  <c r="M64" i="10" s="1"/>
  <c r="L59" i="10"/>
  <c r="M59" i="10" s="1"/>
  <c r="L273" i="10"/>
  <c r="M273" i="10" s="1"/>
  <c r="L209" i="10"/>
  <c r="M209" i="10" s="1"/>
  <c r="L164" i="10"/>
  <c r="M164" i="10" s="1"/>
  <c r="L143" i="10"/>
  <c r="M143" i="10" s="1"/>
  <c r="L330" i="10"/>
  <c r="M330" i="10" s="1"/>
  <c r="L272" i="10"/>
  <c r="M272" i="10" s="1"/>
  <c r="L202" i="10"/>
  <c r="M202" i="10" s="1"/>
  <c r="L161" i="10"/>
  <c r="M161" i="10" s="1"/>
  <c r="L141" i="10"/>
  <c r="M141" i="10" s="1"/>
  <c r="L129" i="10"/>
  <c r="M129" i="10" s="1"/>
  <c r="L99" i="10"/>
  <c r="M99" i="10" s="1"/>
  <c r="L76" i="10"/>
  <c r="M76" i="10" s="1"/>
  <c r="L48" i="10"/>
  <c r="M48" i="10" s="1"/>
  <c r="L126" i="10"/>
  <c r="M126" i="10" s="1"/>
  <c r="L81" i="10"/>
  <c r="M81" i="10" s="1"/>
  <c r="L60" i="10"/>
  <c r="M60" i="10" s="1"/>
  <c r="L180" i="10"/>
  <c r="M180" i="10" s="1"/>
  <c r="L95" i="10"/>
  <c r="M95" i="10" s="1"/>
  <c r="L349" i="10"/>
  <c r="M349" i="10" s="1"/>
  <c r="L291" i="10"/>
  <c r="M291" i="10" s="1"/>
  <c r="L275" i="10"/>
  <c r="M275" i="10" s="1"/>
  <c r="L89" i="10"/>
  <c r="M89" i="10" s="1"/>
  <c r="L197" i="10"/>
  <c r="M197" i="10" s="1"/>
  <c r="L133" i="10"/>
  <c r="M133" i="10" s="1"/>
  <c r="L44" i="10"/>
  <c r="M44" i="10" s="1"/>
  <c r="L42" i="10"/>
  <c r="M42" i="10" s="1"/>
  <c r="L282" i="10"/>
  <c r="M282" i="10" s="1"/>
  <c r="L366" i="10"/>
  <c r="M366" i="10" s="1"/>
  <c r="L260" i="10"/>
  <c r="M260" i="10" s="1"/>
  <c r="L244" i="10"/>
  <c r="M244" i="10" s="1"/>
  <c r="L155" i="10"/>
  <c r="M155" i="10" s="1"/>
  <c r="L93" i="10"/>
  <c r="M93" i="10" s="1"/>
  <c r="L152" i="10"/>
  <c r="M152" i="10" s="1"/>
  <c r="L124" i="10"/>
  <c r="M124" i="10" s="1"/>
  <c r="L116" i="10"/>
  <c r="M116" i="10" s="1"/>
  <c r="L112" i="10"/>
  <c r="M112" i="10" s="1"/>
  <c r="L79" i="10"/>
  <c r="M79" i="10" s="1"/>
  <c r="L57" i="10"/>
  <c r="M57" i="10" s="1"/>
  <c r="L344" i="10"/>
  <c r="M344" i="10" s="1"/>
  <c r="L314" i="10"/>
  <c r="M314" i="10" s="1"/>
  <c r="L279" i="10"/>
  <c r="M279" i="10" s="1"/>
  <c r="L185" i="10"/>
  <c r="M185" i="10" s="1"/>
  <c r="L163" i="10"/>
  <c r="M163" i="10" s="1"/>
  <c r="L106" i="10"/>
  <c r="M106" i="10" s="1"/>
  <c r="L51" i="10"/>
  <c r="M51" i="10" s="1"/>
  <c r="L365" i="10"/>
  <c r="M365" i="10" s="1"/>
  <c r="L255" i="10"/>
  <c r="M255" i="10" s="1"/>
  <c r="L165" i="10"/>
  <c r="M165" i="10" s="1"/>
  <c r="L135" i="10"/>
  <c r="M135" i="10" s="1"/>
  <c r="L108" i="10"/>
  <c r="M108" i="10" s="1"/>
  <c r="L75" i="10"/>
  <c r="M75" i="10" s="1"/>
  <c r="L80" i="10"/>
  <c r="M80" i="10" s="1"/>
  <c r="F87" i="10"/>
  <c r="G87" i="10" s="1"/>
  <c r="H126" i="10"/>
  <c r="I126" i="10" s="1"/>
  <c r="J126" i="10" s="1"/>
  <c r="K126" i="10" s="1"/>
  <c r="P126" i="10"/>
  <c r="Q126" i="10" s="1"/>
  <c r="L226" i="10"/>
  <c r="M226" i="10" s="1"/>
  <c r="C372" i="10"/>
  <c r="C356" i="10"/>
  <c r="C340" i="10"/>
  <c r="C324" i="10"/>
  <c r="C308" i="10"/>
  <c r="C292" i="10"/>
  <c r="C312" i="10"/>
  <c r="C296" i="10"/>
  <c r="C282" i="10"/>
  <c r="C367" i="10"/>
  <c r="C359" i="10"/>
  <c r="C351" i="10"/>
  <c r="C343" i="10"/>
  <c r="C335" i="10"/>
  <c r="C327" i="10"/>
  <c r="C348" i="10"/>
  <c r="F348" i="10" s="1"/>
  <c r="G348" i="10" s="1"/>
  <c r="C315" i="10"/>
  <c r="F315" i="10" s="1"/>
  <c r="G315" i="10" s="1"/>
  <c r="C307" i="10"/>
  <c r="C298" i="10"/>
  <c r="C278" i="10"/>
  <c r="C262" i="10"/>
  <c r="F262" i="10" s="1"/>
  <c r="G262" i="10" s="1"/>
  <c r="C246" i="10"/>
  <c r="C230" i="10"/>
  <c r="C214" i="10"/>
  <c r="C198" i="10"/>
  <c r="F198" i="10" s="1"/>
  <c r="G198" i="10" s="1"/>
  <c r="C357" i="10"/>
  <c r="C353" i="10"/>
  <c r="C344" i="10"/>
  <c r="C326" i="10"/>
  <c r="C321" i="10"/>
  <c r="F321" i="10" s="1"/>
  <c r="G321" i="10" s="1"/>
  <c r="C299" i="10"/>
  <c r="F299" i="10" s="1"/>
  <c r="G299" i="10" s="1"/>
  <c r="C290" i="10"/>
  <c r="C277" i="10"/>
  <c r="C261" i="10"/>
  <c r="F261" i="10" s="1"/>
  <c r="G261" i="10" s="1"/>
  <c r="C245" i="10"/>
  <c r="F245" i="10" s="1"/>
  <c r="G245" i="10" s="1"/>
  <c r="C229" i="10"/>
  <c r="C213" i="10"/>
  <c r="F213" i="10" s="1"/>
  <c r="G213" i="10" s="1"/>
  <c r="C197" i="10"/>
  <c r="C330" i="10"/>
  <c r="F330" i="10" s="1"/>
  <c r="G330" i="10" s="1"/>
  <c r="C320" i="10"/>
  <c r="F320" i="10" s="1"/>
  <c r="G320" i="10" s="1"/>
  <c r="C294" i="10"/>
  <c r="F294" i="10" s="1"/>
  <c r="G294" i="10" s="1"/>
  <c r="C268" i="10"/>
  <c r="F268" i="10" s="1"/>
  <c r="G268" i="10" s="1"/>
  <c r="C252" i="10"/>
  <c r="F252" i="10" s="1"/>
  <c r="G252" i="10" s="1"/>
  <c r="C236" i="10"/>
  <c r="F236" i="10" s="1"/>
  <c r="G236" i="10" s="1"/>
  <c r="C366" i="10"/>
  <c r="C363" i="10"/>
  <c r="C341" i="10"/>
  <c r="F341" i="10" s="1"/>
  <c r="G341" i="10" s="1"/>
  <c r="C318" i="10"/>
  <c r="F318" i="10" s="1"/>
  <c r="G318" i="10" s="1"/>
  <c r="C274" i="10"/>
  <c r="F274" i="10" s="1"/>
  <c r="G274" i="10" s="1"/>
  <c r="C258" i="10"/>
  <c r="F258" i="10" s="1"/>
  <c r="G258" i="10" s="1"/>
  <c r="C354" i="10"/>
  <c r="C275" i="10"/>
  <c r="F275" i="10" s="1"/>
  <c r="G275" i="10" s="1"/>
  <c r="C269" i="10"/>
  <c r="F269" i="10" s="1"/>
  <c r="G269" i="10" s="1"/>
  <c r="C250" i="10"/>
  <c r="F250" i="10" s="1"/>
  <c r="G250" i="10" s="1"/>
  <c r="C242" i="10"/>
  <c r="F242" i="10" s="1"/>
  <c r="G242" i="10" s="1"/>
  <c r="C232" i="10"/>
  <c r="C216" i="10"/>
  <c r="C200" i="10"/>
  <c r="C184" i="10"/>
  <c r="C168" i="10"/>
  <c r="C152" i="10"/>
  <c r="F152" i="10" s="1"/>
  <c r="G152" i="10" s="1"/>
  <c r="C349" i="10"/>
  <c r="C339" i="10"/>
  <c r="C329" i="10"/>
  <c r="F329" i="10" s="1"/>
  <c r="G329" i="10" s="1"/>
  <c r="C289" i="10"/>
  <c r="F289" i="10" s="1"/>
  <c r="G289" i="10" s="1"/>
  <c r="C285" i="10"/>
  <c r="C233" i="10"/>
  <c r="C217" i="10"/>
  <c r="F217" i="10" s="1"/>
  <c r="G217" i="10" s="1"/>
  <c r="C201" i="10"/>
  <c r="C185" i="10"/>
  <c r="C183" i="10"/>
  <c r="C167" i="10"/>
  <c r="C365" i="10"/>
  <c r="C355" i="10"/>
  <c r="F355" i="10" s="1"/>
  <c r="G355" i="10" s="1"/>
  <c r="C319" i="10"/>
  <c r="C313" i="10"/>
  <c r="C260" i="10"/>
  <c r="C222" i="10"/>
  <c r="F222" i="10" s="1"/>
  <c r="G222" i="10" s="1"/>
  <c r="C206" i="10"/>
  <c r="F206" i="10" s="1"/>
  <c r="G206" i="10" s="1"/>
  <c r="C190" i="10"/>
  <c r="F190" i="10" s="1"/>
  <c r="G190" i="10" s="1"/>
  <c r="C178" i="10"/>
  <c r="C162" i="10"/>
  <c r="C358" i="10"/>
  <c r="C334" i="10"/>
  <c r="C304" i="10"/>
  <c r="C297" i="10"/>
  <c r="C256" i="10"/>
  <c r="C238" i="10"/>
  <c r="C234" i="10"/>
  <c r="C221" i="10"/>
  <c r="F221" i="10" s="1"/>
  <c r="G221" i="10" s="1"/>
  <c r="C170" i="10"/>
  <c r="F170" i="10" s="1"/>
  <c r="G170" i="10" s="1"/>
  <c r="C154" i="10"/>
  <c r="C146" i="10"/>
  <c r="F146" i="10" s="1"/>
  <c r="G146" i="10" s="1"/>
  <c r="C130" i="10"/>
  <c r="C311" i="10"/>
  <c r="C279" i="10"/>
  <c r="F279" i="10" s="1"/>
  <c r="G279" i="10" s="1"/>
  <c r="C253" i="10"/>
  <c r="C249" i="10"/>
  <c r="C208" i="10"/>
  <c r="C145" i="10"/>
  <c r="F145" i="10" s="1"/>
  <c r="G145" i="10" s="1"/>
  <c r="C129" i="10"/>
  <c r="F129" i="10" s="1"/>
  <c r="G129" i="10" s="1"/>
  <c r="C347" i="10"/>
  <c r="C293" i="10"/>
  <c r="F293" i="10" s="1"/>
  <c r="G293" i="10" s="1"/>
  <c r="C288" i="10"/>
  <c r="C270" i="10"/>
  <c r="C257" i="10"/>
  <c r="C243" i="10"/>
  <c r="C231" i="10"/>
  <c r="F231" i="10" s="1"/>
  <c r="G231" i="10" s="1"/>
  <c r="C227" i="10"/>
  <c r="C218" i="10"/>
  <c r="C205" i="10"/>
  <c r="F205" i="10" s="1"/>
  <c r="G205" i="10" s="1"/>
  <c r="C181" i="10"/>
  <c r="F181" i="10" s="1"/>
  <c r="G181" i="10" s="1"/>
  <c r="C173" i="10"/>
  <c r="C165" i="10"/>
  <c r="F165" i="10" s="1"/>
  <c r="G165" i="10" s="1"/>
  <c r="C157" i="10"/>
  <c r="F157" i="10" s="1"/>
  <c r="G157" i="10" s="1"/>
  <c r="C140" i="10"/>
  <c r="C124" i="10"/>
  <c r="F124" i="10" s="1"/>
  <c r="G124" i="10" s="1"/>
  <c r="C323" i="10"/>
  <c r="C310" i="10"/>
  <c r="C306" i="10"/>
  <c r="C280" i="10"/>
  <c r="C266" i="10"/>
  <c r="C259" i="10"/>
  <c r="C204" i="10"/>
  <c r="C166" i="10"/>
  <c r="C143" i="10"/>
  <c r="F143" i="10" s="1"/>
  <c r="G143" i="10" s="1"/>
  <c r="C135" i="10"/>
  <c r="F135" i="10" s="1"/>
  <c r="G135" i="10" s="1"/>
  <c r="C127" i="10"/>
  <c r="C113" i="10"/>
  <c r="F113" i="10" s="1"/>
  <c r="G113" i="10" s="1"/>
  <c r="C97" i="10"/>
  <c r="F97" i="10" s="1"/>
  <c r="G97" i="10" s="1"/>
  <c r="C81" i="10"/>
  <c r="C65" i="10"/>
  <c r="C49" i="10"/>
  <c r="F49" i="10" s="1"/>
  <c r="G49" i="10" s="1"/>
  <c r="C31" i="10"/>
  <c r="C15" i="10"/>
  <c r="C342" i="10"/>
  <c r="F342" i="10" s="1"/>
  <c r="G342" i="10" s="1"/>
  <c r="C337" i="10"/>
  <c r="F337" i="10" s="1"/>
  <c r="G337" i="10" s="1"/>
  <c r="C325" i="10"/>
  <c r="C291" i="10"/>
  <c r="F291" i="10" s="1"/>
  <c r="G291" i="10" s="1"/>
  <c r="C271" i="10"/>
  <c r="C237" i="10"/>
  <c r="C215" i="10"/>
  <c r="F215" i="10" s="1"/>
  <c r="G215" i="10" s="1"/>
  <c r="C193" i="10"/>
  <c r="F193" i="10" s="1"/>
  <c r="G193" i="10" s="1"/>
  <c r="C177" i="10"/>
  <c r="C155" i="10"/>
  <c r="C151" i="10"/>
  <c r="C144" i="10"/>
  <c r="C128" i="10"/>
  <c r="C112" i="10"/>
  <c r="C96" i="10"/>
  <c r="F96" i="10" s="1"/>
  <c r="G96" i="10" s="1"/>
  <c r="C80" i="10"/>
  <c r="C64" i="10"/>
  <c r="C48" i="10"/>
  <c r="C32" i="10"/>
  <c r="C16" i="10"/>
  <c r="C373" i="10"/>
  <c r="C368" i="10"/>
  <c r="F368" i="10" s="1"/>
  <c r="G368" i="10" s="1"/>
  <c r="C361" i="10"/>
  <c r="C301" i="10"/>
  <c r="F301" i="10" s="1"/>
  <c r="G301" i="10" s="1"/>
  <c r="C264" i="10"/>
  <c r="C370" i="10"/>
  <c r="C305" i="10"/>
  <c r="F305" i="10" s="1"/>
  <c r="G305" i="10" s="1"/>
  <c r="C281" i="10"/>
  <c r="F281" i="10" s="1"/>
  <c r="G281" i="10" s="1"/>
  <c r="C267" i="10"/>
  <c r="C202" i="10"/>
  <c r="C182" i="10"/>
  <c r="C138" i="10"/>
  <c r="C107" i="10"/>
  <c r="C91" i="10"/>
  <c r="C75" i="10"/>
  <c r="C59" i="10"/>
  <c r="C43" i="10"/>
  <c r="C37" i="10"/>
  <c r="C21" i="10"/>
  <c r="F21" i="10" s="1"/>
  <c r="G21" i="10" s="1"/>
  <c r="C346" i="10"/>
  <c r="F346" i="10" s="1"/>
  <c r="G346" i="10" s="1"/>
  <c r="C248" i="10"/>
  <c r="F248" i="10" s="1"/>
  <c r="G248" i="10" s="1"/>
  <c r="C219" i="10"/>
  <c r="F219" i="10" s="1"/>
  <c r="G219" i="10" s="1"/>
  <c r="C272" i="10"/>
  <c r="C188" i="10"/>
  <c r="F188" i="10" s="1"/>
  <c r="G188" i="10" s="1"/>
  <c r="C186" i="10"/>
  <c r="C121" i="10"/>
  <c r="C105" i="10"/>
  <c r="C89" i="10"/>
  <c r="C73" i="10"/>
  <c r="C57" i="10"/>
  <c r="C41" i="10"/>
  <c r="C36" i="10"/>
  <c r="F36" i="10" s="1"/>
  <c r="G36" i="10" s="1"/>
  <c r="C27" i="10"/>
  <c r="F27" i="10" s="1"/>
  <c r="G27" i="10" s="1"/>
  <c r="C350" i="10"/>
  <c r="C228" i="10"/>
  <c r="C224" i="10"/>
  <c r="C220" i="10"/>
  <c r="F220" i="10" s="1"/>
  <c r="G220" i="10" s="1"/>
  <c r="C212" i="10"/>
  <c r="C210" i="10"/>
  <c r="F210" i="10" s="1"/>
  <c r="G210" i="10" s="1"/>
  <c r="C194" i="10"/>
  <c r="C174" i="10"/>
  <c r="C164" i="10"/>
  <c r="C159" i="10"/>
  <c r="C148" i="10"/>
  <c r="C137" i="10"/>
  <c r="F137" i="10" s="1"/>
  <c r="G137" i="10" s="1"/>
  <c r="C114" i="10"/>
  <c r="C98" i="10"/>
  <c r="C82" i="10"/>
  <c r="C66" i="10"/>
  <c r="C50" i="10"/>
  <c r="C369" i="10"/>
  <c r="F369" i="10" s="1"/>
  <c r="G369" i="10" s="1"/>
  <c r="C223" i="10"/>
  <c r="C199" i="10"/>
  <c r="C141" i="10"/>
  <c r="C133" i="10"/>
  <c r="F133" i="10" s="1"/>
  <c r="G133" i="10" s="1"/>
  <c r="C108" i="10"/>
  <c r="C85" i="10"/>
  <c r="C76" i="10"/>
  <c r="C71" i="10"/>
  <c r="C44" i="10"/>
  <c r="C302" i="10"/>
  <c r="C284" i="10"/>
  <c r="F284" i="10" s="1"/>
  <c r="G284" i="10" s="1"/>
  <c r="C196" i="10"/>
  <c r="C136" i="10"/>
  <c r="C122" i="10"/>
  <c r="C322" i="10"/>
  <c r="C254" i="10"/>
  <c r="C225" i="10"/>
  <c r="C13" i="10"/>
  <c r="C117" i="10"/>
  <c r="C62" i="10"/>
  <c r="C287" i="10"/>
  <c r="F287" i="10" s="1"/>
  <c r="G287" i="10" s="1"/>
  <c r="C251" i="10"/>
  <c r="C139" i="10"/>
  <c r="C99" i="10"/>
  <c r="C67" i="10"/>
  <c r="C309" i="10"/>
  <c r="C276" i="10"/>
  <c r="C192" i="10"/>
  <c r="C176" i="10"/>
  <c r="C163" i="10"/>
  <c r="C147" i="10"/>
  <c r="C39" i="10"/>
  <c r="C29" i="10"/>
  <c r="C22" i="10"/>
  <c r="C18" i="10"/>
  <c r="C332" i="10"/>
  <c r="F332" i="10" s="1"/>
  <c r="G332" i="10" s="1"/>
  <c r="C265" i="10"/>
  <c r="F265" i="10" s="1"/>
  <c r="G265" i="10" s="1"/>
  <c r="C241" i="10"/>
  <c r="C203" i="10"/>
  <c r="F203" i="10" s="1"/>
  <c r="G203" i="10" s="1"/>
  <c r="C172" i="10"/>
  <c r="C161" i="10"/>
  <c r="C150" i="10"/>
  <c r="C103" i="10"/>
  <c r="C94" i="10"/>
  <c r="C53" i="10"/>
  <c r="C33" i="10"/>
  <c r="C26" i="10"/>
  <c r="F26" i="10" s="1"/>
  <c r="G26" i="10" s="1"/>
  <c r="C187" i="10"/>
  <c r="C90" i="10"/>
  <c r="C352" i="10"/>
  <c r="F352" i="10" s="1"/>
  <c r="G352" i="10" s="1"/>
  <c r="C235" i="10"/>
  <c r="F235" i="10" s="1"/>
  <c r="G235" i="10" s="1"/>
  <c r="C209" i="10"/>
  <c r="F209" i="10" s="1"/>
  <c r="G209" i="10" s="1"/>
  <c r="C175" i="10"/>
  <c r="C156" i="10"/>
  <c r="C153" i="10"/>
  <c r="F153" i="10" s="1"/>
  <c r="G153" i="10" s="1"/>
  <c r="C125" i="10"/>
  <c r="F125" i="10" s="1"/>
  <c r="G125" i="10" s="1"/>
  <c r="C115" i="10"/>
  <c r="C109" i="10"/>
  <c r="C54" i="10"/>
  <c r="F54" i="10" s="1"/>
  <c r="G54" i="10" s="1"/>
  <c r="C47" i="10"/>
  <c r="C14" i="10"/>
  <c r="C371" i="10"/>
  <c r="F371" i="10" s="1"/>
  <c r="G371" i="10" s="1"/>
  <c r="C70" i="10"/>
  <c r="F70" i="10" s="1"/>
  <c r="G70" i="10" s="1"/>
  <c r="C35" i="10"/>
  <c r="F35" i="10" s="1"/>
  <c r="G35" i="10" s="1"/>
  <c r="C314" i="10"/>
  <c r="C362" i="10"/>
  <c r="C316" i="10"/>
  <c r="F316" i="10" s="1"/>
  <c r="G316" i="10" s="1"/>
  <c r="C132" i="10"/>
  <c r="C95" i="10"/>
  <c r="C74" i="10"/>
  <c r="C52" i="10"/>
  <c r="C23" i="10"/>
  <c r="C360" i="10"/>
  <c r="F360" i="10" s="1"/>
  <c r="G360" i="10" s="1"/>
  <c r="C283" i="10"/>
  <c r="C244" i="10"/>
  <c r="C180" i="10"/>
  <c r="F180" i="10" s="1"/>
  <c r="G180" i="10" s="1"/>
  <c r="C131" i="10"/>
  <c r="C118" i="10"/>
  <c r="C19" i="10"/>
  <c r="F19" i="10" s="1"/>
  <c r="G19" i="10" s="1"/>
  <c r="C345" i="10"/>
  <c r="F345" i="10" s="1"/>
  <c r="G345" i="10" s="1"/>
  <c r="C189" i="10"/>
  <c r="F189" i="10" s="1"/>
  <c r="G189" i="10" s="1"/>
  <c r="C134" i="10"/>
  <c r="C111" i="10"/>
  <c r="C88" i="10"/>
  <c r="F88" i="10" s="1"/>
  <c r="G88" i="10" s="1"/>
  <c r="C84" i="10"/>
  <c r="C78" i="10"/>
  <c r="C56" i="10"/>
  <c r="C101" i="10"/>
  <c r="C72" i="10"/>
  <c r="F72" i="10" s="1"/>
  <c r="G72" i="10" s="1"/>
  <c r="C68" i="10"/>
  <c r="F68" i="10" s="1"/>
  <c r="G68" i="10" s="1"/>
  <c r="C9" i="10"/>
  <c r="F9" i="10" s="1"/>
  <c r="G9" i="10" s="1"/>
  <c r="C61" i="10"/>
  <c r="C211" i="10"/>
  <c r="C158" i="10"/>
  <c r="C338" i="10"/>
  <c r="C240" i="10"/>
  <c r="F240" i="10" s="1"/>
  <c r="G240" i="10" s="1"/>
  <c r="C195" i="10"/>
  <c r="C169" i="10"/>
  <c r="C160" i="10"/>
  <c r="C25" i="10"/>
  <c r="F25" i="10" s="1"/>
  <c r="G25" i="10" s="1"/>
  <c r="C12" i="10"/>
  <c r="F12" i="10" s="1"/>
  <c r="G12" i="10" s="1"/>
  <c r="C10" i="10"/>
  <c r="F10" i="10" s="1"/>
  <c r="G10" i="10" s="1"/>
  <c r="C11" i="10"/>
  <c r="F11" i="10" s="1"/>
  <c r="G11" i="10" s="1"/>
  <c r="C24" i="10"/>
  <c r="C45" i="10"/>
  <c r="F45" i="10" s="1"/>
  <c r="G45" i="10" s="1"/>
  <c r="L47" i="10"/>
  <c r="M47" i="10" s="1"/>
  <c r="F126" i="10"/>
  <c r="G126" i="10" s="1"/>
  <c r="L130" i="10"/>
  <c r="M130" i="10" s="1"/>
  <c r="P142" i="10"/>
  <c r="Q142" i="10" s="1"/>
  <c r="L190" i="10"/>
  <c r="M190" i="10" s="1"/>
  <c r="C239" i="10"/>
  <c r="F239" i="10" s="1"/>
  <c r="G239" i="10" s="1"/>
  <c r="C263" i="10"/>
  <c r="F263" i="10" s="1"/>
  <c r="G263" i="10" s="1"/>
  <c r="H17" i="10"/>
  <c r="I17" i="10" s="1"/>
  <c r="J17" i="10" s="1"/>
  <c r="K17" i="10" s="1"/>
  <c r="C102" i="10"/>
  <c r="F102" i="10" s="1"/>
  <c r="G102" i="10" s="1"/>
  <c r="C42" i="10"/>
  <c r="C55" i="10"/>
  <c r="C58" i="10"/>
  <c r="L61" i="10"/>
  <c r="M61" i="10" s="1"/>
  <c r="L67" i="10"/>
  <c r="M67" i="10" s="1"/>
  <c r="L84" i="10"/>
  <c r="M84" i="10" s="1"/>
  <c r="C207" i="10"/>
  <c r="L212" i="10"/>
  <c r="M212" i="10" s="1"/>
  <c r="L228" i="10"/>
  <c r="M228" i="10" s="1"/>
  <c r="L58" i="10"/>
  <c r="M58" i="10" s="1"/>
  <c r="C123" i="10"/>
  <c r="L285" i="10"/>
  <c r="M285" i="10" s="1"/>
  <c r="F247" i="10"/>
  <c r="G247" i="10" s="1"/>
  <c r="F303" i="10"/>
  <c r="G303" i="10" s="1"/>
  <c r="P104" i="10"/>
  <c r="Q104" i="10" s="1"/>
  <c r="L352" i="10"/>
  <c r="M352" i="10" s="1"/>
  <c r="L52" i="10"/>
  <c r="M52" i="10" s="1"/>
  <c r="C106" i="10"/>
  <c r="F116" i="10"/>
  <c r="G116" i="10" s="1"/>
  <c r="C120" i="10"/>
  <c r="F120" i="10" s="1"/>
  <c r="G120" i="10" s="1"/>
  <c r="L176" i="10"/>
  <c r="M176" i="10" s="1"/>
  <c r="C191" i="10"/>
  <c r="F191" i="10" s="1"/>
  <c r="G191" i="10" s="1"/>
  <c r="L265" i="10"/>
  <c r="M265" i="10" s="1"/>
  <c r="F295" i="10"/>
  <c r="G295" i="10" s="1"/>
  <c r="F225" i="10"/>
  <c r="G225" i="10" s="1"/>
  <c r="F142" i="10"/>
  <c r="G142" i="10" s="1"/>
  <c r="F109" i="10"/>
  <c r="G109" i="10" s="1"/>
  <c r="F286" i="10"/>
  <c r="G286" i="10" s="1"/>
  <c r="F336" i="10"/>
  <c r="G336" i="10" s="1"/>
  <c r="F349" i="10"/>
  <c r="G349" i="10" s="1"/>
  <c r="F300" i="10"/>
  <c r="G300" i="10" s="1"/>
  <c r="F340" i="10"/>
  <c r="G340" i="10" s="1"/>
  <c r="V17" i="21"/>
  <c r="Y17" i="21" s="1"/>
  <c r="S18" i="21"/>
  <c r="G3" i="5"/>
  <c r="F3" i="2"/>
  <c r="G3" i="2" s="1"/>
  <c r="F4" i="2"/>
  <c r="F2" i="2"/>
  <c r="G2" i="2" s="1"/>
  <c r="O27" i="5"/>
  <c r="L29" i="5"/>
  <c r="K29" i="5"/>
  <c r="J29" i="5"/>
  <c r="L28" i="5"/>
  <c r="K28" i="5"/>
  <c r="J28" i="5"/>
  <c r="D7" i="7" a="1"/>
  <c r="D7" i="7" s="1"/>
  <c r="B7" i="7"/>
  <c r="C7" i="7"/>
  <c r="N376" i="3"/>
  <c r="M13" i="3"/>
  <c r="G9" i="15"/>
  <c r="A15" i="15"/>
  <c r="A16" i="15" s="1"/>
  <c r="A17" i="15" s="1"/>
  <c r="A18" i="15" s="1"/>
  <c r="A19" i="15" s="1"/>
  <c r="A20" i="15" s="1"/>
  <c r="A21" i="15" s="1"/>
  <c r="G10" i="15"/>
  <c r="G3" i="15"/>
  <c r="H77" i="10" l="1"/>
  <c r="I77" i="10" s="1"/>
  <c r="J77" i="10" s="1"/>
  <c r="K77" i="10" s="1"/>
  <c r="H110" i="10"/>
  <c r="I110" i="10" s="1"/>
  <c r="J110" i="10" s="1"/>
  <c r="K110" i="10" s="1"/>
  <c r="P69" i="10"/>
  <c r="Q69" i="10" s="1"/>
  <c r="H51" i="10"/>
  <c r="I51" i="10" s="1"/>
  <c r="J51" i="10" s="1"/>
  <c r="K51" i="10" s="1"/>
  <c r="N30" i="10"/>
  <c r="O30" i="10" s="1"/>
  <c r="H149" i="10"/>
  <c r="I149" i="10" s="1"/>
  <c r="J149" i="10" s="1"/>
  <c r="K149" i="10" s="1"/>
  <c r="N149" i="10" s="1"/>
  <c r="O149" i="10" s="1"/>
  <c r="AF18" i="21"/>
  <c r="H255" i="10"/>
  <c r="I255" i="10" s="1"/>
  <c r="J255" i="10" s="1"/>
  <c r="K255" i="10" s="1"/>
  <c r="N255" i="10" s="1"/>
  <c r="O255" i="10" s="1"/>
  <c r="H40" i="10"/>
  <c r="I40" i="10" s="1"/>
  <c r="J40" i="10" s="1"/>
  <c r="K40" i="10" s="1"/>
  <c r="F226" i="10"/>
  <c r="G226" i="10" s="1"/>
  <c r="P317" i="10"/>
  <c r="Q317" i="10" s="1"/>
  <c r="F93" i="10"/>
  <c r="G93" i="10" s="1"/>
  <c r="N93" i="10" s="1"/>
  <c r="O93" i="10" s="1"/>
  <c r="H226" i="10"/>
  <c r="I226" i="10" s="1"/>
  <c r="J226" i="10" s="1"/>
  <c r="K226" i="10" s="1"/>
  <c r="N226" i="10" s="1"/>
  <c r="O226" i="10" s="1"/>
  <c r="P77" i="10"/>
  <c r="Q77" i="10" s="1"/>
  <c r="P300" i="10"/>
  <c r="Q300" i="10" s="1"/>
  <c r="P179" i="10"/>
  <c r="Q179" i="10" s="1"/>
  <c r="F40" i="10"/>
  <c r="G40" i="10" s="1"/>
  <c r="P286" i="10"/>
  <c r="Q286" i="10" s="1"/>
  <c r="F69" i="10"/>
  <c r="G69" i="10" s="1"/>
  <c r="N69" i="10" s="1"/>
  <c r="O69" i="10" s="1"/>
  <c r="N17" i="10"/>
  <c r="O17" i="10" s="1"/>
  <c r="L22" i="14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95" i="14" s="1"/>
  <c r="L96" i="14" s="1"/>
  <c r="L97" i="14" s="1"/>
  <c r="L98" i="14" s="1"/>
  <c r="L99" i="14" s="1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19" i="14" s="1"/>
  <c r="L120" i="14" s="1"/>
  <c r="L121" i="14" s="1"/>
  <c r="L122" i="14" s="1"/>
  <c r="L123" i="14" s="1"/>
  <c r="L124" i="14" s="1"/>
  <c r="L125" i="14" s="1"/>
  <c r="L126" i="14" s="1"/>
  <c r="L127" i="14" s="1"/>
  <c r="L128" i="14" s="1"/>
  <c r="L129" i="14" s="1"/>
  <c r="L130" i="14" s="1"/>
  <c r="L131" i="14" s="1"/>
  <c r="L132" i="14" s="1"/>
  <c r="L133" i="14" s="1"/>
  <c r="L134" i="14" s="1"/>
  <c r="L135" i="14" s="1"/>
  <c r="L136" i="14" s="1"/>
  <c r="L137" i="14" s="1"/>
  <c r="L138" i="14" s="1"/>
  <c r="L139" i="14" s="1"/>
  <c r="L140" i="14" s="1"/>
  <c r="L141" i="14" s="1"/>
  <c r="L142" i="14" s="1"/>
  <c r="L143" i="14" s="1"/>
  <c r="L144" i="14" s="1"/>
  <c r="L145" i="14" s="1"/>
  <c r="L146" i="14" s="1"/>
  <c r="L147" i="14" s="1"/>
  <c r="L148" i="14" s="1"/>
  <c r="L149" i="14" s="1"/>
  <c r="L150" i="14" s="1"/>
  <c r="L151" i="14" s="1"/>
  <c r="L152" i="14" s="1"/>
  <c r="L153" i="14" s="1"/>
  <c r="L154" i="14" s="1"/>
  <c r="L155" i="14" s="1"/>
  <c r="L156" i="14" s="1"/>
  <c r="L157" i="14" s="1"/>
  <c r="L158" i="14" s="1"/>
  <c r="L159" i="14" s="1"/>
  <c r="L160" i="14" s="1"/>
  <c r="L161" i="14" s="1"/>
  <c r="L162" i="14" s="1"/>
  <c r="L163" i="14" s="1"/>
  <c r="L164" i="14" s="1"/>
  <c r="L165" i="14" s="1"/>
  <c r="L166" i="14" s="1"/>
  <c r="L167" i="14" s="1"/>
  <c r="L168" i="14" s="1"/>
  <c r="L169" i="14" s="1"/>
  <c r="L170" i="14" s="1"/>
  <c r="L171" i="14" s="1"/>
  <c r="L172" i="14" s="1"/>
  <c r="L173" i="14" s="1"/>
  <c r="L174" i="14" s="1"/>
  <c r="L175" i="14" s="1"/>
  <c r="L176" i="14" s="1"/>
  <c r="L177" i="14" s="1"/>
  <c r="L178" i="14" s="1"/>
  <c r="L179" i="14" s="1"/>
  <c r="L180" i="14" s="1"/>
  <c r="L181" i="14" s="1"/>
  <c r="L182" i="14" s="1"/>
  <c r="L183" i="14" s="1"/>
  <c r="L184" i="14" s="1"/>
  <c r="L185" i="14" s="1"/>
  <c r="L186" i="14" s="1"/>
  <c r="L187" i="14" s="1"/>
  <c r="L188" i="14" s="1"/>
  <c r="L189" i="14" s="1"/>
  <c r="L190" i="14" s="1"/>
  <c r="L191" i="14" s="1"/>
  <c r="L192" i="14" s="1"/>
  <c r="L193" i="14" s="1"/>
  <c r="L194" i="14" s="1"/>
  <c r="L195" i="14" s="1"/>
  <c r="L196" i="14" s="1"/>
  <c r="L197" i="14" s="1"/>
  <c r="L198" i="14" s="1"/>
  <c r="L199" i="14" s="1"/>
  <c r="L200" i="14" s="1"/>
  <c r="L201" i="14" s="1"/>
  <c r="L202" i="14" s="1"/>
  <c r="L203" i="14" s="1"/>
  <c r="L204" i="14" s="1"/>
  <c r="L205" i="14" s="1"/>
  <c r="L206" i="14" s="1"/>
  <c r="L207" i="14" s="1"/>
  <c r="L208" i="14" s="1"/>
  <c r="L209" i="14" s="1"/>
  <c r="L210" i="14" s="1"/>
  <c r="L211" i="14" s="1"/>
  <c r="L212" i="14" s="1"/>
  <c r="L213" i="14" s="1"/>
  <c r="L214" i="14" s="1"/>
  <c r="L215" i="14" s="1"/>
  <c r="L216" i="14" s="1"/>
  <c r="L217" i="14" s="1"/>
  <c r="L218" i="14" s="1"/>
  <c r="L219" i="14" s="1"/>
  <c r="L220" i="14" s="1"/>
  <c r="L221" i="14" s="1"/>
  <c r="L222" i="14" s="1"/>
  <c r="L223" i="14" s="1"/>
  <c r="L224" i="14" s="1"/>
  <c r="L225" i="14" s="1"/>
  <c r="L226" i="14" s="1"/>
  <c r="L227" i="14" s="1"/>
  <c r="L228" i="14" s="1"/>
  <c r="L229" i="14" s="1"/>
  <c r="L230" i="14" s="1"/>
  <c r="L231" i="14" s="1"/>
  <c r="L232" i="14" s="1"/>
  <c r="L233" i="14" s="1"/>
  <c r="L234" i="14" s="1"/>
  <c r="L235" i="14" s="1"/>
  <c r="L236" i="14" s="1"/>
  <c r="L237" i="14" s="1"/>
  <c r="L238" i="14" s="1"/>
  <c r="L239" i="14" s="1"/>
  <c r="L240" i="14" s="1"/>
  <c r="L241" i="14" s="1"/>
  <c r="L242" i="14" s="1"/>
  <c r="L243" i="14" s="1"/>
  <c r="L244" i="14" s="1"/>
  <c r="L245" i="14" s="1"/>
  <c r="L246" i="14" s="1"/>
  <c r="L247" i="14" s="1"/>
  <c r="L248" i="14" s="1"/>
  <c r="L249" i="14" s="1"/>
  <c r="L250" i="14" s="1"/>
  <c r="L251" i="14" s="1"/>
  <c r="L252" i="14" s="1"/>
  <c r="L253" i="14" s="1"/>
  <c r="L254" i="14" s="1"/>
  <c r="L255" i="14" s="1"/>
  <c r="L256" i="14" s="1"/>
  <c r="L257" i="14" s="1"/>
  <c r="L258" i="14" s="1"/>
  <c r="L259" i="14" s="1"/>
  <c r="L260" i="14" s="1"/>
  <c r="L261" i="14" s="1"/>
  <c r="L262" i="14" s="1"/>
  <c r="L263" i="14" s="1"/>
  <c r="L264" i="14" s="1"/>
  <c r="L265" i="14" s="1"/>
  <c r="L266" i="14" s="1"/>
  <c r="L267" i="14" s="1"/>
  <c r="L268" i="14" s="1"/>
  <c r="L269" i="14" s="1"/>
  <c r="L270" i="14" s="1"/>
  <c r="L271" i="14" s="1"/>
  <c r="L272" i="14" s="1"/>
  <c r="L273" i="14" s="1"/>
  <c r="L274" i="14" s="1"/>
  <c r="L275" i="14" s="1"/>
  <c r="L276" i="14" s="1"/>
  <c r="L277" i="14" s="1"/>
  <c r="L278" i="14" s="1"/>
  <c r="L279" i="14" s="1"/>
  <c r="L280" i="14" s="1"/>
  <c r="L281" i="14" s="1"/>
  <c r="L282" i="14" s="1"/>
  <c r="L283" i="14" s="1"/>
  <c r="L284" i="14" s="1"/>
  <c r="L285" i="14" s="1"/>
  <c r="L286" i="14" s="1"/>
  <c r="L287" i="14" s="1"/>
  <c r="L288" i="14" s="1"/>
  <c r="L289" i="14" s="1"/>
  <c r="L290" i="14" s="1"/>
  <c r="L291" i="14" s="1"/>
  <c r="L292" i="14" s="1"/>
  <c r="L293" i="14" s="1"/>
  <c r="L294" i="14" s="1"/>
  <c r="L295" i="14" s="1"/>
  <c r="L296" i="14" s="1"/>
  <c r="L297" i="14" s="1"/>
  <c r="L298" i="14" s="1"/>
  <c r="L299" i="14" s="1"/>
  <c r="L300" i="14" s="1"/>
  <c r="L301" i="14" s="1"/>
  <c r="L302" i="14" s="1"/>
  <c r="L303" i="14" s="1"/>
  <c r="L304" i="14" s="1"/>
  <c r="L305" i="14" s="1"/>
  <c r="L306" i="14" s="1"/>
  <c r="L307" i="14" s="1"/>
  <c r="L308" i="14" s="1"/>
  <c r="L309" i="14" s="1"/>
  <c r="L310" i="14" s="1"/>
  <c r="L311" i="14" s="1"/>
  <c r="L312" i="14" s="1"/>
  <c r="L313" i="14" s="1"/>
  <c r="L314" i="14" s="1"/>
  <c r="L315" i="14" s="1"/>
  <c r="L316" i="14" s="1"/>
  <c r="L317" i="14" s="1"/>
  <c r="L318" i="14" s="1"/>
  <c r="L319" i="14" s="1"/>
  <c r="L320" i="14" s="1"/>
  <c r="L321" i="14" s="1"/>
  <c r="L322" i="14" s="1"/>
  <c r="L323" i="14" s="1"/>
  <c r="L324" i="14" s="1"/>
  <c r="L325" i="14" s="1"/>
  <c r="L326" i="14" s="1"/>
  <c r="L327" i="14" s="1"/>
  <c r="L328" i="14" s="1"/>
  <c r="L329" i="14" s="1"/>
  <c r="L330" i="14" s="1"/>
  <c r="L331" i="14" s="1"/>
  <c r="L332" i="14" s="1"/>
  <c r="L333" i="14" s="1"/>
  <c r="L334" i="14" s="1"/>
  <c r="L335" i="14" s="1"/>
  <c r="L336" i="14" s="1"/>
  <c r="L337" i="14" s="1"/>
  <c r="L338" i="14" s="1"/>
  <c r="L339" i="14" s="1"/>
  <c r="L340" i="14" s="1"/>
  <c r="L341" i="14" s="1"/>
  <c r="L342" i="14" s="1"/>
  <c r="L343" i="14" s="1"/>
  <c r="L344" i="14" s="1"/>
  <c r="L345" i="14" s="1"/>
  <c r="L346" i="14" s="1"/>
  <c r="L347" i="14" s="1"/>
  <c r="L348" i="14" s="1"/>
  <c r="L349" i="14" s="1"/>
  <c r="L350" i="14" s="1"/>
  <c r="L351" i="14" s="1"/>
  <c r="L352" i="14" s="1"/>
  <c r="L353" i="14" s="1"/>
  <c r="L354" i="14" s="1"/>
  <c r="L355" i="14" s="1"/>
  <c r="L356" i="14" s="1"/>
  <c r="L357" i="14" s="1"/>
  <c r="L358" i="14" s="1"/>
  <c r="L359" i="14" s="1"/>
  <c r="L360" i="14" s="1"/>
  <c r="L361" i="14" s="1"/>
  <c r="L362" i="14" s="1"/>
  <c r="L363" i="14" s="1"/>
  <c r="L364" i="14" s="1"/>
  <c r="L365" i="14" s="1"/>
  <c r="L366" i="14" s="1"/>
  <c r="L367" i="14" s="1"/>
  <c r="L368" i="14" s="1"/>
  <c r="L369" i="14" s="1"/>
  <c r="L370" i="14" s="1"/>
  <c r="L371" i="14" s="1"/>
  <c r="L372" i="14" s="1"/>
  <c r="L373" i="14" s="1"/>
  <c r="L374" i="14" s="1"/>
  <c r="L375" i="14" s="1"/>
  <c r="L376" i="14" s="1"/>
  <c r="L377" i="14" s="1"/>
  <c r="L378" i="14" s="1"/>
  <c r="L379" i="14" s="1"/>
  <c r="L380" i="14" s="1"/>
  <c r="L381" i="14" s="1"/>
  <c r="L382" i="14" s="1"/>
  <c r="L383" i="14" s="1"/>
  <c r="L384" i="14" s="1"/>
  <c r="L385" i="14" s="1"/>
  <c r="N317" i="10"/>
  <c r="O317" i="10" s="1"/>
  <c r="N100" i="10"/>
  <c r="O100" i="10" s="1"/>
  <c r="N77" i="10"/>
  <c r="O77" i="10" s="1"/>
  <c r="X18" i="21"/>
  <c r="K20" i="21"/>
  <c r="K21" i="21" s="1"/>
  <c r="P110" i="10"/>
  <c r="Q110" i="10" s="1"/>
  <c r="F104" i="10"/>
  <c r="G104" i="10" s="1"/>
  <c r="N104" i="10" s="1"/>
  <c r="O104" i="10" s="1"/>
  <c r="N116" i="10"/>
  <c r="O116" i="10" s="1"/>
  <c r="P93" i="10"/>
  <c r="Q93" i="10" s="1"/>
  <c r="N60" i="10"/>
  <c r="O60" i="10" s="1"/>
  <c r="H333" i="10"/>
  <c r="I333" i="10" s="1"/>
  <c r="J333" i="10" s="1"/>
  <c r="K333" i="10" s="1"/>
  <c r="P333" i="10"/>
  <c r="Q333" i="10" s="1"/>
  <c r="F273" i="10"/>
  <c r="G273" i="10" s="1"/>
  <c r="AE18" i="21"/>
  <c r="H87" i="10"/>
  <c r="I87" i="10" s="1"/>
  <c r="J87" i="10" s="1"/>
  <c r="K87" i="10" s="1"/>
  <c r="N87" i="10" s="1"/>
  <c r="O87" i="10" s="1"/>
  <c r="F331" i="10"/>
  <c r="G331" i="10" s="1"/>
  <c r="N331" i="10" s="1"/>
  <c r="O331" i="10" s="1"/>
  <c r="F20" i="10"/>
  <c r="G20" i="10" s="1"/>
  <c r="N20" i="10" s="1"/>
  <c r="O20" i="10" s="1"/>
  <c r="P331" i="10"/>
  <c r="Q331" i="10" s="1"/>
  <c r="P273" i="10"/>
  <c r="Q273" i="10" s="1"/>
  <c r="N46" i="10"/>
  <c r="O46" i="10" s="1"/>
  <c r="H364" i="10"/>
  <c r="I364" i="10" s="1"/>
  <c r="J364" i="10" s="1"/>
  <c r="K364" i="10" s="1"/>
  <c r="P364" i="10"/>
  <c r="Q364" i="10" s="1"/>
  <c r="N336" i="10"/>
  <c r="O336" i="10" s="1"/>
  <c r="P255" i="10"/>
  <c r="Q255" i="10" s="1"/>
  <c r="P20" i="10"/>
  <c r="Q20" i="10" s="1"/>
  <c r="F51" i="10"/>
  <c r="G51" i="10" s="1"/>
  <c r="N51" i="10" s="1"/>
  <c r="O51" i="10" s="1"/>
  <c r="P34" i="10"/>
  <c r="Q34" i="10" s="1"/>
  <c r="H86" i="10"/>
  <c r="I86" i="10" s="1"/>
  <c r="J86" i="10" s="1"/>
  <c r="K86" i="10" s="1"/>
  <c r="F34" i="10"/>
  <c r="G34" i="10" s="1"/>
  <c r="N34" i="10" s="1"/>
  <c r="O34" i="10" s="1"/>
  <c r="M19" i="21"/>
  <c r="M20" i="21" s="1"/>
  <c r="H63" i="10"/>
  <c r="I63" i="10" s="1"/>
  <c r="J63" i="10" s="1"/>
  <c r="K63" i="10" s="1"/>
  <c r="P60" i="10"/>
  <c r="Q60" i="10" s="1"/>
  <c r="F86" i="10"/>
  <c r="G86" i="10" s="1"/>
  <c r="F63" i="10"/>
  <c r="G63" i="10" s="1"/>
  <c r="F38" i="10"/>
  <c r="G38" i="10" s="1"/>
  <c r="N142" i="10"/>
  <c r="O142" i="10" s="1"/>
  <c r="N126" i="10"/>
  <c r="O126" i="10" s="1"/>
  <c r="H119" i="10"/>
  <c r="I119" i="10" s="1"/>
  <c r="J119" i="10" s="1"/>
  <c r="K119" i="10" s="1"/>
  <c r="G2" i="16"/>
  <c r="N303" i="10"/>
  <c r="O303" i="10" s="1"/>
  <c r="H83" i="10"/>
  <c r="I83" i="10" s="1"/>
  <c r="J83" i="10" s="1"/>
  <c r="K83" i="10" s="1"/>
  <c r="F119" i="10"/>
  <c r="G119" i="10" s="1"/>
  <c r="N300" i="10"/>
  <c r="O300" i="10" s="1"/>
  <c r="N110" i="10"/>
  <c r="O110" i="10" s="1"/>
  <c r="O18" i="21"/>
  <c r="Q18" i="21" s="1"/>
  <c r="L19" i="21"/>
  <c r="H38" i="10"/>
  <c r="I38" i="10" s="1"/>
  <c r="J38" i="10" s="1"/>
  <c r="K38" i="10" s="1"/>
  <c r="N286" i="10"/>
  <c r="O286" i="10" s="1"/>
  <c r="J3" i="11"/>
  <c r="J6" i="11" s="1"/>
  <c r="H43" i="10"/>
  <c r="I43" i="10" s="1"/>
  <c r="J43" i="10" s="1"/>
  <c r="K43" i="10" s="1"/>
  <c r="F43" i="10"/>
  <c r="G43" i="10" s="1"/>
  <c r="N43" i="10" s="1"/>
  <c r="O43" i="10" s="1"/>
  <c r="P43" i="10"/>
  <c r="Q43" i="10" s="1"/>
  <c r="P204" i="10"/>
  <c r="Q204" i="10" s="1"/>
  <c r="H204" i="10"/>
  <c r="I204" i="10" s="1"/>
  <c r="J204" i="10" s="1"/>
  <c r="K204" i="10" s="1"/>
  <c r="P313" i="10"/>
  <c r="Q313" i="10" s="1"/>
  <c r="H313" i="10"/>
  <c r="I313" i="10" s="1"/>
  <c r="J313" i="10" s="1"/>
  <c r="K313" i="10" s="1"/>
  <c r="H344" i="10"/>
  <c r="I344" i="10" s="1"/>
  <c r="J344" i="10" s="1"/>
  <c r="K344" i="10" s="1"/>
  <c r="P344" i="10"/>
  <c r="Q344" i="10" s="1"/>
  <c r="F211" i="10"/>
  <c r="G211" i="10" s="1"/>
  <c r="P211" i="10"/>
  <c r="Q211" i="10" s="1"/>
  <c r="H211" i="10"/>
  <c r="I211" i="10" s="1"/>
  <c r="J211" i="10" s="1"/>
  <c r="K211" i="10" s="1"/>
  <c r="F53" i="10"/>
  <c r="G53" i="10" s="1"/>
  <c r="P53" i="10"/>
  <c r="Q53" i="10" s="1"/>
  <c r="H53" i="10"/>
  <c r="I53" i="10" s="1"/>
  <c r="J53" i="10" s="1"/>
  <c r="K53" i="10" s="1"/>
  <c r="H82" i="10"/>
  <c r="I82" i="10" s="1"/>
  <c r="J82" i="10" s="1"/>
  <c r="K82" i="10" s="1"/>
  <c r="F82" i="10"/>
  <c r="G82" i="10" s="1"/>
  <c r="P82" i="10"/>
  <c r="Q82" i="10" s="1"/>
  <c r="P16" i="10"/>
  <c r="Q16" i="10" s="1"/>
  <c r="H16" i="10"/>
  <c r="I16" i="10" s="1"/>
  <c r="J16" i="10" s="1"/>
  <c r="K16" i="10" s="1"/>
  <c r="P243" i="10"/>
  <c r="Q243" i="10" s="1"/>
  <c r="H243" i="10"/>
  <c r="I243" i="10" s="1"/>
  <c r="J243" i="10" s="1"/>
  <c r="K243" i="10" s="1"/>
  <c r="P184" i="10"/>
  <c r="Q184" i="10" s="1"/>
  <c r="F184" i="10"/>
  <c r="G184" i="10" s="1"/>
  <c r="H184" i="10"/>
  <c r="I184" i="10" s="1"/>
  <c r="J184" i="10" s="1"/>
  <c r="K184" i="10" s="1"/>
  <c r="P359" i="10"/>
  <c r="Q359" i="10" s="1"/>
  <c r="F359" i="10"/>
  <c r="G359" i="10" s="1"/>
  <c r="H359" i="10"/>
  <c r="I359" i="10" s="1"/>
  <c r="J359" i="10" s="1"/>
  <c r="K359" i="10" s="1"/>
  <c r="P171" i="10"/>
  <c r="Q171" i="10" s="1"/>
  <c r="H171" i="10"/>
  <c r="I171" i="10" s="1"/>
  <c r="J171" i="10" s="1"/>
  <c r="K171" i="10" s="1"/>
  <c r="F171" i="10"/>
  <c r="G171" i="10" s="1"/>
  <c r="N171" i="10" s="1"/>
  <c r="O171" i="10" s="1"/>
  <c r="F204" i="10"/>
  <c r="G204" i="10" s="1"/>
  <c r="H61" i="10"/>
  <c r="I61" i="10" s="1"/>
  <c r="J61" i="10" s="1"/>
  <c r="K61" i="10" s="1"/>
  <c r="P61" i="10"/>
  <c r="Q61" i="10" s="1"/>
  <c r="H196" i="10"/>
  <c r="I196" i="10" s="1"/>
  <c r="J196" i="10" s="1"/>
  <c r="K196" i="10" s="1"/>
  <c r="F196" i="10"/>
  <c r="G196" i="10" s="1"/>
  <c r="N196" i="10" s="1"/>
  <c r="O196" i="10" s="1"/>
  <c r="P196" i="10"/>
  <c r="Q196" i="10" s="1"/>
  <c r="P325" i="10"/>
  <c r="Q325" i="10" s="1"/>
  <c r="H325" i="10"/>
  <c r="I325" i="10" s="1"/>
  <c r="J325" i="10" s="1"/>
  <c r="K325" i="10" s="1"/>
  <c r="H367" i="10"/>
  <c r="I367" i="10" s="1"/>
  <c r="J367" i="10" s="1"/>
  <c r="K367" i="10" s="1"/>
  <c r="P367" i="10"/>
  <c r="Q367" i="10" s="1"/>
  <c r="H123" i="10"/>
  <c r="I123" i="10" s="1"/>
  <c r="J123" i="10" s="1"/>
  <c r="K123" i="10" s="1"/>
  <c r="F123" i="10"/>
  <c r="G123" i="10" s="1"/>
  <c r="P123" i="10"/>
  <c r="Q123" i="10" s="1"/>
  <c r="H72" i="10"/>
  <c r="I72" i="10" s="1"/>
  <c r="J72" i="10" s="1"/>
  <c r="K72" i="10" s="1"/>
  <c r="N72" i="10" s="1"/>
  <c r="O72" i="10" s="1"/>
  <c r="P72" i="10"/>
  <c r="Q72" i="10" s="1"/>
  <c r="H161" i="10"/>
  <c r="I161" i="10" s="1"/>
  <c r="J161" i="10" s="1"/>
  <c r="K161" i="10" s="1"/>
  <c r="P161" i="10"/>
  <c r="Q161" i="10" s="1"/>
  <c r="P148" i="10"/>
  <c r="Q148" i="10" s="1"/>
  <c r="H148" i="10"/>
  <c r="I148" i="10" s="1"/>
  <c r="J148" i="10" s="1"/>
  <c r="K148" i="10" s="1"/>
  <c r="F148" i="10"/>
  <c r="G148" i="10" s="1"/>
  <c r="P80" i="10"/>
  <c r="Q80" i="10" s="1"/>
  <c r="F80" i="10"/>
  <c r="G80" i="10" s="1"/>
  <c r="H80" i="10"/>
  <c r="I80" i="10" s="1"/>
  <c r="J80" i="10" s="1"/>
  <c r="K80" i="10" s="1"/>
  <c r="P310" i="10"/>
  <c r="Q310" i="10" s="1"/>
  <c r="H310" i="10"/>
  <c r="I310" i="10" s="1"/>
  <c r="J310" i="10" s="1"/>
  <c r="K310" i="10" s="1"/>
  <c r="F310" i="10"/>
  <c r="G310" i="10" s="1"/>
  <c r="P183" i="10"/>
  <c r="Q183" i="10" s="1"/>
  <c r="F183" i="10"/>
  <c r="G183" i="10" s="1"/>
  <c r="H183" i="10"/>
  <c r="I183" i="10" s="1"/>
  <c r="J183" i="10" s="1"/>
  <c r="K183" i="10" s="1"/>
  <c r="P330" i="10"/>
  <c r="Q330" i="10" s="1"/>
  <c r="H330" i="10"/>
  <c r="I330" i="10" s="1"/>
  <c r="J330" i="10" s="1"/>
  <c r="K330" i="10" s="1"/>
  <c r="N330" i="10" s="1"/>
  <c r="O330" i="10" s="1"/>
  <c r="P312" i="10"/>
  <c r="Q312" i="10" s="1"/>
  <c r="F312" i="10"/>
  <c r="G312" i="10" s="1"/>
  <c r="H312" i="10"/>
  <c r="I312" i="10" s="1"/>
  <c r="J312" i="10" s="1"/>
  <c r="K312" i="10" s="1"/>
  <c r="H24" i="10"/>
  <c r="I24" i="10" s="1"/>
  <c r="J24" i="10" s="1"/>
  <c r="K24" i="10" s="1"/>
  <c r="P24" i="10"/>
  <c r="Q24" i="10" s="1"/>
  <c r="H23" i="10"/>
  <c r="I23" i="10" s="1"/>
  <c r="J23" i="10" s="1"/>
  <c r="K23" i="10" s="1"/>
  <c r="F23" i="10"/>
  <c r="G23" i="10" s="1"/>
  <c r="N23" i="10" s="1"/>
  <c r="O23" i="10" s="1"/>
  <c r="P23" i="10"/>
  <c r="Q23" i="10" s="1"/>
  <c r="H172" i="10"/>
  <c r="I172" i="10" s="1"/>
  <c r="J172" i="10" s="1"/>
  <c r="K172" i="10" s="1"/>
  <c r="P172" i="10"/>
  <c r="Q172" i="10" s="1"/>
  <c r="P71" i="10"/>
  <c r="Q71" i="10" s="1"/>
  <c r="F71" i="10"/>
  <c r="G71" i="10" s="1"/>
  <c r="H71" i="10"/>
  <c r="I71" i="10" s="1"/>
  <c r="J71" i="10" s="1"/>
  <c r="K71" i="10" s="1"/>
  <c r="P182" i="10"/>
  <c r="Q182" i="10" s="1"/>
  <c r="H182" i="10"/>
  <c r="I182" i="10" s="1"/>
  <c r="J182" i="10" s="1"/>
  <c r="K182" i="10" s="1"/>
  <c r="F182" i="10"/>
  <c r="G182" i="10" s="1"/>
  <c r="P31" i="10"/>
  <c r="Q31" i="10" s="1"/>
  <c r="H31" i="10"/>
  <c r="I31" i="10" s="1"/>
  <c r="J31" i="10" s="1"/>
  <c r="K31" i="10" s="1"/>
  <c r="H347" i="10"/>
  <c r="I347" i="10" s="1"/>
  <c r="J347" i="10" s="1"/>
  <c r="K347" i="10" s="1"/>
  <c r="P347" i="10"/>
  <c r="Q347" i="10" s="1"/>
  <c r="P185" i="10"/>
  <c r="Q185" i="10" s="1"/>
  <c r="H185" i="10"/>
  <c r="I185" i="10" s="1"/>
  <c r="J185" i="10" s="1"/>
  <c r="K185" i="10" s="1"/>
  <c r="F246" i="10"/>
  <c r="G246" i="10" s="1"/>
  <c r="P246" i="10"/>
  <c r="Q246" i="10" s="1"/>
  <c r="H246" i="10"/>
  <c r="I246" i="10" s="1"/>
  <c r="J246" i="10" s="1"/>
  <c r="K246" i="10" s="1"/>
  <c r="P28" i="10"/>
  <c r="Q28" i="10" s="1"/>
  <c r="H28" i="10"/>
  <c r="I28" i="10" s="1"/>
  <c r="J28" i="10" s="1"/>
  <c r="K28" i="10" s="1"/>
  <c r="N28" i="10" s="1"/>
  <c r="O28" i="10" s="1"/>
  <c r="P42" i="10"/>
  <c r="Q42" i="10" s="1"/>
  <c r="F42" i="10"/>
  <c r="G42" i="10" s="1"/>
  <c r="H42" i="10"/>
  <c r="I42" i="10" s="1"/>
  <c r="J42" i="10" s="1"/>
  <c r="K42" i="10" s="1"/>
  <c r="P52" i="10"/>
  <c r="Q52" i="10" s="1"/>
  <c r="H52" i="10"/>
  <c r="I52" i="10" s="1"/>
  <c r="J52" i="10" s="1"/>
  <c r="K52" i="10" s="1"/>
  <c r="P139" i="10"/>
  <c r="Q139" i="10" s="1"/>
  <c r="H139" i="10"/>
  <c r="I139" i="10" s="1"/>
  <c r="J139" i="10" s="1"/>
  <c r="K139" i="10" s="1"/>
  <c r="F139" i="10"/>
  <c r="G139" i="10" s="1"/>
  <c r="F121" i="10"/>
  <c r="G121" i="10" s="1"/>
  <c r="P121" i="10"/>
  <c r="Q121" i="10" s="1"/>
  <c r="H121" i="10"/>
  <c r="I121" i="10" s="1"/>
  <c r="J121" i="10" s="1"/>
  <c r="K121" i="10" s="1"/>
  <c r="H49" i="10"/>
  <c r="I49" i="10" s="1"/>
  <c r="J49" i="10" s="1"/>
  <c r="K49" i="10" s="1"/>
  <c r="N49" i="10" s="1"/>
  <c r="O49" i="10" s="1"/>
  <c r="P49" i="10"/>
  <c r="Q49" i="10" s="1"/>
  <c r="P304" i="10"/>
  <c r="Q304" i="10" s="1"/>
  <c r="H304" i="10"/>
  <c r="I304" i="10" s="1"/>
  <c r="J304" i="10" s="1"/>
  <c r="K304" i="10" s="1"/>
  <c r="P262" i="10"/>
  <c r="Q262" i="10" s="1"/>
  <c r="H262" i="10"/>
  <c r="I262" i="10" s="1"/>
  <c r="J262" i="10" s="1"/>
  <c r="K262" i="10" s="1"/>
  <c r="N262" i="10" s="1"/>
  <c r="O262" i="10" s="1"/>
  <c r="N247" i="10"/>
  <c r="O247" i="10" s="1"/>
  <c r="P10" i="10"/>
  <c r="Q10" i="10" s="1"/>
  <c r="H10" i="10"/>
  <c r="I10" i="10" s="1"/>
  <c r="J10" i="10" s="1"/>
  <c r="K10" i="10" s="1"/>
  <c r="N10" i="10" s="1"/>
  <c r="O10" i="10" s="1"/>
  <c r="H156" i="10"/>
  <c r="I156" i="10" s="1"/>
  <c r="J156" i="10" s="1"/>
  <c r="K156" i="10" s="1"/>
  <c r="P156" i="10"/>
  <c r="Q156" i="10" s="1"/>
  <c r="F85" i="10"/>
  <c r="G85" i="10" s="1"/>
  <c r="H85" i="10"/>
  <c r="I85" i="10" s="1"/>
  <c r="J85" i="10" s="1"/>
  <c r="K85" i="10" s="1"/>
  <c r="P85" i="10"/>
  <c r="Q85" i="10" s="1"/>
  <c r="P267" i="10"/>
  <c r="Q267" i="10" s="1"/>
  <c r="H267" i="10"/>
  <c r="I267" i="10" s="1"/>
  <c r="J267" i="10" s="1"/>
  <c r="K267" i="10" s="1"/>
  <c r="H145" i="10"/>
  <c r="I145" i="10" s="1"/>
  <c r="J145" i="10" s="1"/>
  <c r="K145" i="10" s="1"/>
  <c r="N145" i="10" s="1"/>
  <c r="O145" i="10" s="1"/>
  <c r="P145" i="10"/>
  <c r="Q145" i="10" s="1"/>
  <c r="P229" i="10"/>
  <c r="Q229" i="10" s="1"/>
  <c r="F229" i="10"/>
  <c r="G229" i="10" s="1"/>
  <c r="H229" i="10"/>
  <c r="I229" i="10" s="1"/>
  <c r="J229" i="10" s="1"/>
  <c r="K229" i="10" s="1"/>
  <c r="F52" i="10"/>
  <c r="G52" i="10" s="1"/>
  <c r="N52" i="10" s="1"/>
  <c r="O52" i="10" s="1"/>
  <c r="P84" i="10"/>
  <c r="Q84" i="10" s="1"/>
  <c r="H84" i="10"/>
  <c r="I84" i="10" s="1"/>
  <c r="J84" i="10" s="1"/>
  <c r="K84" i="10" s="1"/>
  <c r="F84" i="10"/>
  <c r="G84" i="10" s="1"/>
  <c r="N84" i="10" s="1"/>
  <c r="O84" i="10" s="1"/>
  <c r="H287" i="10"/>
  <c r="I287" i="10" s="1"/>
  <c r="J287" i="10" s="1"/>
  <c r="K287" i="10" s="1"/>
  <c r="P287" i="10"/>
  <c r="Q287" i="10" s="1"/>
  <c r="H188" i="10"/>
  <c r="I188" i="10" s="1"/>
  <c r="J188" i="10" s="1"/>
  <c r="K188" i="10" s="1"/>
  <c r="N188" i="10" s="1"/>
  <c r="O188" i="10" s="1"/>
  <c r="P188" i="10"/>
  <c r="Q188" i="10" s="1"/>
  <c r="H81" i="10"/>
  <c r="I81" i="10" s="1"/>
  <c r="J81" i="10" s="1"/>
  <c r="K81" i="10" s="1"/>
  <c r="P81" i="10"/>
  <c r="Q81" i="10" s="1"/>
  <c r="P358" i="10"/>
  <c r="Q358" i="10" s="1"/>
  <c r="H358" i="10"/>
  <c r="I358" i="10" s="1"/>
  <c r="J358" i="10" s="1"/>
  <c r="K358" i="10" s="1"/>
  <c r="F358" i="10"/>
  <c r="G358" i="10" s="1"/>
  <c r="H245" i="10"/>
  <c r="I245" i="10" s="1"/>
  <c r="J245" i="10" s="1"/>
  <c r="K245" i="10" s="1"/>
  <c r="N245" i="10" s="1"/>
  <c r="O245" i="10" s="1"/>
  <c r="P245" i="10"/>
  <c r="Q245" i="10" s="1"/>
  <c r="N79" i="10"/>
  <c r="O79" i="10" s="1"/>
  <c r="N273" i="10"/>
  <c r="O273" i="10" s="1"/>
  <c r="H102" i="10"/>
  <c r="I102" i="10" s="1"/>
  <c r="J102" i="10" s="1"/>
  <c r="K102" i="10" s="1"/>
  <c r="N102" i="10" s="1"/>
  <c r="O102" i="10" s="1"/>
  <c r="P102" i="10"/>
  <c r="Q102" i="10" s="1"/>
  <c r="H209" i="10"/>
  <c r="I209" i="10" s="1"/>
  <c r="J209" i="10" s="1"/>
  <c r="K209" i="10" s="1"/>
  <c r="N209" i="10" s="1"/>
  <c r="O209" i="10" s="1"/>
  <c r="P209" i="10"/>
  <c r="Q209" i="10" s="1"/>
  <c r="P133" i="10"/>
  <c r="Q133" i="10" s="1"/>
  <c r="H133" i="10"/>
  <c r="I133" i="10" s="1"/>
  <c r="J133" i="10" s="1"/>
  <c r="K133" i="10" s="1"/>
  <c r="N133" i="10" s="1"/>
  <c r="O133" i="10" s="1"/>
  <c r="P151" i="10"/>
  <c r="Q151" i="10" s="1"/>
  <c r="H151" i="10"/>
  <c r="I151" i="10" s="1"/>
  <c r="J151" i="10" s="1"/>
  <c r="K151" i="10" s="1"/>
  <c r="F151" i="10"/>
  <c r="G151" i="10" s="1"/>
  <c r="P285" i="10"/>
  <c r="Q285" i="10" s="1"/>
  <c r="H285" i="10"/>
  <c r="I285" i="10" s="1"/>
  <c r="J285" i="10" s="1"/>
  <c r="K285" i="10" s="1"/>
  <c r="F285" i="10"/>
  <c r="G285" i="10" s="1"/>
  <c r="P356" i="10"/>
  <c r="Q356" i="10" s="1"/>
  <c r="H356" i="10"/>
  <c r="I356" i="10" s="1"/>
  <c r="J356" i="10" s="1"/>
  <c r="K356" i="10" s="1"/>
  <c r="P160" i="10"/>
  <c r="Q160" i="10" s="1"/>
  <c r="H160" i="10"/>
  <c r="I160" i="10" s="1"/>
  <c r="J160" i="10" s="1"/>
  <c r="K160" i="10" s="1"/>
  <c r="F160" i="10"/>
  <c r="G160" i="10" s="1"/>
  <c r="F117" i="10"/>
  <c r="G117" i="10" s="1"/>
  <c r="P117" i="10"/>
  <c r="Q117" i="10" s="1"/>
  <c r="H117" i="10"/>
  <c r="I117" i="10" s="1"/>
  <c r="J117" i="10" s="1"/>
  <c r="K117" i="10" s="1"/>
  <c r="H173" i="10"/>
  <c r="I173" i="10" s="1"/>
  <c r="J173" i="10" s="1"/>
  <c r="K173" i="10" s="1"/>
  <c r="P173" i="10"/>
  <c r="Q173" i="10" s="1"/>
  <c r="N40" i="10"/>
  <c r="O40" i="10" s="1"/>
  <c r="F356" i="10"/>
  <c r="G356" i="10" s="1"/>
  <c r="N356" i="10" s="1"/>
  <c r="O356" i="10" s="1"/>
  <c r="F31" i="10"/>
  <c r="G31" i="10" s="1"/>
  <c r="H134" i="10"/>
  <c r="I134" i="10" s="1"/>
  <c r="J134" i="10" s="1"/>
  <c r="K134" i="10" s="1"/>
  <c r="P134" i="10"/>
  <c r="Q134" i="10" s="1"/>
  <c r="F134" i="10"/>
  <c r="G134" i="10" s="1"/>
  <c r="F22" i="10"/>
  <c r="G22" i="10" s="1"/>
  <c r="P22" i="10"/>
  <c r="Q22" i="10" s="1"/>
  <c r="H22" i="10"/>
  <c r="I22" i="10" s="1"/>
  <c r="J22" i="10" s="1"/>
  <c r="K22" i="10" s="1"/>
  <c r="P199" i="10"/>
  <c r="Q199" i="10" s="1"/>
  <c r="H199" i="10"/>
  <c r="I199" i="10" s="1"/>
  <c r="J199" i="10" s="1"/>
  <c r="K199" i="10" s="1"/>
  <c r="F199" i="10"/>
  <c r="G199" i="10" s="1"/>
  <c r="N199" i="10" s="1"/>
  <c r="O199" i="10" s="1"/>
  <c r="P264" i="10"/>
  <c r="Q264" i="10" s="1"/>
  <c r="F264" i="10"/>
  <c r="G264" i="10" s="1"/>
  <c r="H264" i="10"/>
  <c r="I264" i="10" s="1"/>
  <c r="J264" i="10" s="1"/>
  <c r="K264" i="10" s="1"/>
  <c r="P279" i="10"/>
  <c r="Q279" i="10" s="1"/>
  <c r="H279" i="10"/>
  <c r="I279" i="10" s="1"/>
  <c r="J279" i="10" s="1"/>
  <c r="K279" i="10" s="1"/>
  <c r="N333" i="10"/>
  <c r="O333" i="10" s="1"/>
  <c r="F16" i="10"/>
  <c r="G16" i="10" s="1"/>
  <c r="H92" i="10"/>
  <c r="I92" i="10" s="1"/>
  <c r="J92" i="10" s="1"/>
  <c r="K92" i="10" s="1"/>
  <c r="P92" i="10"/>
  <c r="Q92" i="10" s="1"/>
  <c r="F92" i="10"/>
  <c r="G92" i="10" s="1"/>
  <c r="F161" i="10"/>
  <c r="G161" i="10" s="1"/>
  <c r="N161" i="10" s="1"/>
  <c r="O161" i="10" s="1"/>
  <c r="F195" i="10"/>
  <c r="G195" i="10" s="1"/>
  <c r="H195" i="10"/>
  <c r="I195" i="10" s="1"/>
  <c r="J195" i="10" s="1"/>
  <c r="K195" i="10" s="1"/>
  <c r="P195" i="10"/>
  <c r="Q195" i="10" s="1"/>
  <c r="H189" i="10"/>
  <c r="I189" i="10" s="1"/>
  <c r="J189" i="10" s="1"/>
  <c r="K189" i="10" s="1"/>
  <c r="N189" i="10" s="1"/>
  <c r="O189" i="10" s="1"/>
  <c r="P189" i="10"/>
  <c r="Q189" i="10" s="1"/>
  <c r="P314" i="10"/>
  <c r="Q314" i="10" s="1"/>
  <c r="H314" i="10"/>
  <c r="I314" i="10" s="1"/>
  <c r="J314" i="10" s="1"/>
  <c r="K314" i="10" s="1"/>
  <c r="F314" i="10"/>
  <c r="G314" i="10" s="1"/>
  <c r="N314" i="10" s="1"/>
  <c r="O314" i="10" s="1"/>
  <c r="H90" i="10"/>
  <c r="I90" i="10" s="1"/>
  <c r="J90" i="10" s="1"/>
  <c r="K90" i="10" s="1"/>
  <c r="F90" i="10"/>
  <c r="G90" i="10" s="1"/>
  <c r="P90" i="10"/>
  <c r="Q90" i="10" s="1"/>
  <c r="F29" i="10"/>
  <c r="G29" i="10" s="1"/>
  <c r="H29" i="10"/>
  <c r="I29" i="10" s="1"/>
  <c r="J29" i="10" s="1"/>
  <c r="K29" i="10" s="1"/>
  <c r="P29" i="10"/>
  <c r="Q29" i="10" s="1"/>
  <c r="H225" i="10"/>
  <c r="I225" i="10" s="1"/>
  <c r="J225" i="10" s="1"/>
  <c r="K225" i="10" s="1"/>
  <c r="N225" i="10" s="1"/>
  <c r="O225" i="10" s="1"/>
  <c r="P225" i="10"/>
  <c r="Q225" i="10" s="1"/>
  <c r="P223" i="10"/>
  <c r="Q223" i="10" s="1"/>
  <c r="H223" i="10"/>
  <c r="I223" i="10" s="1"/>
  <c r="J223" i="10" s="1"/>
  <c r="K223" i="10" s="1"/>
  <c r="F223" i="10"/>
  <c r="G223" i="10" s="1"/>
  <c r="N223" i="10" s="1"/>
  <c r="O223" i="10" s="1"/>
  <c r="H224" i="10"/>
  <c r="I224" i="10" s="1"/>
  <c r="J224" i="10" s="1"/>
  <c r="K224" i="10" s="1"/>
  <c r="F224" i="10"/>
  <c r="G224" i="10" s="1"/>
  <c r="N224" i="10" s="1"/>
  <c r="O224" i="10" s="1"/>
  <c r="P224" i="10"/>
  <c r="Q224" i="10" s="1"/>
  <c r="P346" i="10"/>
  <c r="Q346" i="10" s="1"/>
  <c r="H346" i="10"/>
  <c r="I346" i="10" s="1"/>
  <c r="J346" i="10" s="1"/>
  <c r="K346" i="10" s="1"/>
  <c r="H301" i="10"/>
  <c r="I301" i="10" s="1"/>
  <c r="J301" i="10" s="1"/>
  <c r="K301" i="10" s="1"/>
  <c r="N301" i="10" s="1"/>
  <c r="O301" i="10" s="1"/>
  <c r="P301" i="10"/>
  <c r="Q301" i="10" s="1"/>
  <c r="H193" i="10"/>
  <c r="I193" i="10" s="1"/>
  <c r="J193" i="10" s="1"/>
  <c r="K193" i="10" s="1"/>
  <c r="N193" i="10" s="1"/>
  <c r="O193" i="10" s="1"/>
  <c r="P193" i="10"/>
  <c r="Q193" i="10" s="1"/>
  <c r="H135" i="10"/>
  <c r="I135" i="10" s="1"/>
  <c r="J135" i="10" s="1"/>
  <c r="K135" i="10" s="1"/>
  <c r="N135" i="10" s="1"/>
  <c r="O135" i="10" s="1"/>
  <c r="P135" i="10"/>
  <c r="Q135" i="10" s="1"/>
  <c r="H205" i="10"/>
  <c r="I205" i="10" s="1"/>
  <c r="J205" i="10" s="1"/>
  <c r="K205" i="10" s="1"/>
  <c r="N205" i="10" s="1"/>
  <c r="O205" i="10" s="1"/>
  <c r="P205" i="10"/>
  <c r="Q205" i="10" s="1"/>
  <c r="P311" i="10"/>
  <c r="Q311" i="10" s="1"/>
  <c r="H311" i="10"/>
  <c r="I311" i="10" s="1"/>
  <c r="J311" i="10" s="1"/>
  <c r="K311" i="10" s="1"/>
  <c r="F311" i="10"/>
  <c r="G311" i="10" s="1"/>
  <c r="N311" i="10" s="1"/>
  <c r="O311" i="10" s="1"/>
  <c r="H206" i="10"/>
  <c r="I206" i="10" s="1"/>
  <c r="J206" i="10" s="1"/>
  <c r="K206" i="10" s="1"/>
  <c r="N206" i="10" s="1"/>
  <c r="O206" i="10" s="1"/>
  <c r="P206" i="10"/>
  <c r="Q206" i="10" s="1"/>
  <c r="P339" i="10"/>
  <c r="Q339" i="10" s="1"/>
  <c r="H339" i="10"/>
  <c r="I339" i="10" s="1"/>
  <c r="J339" i="10" s="1"/>
  <c r="K339" i="10" s="1"/>
  <c r="F339" i="10"/>
  <c r="G339" i="10" s="1"/>
  <c r="N339" i="10" s="1"/>
  <c r="O339" i="10" s="1"/>
  <c r="P341" i="10"/>
  <c r="Q341" i="10" s="1"/>
  <c r="H341" i="10"/>
  <c r="I341" i="10" s="1"/>
  <c r="J341" i="10" s="1"/>
  <c r="K341" i="10" s="1"/>
  <c r="N341" i="10" s="1"/>
  <c r="O341" i="10" s="1"/>
  <c r="P299" i="10"/>
  <c r="Q299" i="10" s="1"/>
  <c r="H299" i="10"/>
  <c r="I299" i="10" s="1"/>
  <c r="J299" i="10" s="1"/>
  <c r="K299" i="10" s="1"/>
  <c r="N299" i="10" s="1"/>
  <c r="O299" i="10" s="1"/>
  <c r="P327" i="10"/>
  <c r="Q327" i="10" s="1"/>
  <c r="H327" i="10"/>
  <c r="I327" i="10" s="1"/>
  <c r="J327" i="10" s="1"/>
  <c r="K327" i="10" s="1"/>
  <c r="F327" i="10"/>
  <c r="G327" i="10" s="1"/>
  <c r="N179" i="10"/>
  <c r="O179" i="10" s="1"/>
  <c r="F173" i="10"/>
  <c r="G173" i="10" s="1"/>
  <c r="P158" i="10"/>
  <c r="Q158" i="10" s="1"/>
  <c r="H158" i="10"/>
  <c r="I158" i="10" s="1"/>
  <c r="J158" i="10" s="1"/>
  <c r="K158" i="10" s="1"/>
  <c r="F158" i="10"/>
  <c r="G158" i="10" s="1"/>
  <c r="H33" i="10"/>
  <c r="I33" i="10" s="1"/>
  <c r="J33" i="10" s="1"/>
  <c r="K33" i="10" s="1"/>
  <c r="F33" i="10"/>
  <c r="G33" i="10" s="1"/>
  <c r="N33" i="10" s="1"/>
  <c r="O33" i="10" s="1"/>
  <c r="P33" i="10"/>
  <c r="Q33" i="10" s="1"/>
  <c r="F122" i="10"/>
  <c r="G122" i="10" s="1"/>
  <c r="H122" i="10"/>
  <c r="I122" i="10" s="1"/>
  <c r="J122" i="10" s="1"/>
  <c r="K122" i="10" s="1"/>
  <c r="P122" i="10"/>
  <c r="Q122" i="10" s="1"/>
  <c r="P27" i="10"/>
  <c r="Q27" i="10" s="1"/>
  <c r="H27" i="10"/>
  <c r="I27" i="10" s="1"/>
  <c r="J27" i="10" s="1"/>
  <c r="K27" i="10" s="1"/>
  <c r="N27" i="10" s="1"/>
  <c r="O27" i="10" s="1"/>
  <c r="H271" i="10"/>
  <c r="I271" i="10" s="1"/>
  <c r="J271" i="10" s="1"/>
  <c r="K271" i="10" s="1"/>
  <c r="P271" i="10"/>
  <c r="Q271" i="10" s="1"/>
  <c r="P154" i="10"/>
  <c r="Q154" i="10" s="1"/>
  <c r="H154" i="10"/>
  <c r="I154" i="10" s="1"/>
  <c r="J154" i="10" s="1"/>
  <c r="K154" i="10" s="1"/>
  <c r="H236" i="10"/>
  <c r="I236" i="10" s="1"/>
  <c r="J236" i="10" s="1"/>
  <c r="K236" i="10" s="1"/>
  <c r="N236" i="10" s="1"/>
  <c r="O236" i="10" s="1"/>
  <c r="P236" i="10"/>
  <c r="Q236" i="10" s="1"/>
  <c r="H351" i="10"/>
  <c r="I351" i="10" s="1"/>
  <c r="J351" i="10" s="1"/>
  <c r="K351" i="10" s="1"/>
  <c r="P351" i="10"/>
  <c r="Q351" i="10" s="1"/>
  <c r="F351" i="10"/>
  <c r="G351" i="10" s="1"/>
  <c r="N279" i="10"/>
  <c r="O279" i="10" s="1"/>
  <c r="H14" i="10"/>
  <c r="I14" i="10" s="1"/>
  <c r="J14" i="10" s="1"/>
  <c r="K14" i="10" s="1"/>
  <c r="P14" i="10"/>
  <c r="Q14" i="10" s="1"/>
  <c r="H136" i="10"/>
  <c r="I136" i="10" s="1"/>
  <c r="J136" i="10" s="1"/>
  <c r="K136" i="10" s="1"/>
  <c r="F136" i="10"/>
  <c r="G136" i="10" s="1"/>
  <c r="P136" i="10"/>
  <c r="Q136" i="10" s="1"/>
  <c r="H59" i="10"/>
  <c r="I59" i="10" s="1"/>
  <c r="J59" i="10" s="1"/>
  <c r="K59" i="10" s="1"/>
  <c r="F59" i="10"/>
  <c r="G59" i="10" s="1"/>
  <c r="N59" i="10" s="1"/>
  <c r="O59" i="10" s="1"/>
  <c r="P59" i="10"/>
  <c r="Q59" i="10" s="1"/>
  <c r="H259" i="10"/>
  <c r="I259" i="10" s="1"/>
  <c r="J259" i="10" s="1"/>
  <c r="K259" i="10" s="1"/>
  <c r="P259" i="10"/>
  <c r="Q259" i="10" s="1"/>
  <c r="H319" i="10"/>
  <c r="I319" i="10" s="1"/>
  <c r="J319" i="10" s="1"/>
  <c r="K319" i="10" s="1"/>
  <c r="P319" i="10"/>
  <c r="Q319" i="10" s="1"/>
  <c r="F319" i="10"/>
  <c r="G319" i="10" s="1"/>
  <c r="H353" i="10"/>
  <c r="I353" i="10" s="1"/>
  <c r="J353" i="10" s="1"/>
  <c r="K353" i="10" s="1"/>
  <c r="P353" i="10"/>
  <c r="Q353" i="10" s="1"/>
  <c r="P47" i="10"/>
  <c r="Q47" i="10" s="1"/>
  <c r="H47" i="10"/>
  <c r="I47" i="10" s="1"/>
  <c r="J47" i="10" s="1"/>
  <c r="K47" i="10" s="1"/>
  <c r="F47" i="10"/>
  <c r="G47" i="10" s="1"/>
  <c r="N47" i="10" s="1"/>
  <c r="O47" i="10" s="1"/>
  <c r="H192" i="10"/>
  <c r="I192" i="10" s="1"/>
  <c r="J192" i="10" s="1"/>
  <c r="K192" i="10" s="1"/>
  <c r="F192" i="10"/>
  <c r="G192" i="10" s="1"/>
  <c r="P192" i="10"/>
  <c r="Q192" i="10" s="1"/>
  <c r="P41" i="10"/>
  <c r="Q41" i="10" s="1"/>
  <c r="H41" i="10"/>
  <c r="I41" i="10" s="1"/>
  <c r="J41" i="10" s="1"/>
  <c r="K41" i="10" s="1"/>
  <c r="F41" i="10"/>
  <c r="G41" i="10" s="1"/>
  <c r="N41" i="10" s="1"/>
  <c r="O41" i="10" s="1"/>
  <c r="P32" i="10"/>
  <c r="Q32" i="10" s="1"/>
  <c r="H32" i="10"/>
  <c r="I32" i="10" s="1"/>
  <c r="J32" i="10" s="1"/>
  <c r="K32" i="10" s="1"/>
  <c r="F32" i="10"/>
  <c r="G32" i="10" s="1"/>
  <c r="H257" i="10"/>
  <c r="I257" i="10" s="1"/>
  <c r="J257" i="10" s="1"/>
  <c r="K257" i="10" s="1"/>
  <c r="F257" i="10"/>
  <c r="G257" i="10" s="1"/>
  <c r="N257" i="10" s="1"/>
  <c r="O257" i="10" s="1"/>
  <c r="P257" i="10"/>
  <c r="Q257" i="10" s="1"/>
  <c r="P355" i="10"/>
  <c r="Q355" i="10" s="1"/>
  <c r="H355" i="10"/>
  <c r="I355" i="10" s="1"/>
  <c r="J355" i="10" s="1"/>
  <c r="K355" i="10" s="1"/>
  <c r="N355" i="10" s="1"/>
  <c r="O355" i="10" s="1"/>
  <c r="P200" i="10"/>
  <c r="Q200" i="10" s="1"/>
  <c r="H200" i="10"/>
  <c r="I200" i="10" s="1"/>
  <c r="J200" i="10" s="1"/>
  <c r="K200" i="10" s="1"/>
  <c r="F200" i="10"/>
  <c r="G200" i="10" s="1"/>
  <c r="P357" i="10"/>
  <c r="Q357" i="10" s="1"/>
  <c r="H357" i="10"/>
  <c r="I357" i="10" s="1"/>
  <c r="J357" i="10" s="1"/>
  <c r="K357" i="10" s="1"/>
  <c r="F357" i="10"/>
  <c r="G357" i="10" s="1"/>
  <c r="F244" i="10"/>
  <c r="G244" i="10" s="1"/>
  <c r="P244" i="10"/>
  <c r="Q244" i="10" s="1"/>
  <c r="H244" i="10"/>
  <c r="I244" i="10" s="1"/>
  <c r="J244" i="10" s="1"/>
  <c r="K244" i="10" s="1"/>
  <c r="P103" i="10"/>
  <c r="Q103" i="10" s="1"/>
  <c r="F103" i="10"/>
  <c r="G103" i="10" s="1"/>
  <c r="H103" i="10"/>
  <c r="I103" i="10" s="1"/>
  <c r="J103" i="10" s="1"/>
  <c r="K103" i="10" s="1"/>
  <c r="H284" i="10"/>
  <c r="I284" i="10" s="1"/>
  <c r="J284" i="10" s="1"/>
  <c r="K284" i="10" s="1"/>
  <c r="N284" i="10" s="1"/>
  <c r="O284" i="10" s="1"/>
  <c r="P284" i="10"/>
  <c r="Q284" i="10" s="1"/>
  <c r="F57" i="10"/>
  <c r="G57" i="10" s="1"/>
  <c r="H57" i="10"/>
  <c r="I57" i="10" s="1"/>
  <c r="J57" i="10" s="1"/>
  <c r="K57" i="10" s="1"/>
  <c r="P57" i="10"/>
  <c r="Q57" i="10" s="1"/>
  <c r="P48" i="10"/>
  <c r="Q48" i="10" s="1"/>
  <c r="F48" i="10"/>
  <c r="G48" i="10" s="1"/>
  <c r="H48" i="10"/>
  <c r="I48" i="10" s="1"/>
  <c r="J48" i="10" s="1"/>
  <c r="K48" i="10" s="1"/>
  <c r="P280" i="10"/>
  <c r="Q280" i="10" s="1"/>
  <c r="H280" i="10"/>
  <c r="I280" i="10" s="1"/>
  <c r="J280" i="10" s="1"/>
  <c r="K280" i="10" s="1"/>
  <c r="F280" i="10"/>
  <c r="G280" i="10" s="1"/>
  <c r="N280" i="10" s="1"/>
  <c r="O280" i="10" s="1"/>
  <c r="P234" i="10"/>
  <c r="Q234" i="10" s="1"/>
  <c r="H234" i="10"/>
  <c r="I234" i="10" s="1"/>
  <c r="J234" i="10" s="1"/>
  <c r="K234" i="10" s="1"/>
  <c r="F234" i="10"/>
  <c r="G234" i="10" s="1"/>
  <c r="N234" i="10" s="1"/>
  <c r="O234" i="10" s="1"/>
  <c r="P216" i="10"/>
  <c r="Q216" i="10" s="1"/>
  <c r="H216" i="10"/>
  <c r="I216" i="10" s="1"/>
  <c r="J216" i="10" s="1"/>
  <c r="K216" i="10" s="1"/>
  <c r="F216" i="10"/>
  <c r="G216" i="10" s="1"/>
  <c r="N216" i="10" s="1"/>
  <c r="O216" i="10" s="1"/>
  <c r="P198" i="10"/>
  <c r="Q198" i="10" s="1"/>
  <c r="H198" i="10"/>
  <c r="I198" i="10" s="1"/>
  <c r="J198" i="10" s="1"/>
  <c r="K198" i="10" s="1"/>
  <c r="N198" i="10" s="1"/>
  <c r="O198" i="10" s="1"/>
  <c r="P282" i="10"/>
  <c r="Q282" i="10" s="1"/>
  <c r="H282" i="10"/>
  <c r="I282" i="10" s="1"/>
  <c r="J282" i="10" s="1"/>
  <c r="K282" i="10" s="1"/>
  <c r="P55" i="10"/>
  <c r="Q55" i="10" s="1"/>
  <c r="H55" i="10"/>
  <c r="I55" i="10" s="1"/>
  <c r="J55" i="10" s="1"/>
  <c r="K55" i="10" s="1"/>
  <c r="P283" i="10"/>
  <c r="Q283" i="10" s="1"/>
  <c r="H283" i="10"/>
  <c r="I283" i="10" s="1"/>
  <c r="J283" i="10" s="1"/>
  <c r="K283" i="10" s="1"/>
  <c r="P309" i="10"/>
  <c r="Q309" i="10" s="1"/>
  <c r="H309" i="10"/>
  <c r="I309" i="10" s="1"/>
  <c r="J309" i="10" s="1"/>
  <c r="K309" i="10" s="1"/>
  <c r="F309" i="10"/>
  <c r="G309" i="10" s="1"/>
  <c r="N309" i="10" s="1"/>
  <c r="O309" i="10" s="1"/>
  <c r="P73" i="10"/>
  <c r="Q73" i="10" s="1"/>
  <c r="H73" i="10"/>
  <c r="I73" i="10" s="1"/>
  <c r="J73" i="10" s="1"/>
  <c r="K73" i="10" s="1"/>
  <c r="F73" i="10"/>
  <c r="G73" i="10" s="1"/>
  <c r="P342" i="10"/>
  <c r="Q342" i="10" s="1"/>
  <c r="H342" i="10"/>
  <c r="I342" i="10" s="1"/>
  <c r="J342" i="10" s="1"/>
  <c r="K342" i="10" s="1"/>
  <c r="N342" i="10" s="1"/>
  <c r="O342" i="10" s="1"/>
  <c r="H288" i="10"/>
  <c r="I288" i="10" s="1"/>
  <c r="J288" i="10" s="1"/>
  <c r="K288" i="10" s="1"/>
  <c r="P288" i="10"/>
  <c r="Q288" i="10" s="1"/>
  <c r="H167" i="10"/>
  <c r="I167" i="10" s="1"/>
  <c r="J167" i="10" s="1"/>
  <c r="K167" i="10" s="1"/>
  <c r="P167" i="10"/>
  <c r="Q167" i="10" s="1"/>
  <c r="P320" i="10"/>
  <c r="Q320" i="10" s="1"/>
  <c r="H320" i="10"/>
  <c r="I320" i="10" s="1"/>
  <c r="J320" i="10" s="1"/>
  <c r="K320" i="10" s="1"/>
  <c r="N320" i="10" s="1"/>
  <c r="O320" i="10" s="1"/>
  <c r="P296" i="10"/>
  <c r="Q296" i="10" s="1"/>
  <c r="F296" i="10"/>
  <c r="G296" i="10" s="1"/>
  <c r="H296" i="10"/>
  <c r="I296" i="10" s="1"/>
  <c r="J296" i="10" s="1"/>
  <c r="K296" i="10" s="1"/>
  <c r="P360" i="10"/>
  <c r="Q360" i="10" s="1"/>
  <c r="H360" i="10"/>
  <c r="I360" i="10" s="1"/>
  <c r="J360" i="10" s="1"/>
  <c r="K360" i="10" s="1"/>
  <c r="N360" i="10" s="1"/>
  <c r="O360" i="10" s="1"/>
  <c r="P67" i="10"/>
  <c r="Q67" i="10" s="1"/>
  <c r="H67" i="10"/>
  <c r="I67" i="10" s="1"/>
  <c r="J67" i="10" s="1"/>
  <c r="K67" i="10" s="1"/>
  <c r="F67" i="10"/>
  <c r="G67" i="10" s="1"/>
  <c r="F89" i="10"/>
  <c r="G89" i="10" s="1"/>
  <c r="P89" i="10"/>
  <c r="Q89" i="10" s="1"/>
  <c r="H89" i="10"/>
  <c r="I89" i="10" s="1"/>
  <c r="J89" i="10" s="1"/>
  <c r="K89" i="10" s="1"/>
  <c r="H15" i="10"/>
  <c r="I15" i="10" s="1"/>
  <c r="J15" i="10" s="1"/>
  <c r="K15" i="10" s="1"/>
  <c r="P15" i="10"/>
  <c r="Q15" i="10" s="1"/>
  <c r="H256" i="10"/>
  <c r="I256" i="10" s="1"/>
  <c r="J256" i="10" s="1"/>
  <c r="K256" i="10" s="1"/>
  <c r="P256" i="10"/>
  <c r="Q256" i="10" s="1"/>
  <c r="P242" i="10"/>
  <c r="Q242" i="10" s="1"/>
  <c r="H242" i="10"/>
  <c r="I242" i="10" s="1"/>
  <c r="J242" i="10" s="1"/>
  <c r="K242" i="10" s="1"/>
  <c r="N242" i="10" s="1"/>
  <c r="O242" i="10" s="1"/>
  <c r="P230" i="10"/>
  <c r="Q230" i="10" s="1"/>
  <c r="H230" i="10"/>
  <c r="I230" i="10" s="1"/>
  <c r="J230" i="10" s="1"/>
  <c r="K230" i="10" s="1"/>
  <c r="F230" i="10"/>
  <c r="G230" i="10" s="1"/>
  <c r="N230" i="10" s="1"/>
  <c r="O230" i="10" s="1"/>
  <c r="F283" i="10"/>
  <c r="G283" i="10" s="1"/>
  <c r="F288" i="10"/>
  <c r="G288" i="10" s="1"/>
  <c r="P101" i="10"/>
  <c r="Q101" i="10" s="1"/>
  <c r="F101" i="10"/>
  <c r="G101" i="10" s="1"/>
  <c r="H101" i="10"/>
  <c r="I101" i="10" s="1"/>
  <c r="J101" i="10" s="1"/>
  <c r="K101" i="10" s="1"/>
  <c r="H125" i="10"/>
  <c r="I125" i="10" s="1"/>
  <c r="J125" i="10" s="1"/>
  <c r="K125" i="10" s="1"/>
  <c r="N125" i="10" s="1"/>
  <c r="O125" i="10" s="1"/>
  <c r="P125" i="10"/>
  <c r="Q125" i="10" s="1"/>
  <c r="P99" i="10"/>
  <c r="Q99" i="10" s="1"/>
  <c r="H99" i="10"/>
  <c r="I99" i="10" s="1"/>
  <c r="J99" i="10" s="1"/>
  <c r="K99" i="10" s="1"/>
  <c r="F99" i="10"/>
  <c r="G99" i="10" s="1"/>
  <c r="P159" i="10"/>
  <c r="Q159" i="10" s="1"/>
  <c r="H159" i="10"/>
  <c r="I159" i="10" s="1"/>
  <c r="J159" i="10" s="1"/>
  <c r="K159" i="10" s="1"/>
  <c r="P105" i="10"/>
  <c r="Q105" i="10" s="1"/>
  <c r="F105" i="10"/>
  <c r="G105" i="10" s="1"/>
  <c r="H105" i="10"/>
  <c r="I105" i="10" s="1"/>
  <c r="J105" i="10" s="1"/>
  <c r="K105" i="10" s="1"/>
  <c r="P96" i="10"/>
  <c r="Q96" i="10" s="1"/>
  <c r="H96" i="10"/>
  <c r="I96" i="10" s="1"/>
  <c r="J96" i="10" s="1"/>
  <c r="K96" i="10" s="1"/>
  <c r="N96" i="10" s="1"/>
  <c r="O96" i="10" s="1"/>
  <c r="P323" i="10"/>
  <c r="Q323" i="10" s="1"/>
  <c r="H323" i="10"/>
  <c r="I323" i="10" s="1"/>
  <c r="J323" i="10" s="1"/>
  <c r="K323" i="10" s="1"/>
  <c r="F323" i="10"/>
  <c r="G323" i="10" s="1"/>
  <c r="P297" i="10"/>
  <c r="Q297" i="10" s="1"/>
  <c r="H297" i="10"/>
  <c r="I297" i="10" s="1"/>
  <c r="J297" i="10" s="1"/>
  <c r="K297" i="10" s="1"/>
  <c r="F297" i="10"/>
  <c r="G297" i="10" s="1"/>
  <c r="H250" i="10"/>
  <c r="I250" i="10" s="1"/>
  <c r="J250" i="10" s="1"/>
  <c r="K250" i="10" s="1"/>
  <c r="N250" i="10" s="1"/>
  <c r="O250" i="10" s="1"/>
  <c r="P250" i="10"/>
  <c r="Q250" i="10" s="1"/>
  <c r="P197" i="10"/>
  <c r="Q197" i="10" s="1"/>
  <c r="H197" i="10"/>
  <c r="I197" i="10" s="1"/>
  <c r="J197" i="10" s="1"/>
  <c r="K197" i="10" s="1"/>
  <c r="P292" i="10"/>
  <c r="Q292" i="10" s="1"/>
  <c r="H292" i="10"/>
  <c r="I292" i="10" s="1"/>
  <c r="J292" i="10" s="1"/>
  <c r="K292" i="10" s="1"/>
  <c r="F292" i="10"/>
  <c r="G292" i="10" s="1"/>
  <c r="N292" i="10" s="1"/>
  <c r="O292" i="10" s="1"/>
  <c r="F55" i="10"/>
  <c r="G55" i="10" s="1"/>
  <c r="P56" i="10"/>
  <c r="Q56" i="10" s="1"/>
  <c r="H56" i="10"/>
  <c r="I56" i="10" s="1"/>
  <c r="J56" i="10" s="1"/>
  <c r="K56" i="10" s="1"/>
  <c r="H203" i="10"/>
  <c r="I203" i="10" s="1"/>
  <c r="J203" i="10" s="1"/>
  <c r="K203" i="10" s="1"/>
  <c r="N203" i="10" s="1"/>
  <c r="O203" i="10" s="1"/>
  <c r="P203" i="10"/>
  <c r="Q203" i="10" s="1"/>
  <c r="H164" i="10"/>
  <c r="I164" i="10" s="1"/>
  <c r="J164" i="10" s="1"/>
  <c r="K164" i="10" s="1"/>
  <c r="P164" i="10"/>
  <c r="Q164" i="10" s="1"/>
  <c r="P112" i="10"/>
  <c r="Q112" i="10" s="1"/>
  <c r="F112" i="10"/>
  <c r="G112" i="10" s="1"/>
  <c r="H112" i="10"/>
  <c r="I112" i="10" s="1"/>
  <c r="J112" i="10" s="1"/>
  <c r="K112" i="10" s="1"/>
  <c r="P129" i="10"/>
  <c r="Q129" i="10" s="1"/>
  <c r="H129" i="10"/>
  <c r="I129" i="10" s="1"/>
  <c r="J129" i="10" s="1"/>
  <c r="K129" i="10" s="1"/>
  <c r="N129" i="10" s="1"/>
  <c r="O129" i="10" s="1"/>
  <c r="P269" i="10"/>
  <c r="Q269" i="10" s="1"/>
  <c r="H269" i="10"/>
  <c r="I269" i="10" s="1"/>
  <c r="J269" i="10" s="1"/>
  <c r="K269" i="10" s="1"/>
  <c r="N269" i="10" s="1"/>
  <c r="O269" i="10" s="1"/>
  <c r="P308" i="10"/>
  <c r="Q308" i="10" s="1"/>
  <c r="H308" i="10"/>
  <c r="I308" i="10" s="1"/>
  <c r="J308" i="10" s="1"/>
  <c r="K308" i="10" s="1"/>
  <c r="F172" i="10"/>
  <c r="G172" i="10" s="1"/>
  <c r="F78" i="10"/>
  <c r="G78" i="10" s="1"/>
  <c r="P78" i="10"/>
  <c r="Q78" i="10" s="1"/>
  <c r="H78" i="10"/>
  <c r="I78" i="10" s="1"/>
  <c r="J78" i="10" s="1"/>
  <c r="K78" i="10" s="1"/>
  <c r="H241" i="10"/>
  <c r="I241" i="10" s="1"/>
  <c r="J241" i="10" s="1"/>
  <c r="K241" i="10" s="1"/>
  <c r="F241" i="10"/>
  <c r="G241" i="10" s="1"/>
  <c r="P241" i="10"/>
  <c r="Q241" i="10" s="1"/>
  <c r="H174" i="10"/>
  <c r="I174" i="10" s="1"/>
  <c r="J174" i="10" s="1"/>
  <c r="K174" i="10" s="1"/>
  <c r="F174" i="10"/>
  <c r="G174" i="10" s="1"/>
  <c r="P174" i="10"/>
  <c r="Q174" i="10" s="1"/>
  <c r="P128" i="10"/>
  <c r="Q128" i="10" s="1"/>
  <c r="F128" i="10"/>
  <c r="G128" i="10" s="1"/>
  <c r="H128" i="10"/>
  <c r="I128" i="10" s="1"/>
  <c r="J128" i="10" s="1"/>
  <c r="K128" i="10" s="1"/>
  <c r="H140" i="10"/>
  <c r="I140" i="10" s="1"/>
  <c r="J140" i="10" s="1"/>
  <c r="K140" i="10" s="1"/>
  <c r="P140" i="10"/>
  <c r="Q140" i="10" s="1"/>
  <c r="H334" i="10"/>
  <c r="I334" i="10" s="1"/>
  <c r="J334" i="10" s="1"/>
  <c r="K334" i="10" s="1"/>
  <c r="P334" i="10"/>
  <c r="Q334" i="10" s="1"/>
  <c r="P275" i="10"/>
  <c r="Q275" i="10" s="1"/>
  <c r="H275" i="10"/>
  <c r="I275" i="10" s="1"/>
  <c r="J275" i="10" s="1"/>
  <c r="K275" i="10" s="1"/>
  <c r="N275" i="10" s="1"/>
  <c r="O275" i="10" s="1"/>
  <c r="P278" i="10"/>
  <c r="Q278" i="10" s="1"/>
  <c r="H278" i="10"/>
  <c r="I278" i="10" s="1"/>
  <c r="J278" i="10" s="1"/>
  <c r="K278" i="10" s="1"/>
  <c r="F278" i="10"/>
  <c r="G278" i="10" s="1"/>
  <c r="P12" i="10"/>
  <c r="Q12" i="10" s="1"/>
  <c r="H12" i="10"/>
  <c r="I12" i="10" s="1"/>
  <c r="J12" i="10" s="1"/>
  <c r="K12" i="10" s="1"/>
  <c r="N12" i="10" s="1"/>
  <c r="O12" i="10" s="1"/>
  <c r="P175" i="10"/>
  <c r="Q175" i="10" s="1"/>
  <c r="H175" i="10"/>
  <c r="I175" i="10" s="1"/>
  <c r="J175" i="10" s="1"/>
  <c r="K175" i="10" s="1"/>
  <c r="P265" i="10"/>
  <c r="Q265" i="10" s="1"/>
  <c r="H265" i="10"/>
  <c r="I265" i="10" s="1"/>
  <c r="J265" i="10" s="1"/>
  <c r="K265" i="10" s="1"/>
  <c r="N265" i="10" s="1"/>
  <c r="O265" i="10" s="1"/>
  <c r="P194" i="10"/>
  <c r="Q194" i="10" s="1"/>
  <c r="H194" i="10"/>
  <c r="I194" i="10" s="1"/>
  <c r="J194" i="10" s="1"/>
  <c r="K194" i="10" s="1"/>
  <c r="H281" i="10"/>
  <c r="I281" i="10" s="1"/>
  <c r="J281" i="10" s="1"/>
  <c r="K281" i="10" s="1"/>
  <c r="N281" i="10" s="1"/>
  <c r="O281" i="10" s="1"/>
  <c r="P281" i="10"/>
  <c r="Q281" i="10" s="1"/>
  <c r="H157" i="10"/>
  <c r="I157" i="10" s="1"/>
  <c r="J157" i="10" s="1"/>
  <c r="K157" i="10" s="1"/>
  <c r="N157" i="10" s="1"/>
  <c r="O157" i="10" s="1"/>
  <c r="P157" i="10"/>
  <c r="Q157" i="10" s="1"/>
  <c r="P233" i="10"/>
  <c r="Q233" i="10" s="1"/>
  <c r="H233" i="10"/>
  <c r="I233" i="10" s="1"/>
  <c r="J233" i="10" s="1"/>
  <c r="K233" i="10" s="1"/>
  <c r="P298" i="10"/>
  <c r="Q298" i="10" s="1"/>
  <c r="H298" i="10"/>
  <c r="I298" i="10" s="1"/>
  <c r="J298" i="10" s="1"/>
  <c r="K298" i="10" s="1"/>
  <c r="F298" i="10"/>
  <c r="G298" i="10" s="1"/>
  <c r="F344" i="10"/>
  <c r="G344" i="10" s="1"/>
  <c r="N344" i="10" s="1"/>
  <c r="O344" i="10" s="1"/>
  <c r="F154" i="10"/>
  <c r="G154" i="10" s="1"/>
  <c r="P25" i="10"/>
  <c r="Q25" i="10" s="1"/>
  <c r="H25" i="10"/>
  <c r="I25" i="10" s="1"/>
  <c r="J25" i="10" s="1"/>
  <c r="K25" i="10" s="1"/>
  <c r="N25" i="10" s="1"/>
  <c r="O25" i="10" s="1"/>
  <c r="P132" i="10"/>
  <c r="Q132" i="10" s="1"/>
  <c r="H132" i="10"/>
  <c r="I132" i="10" s="1"/>
  <c r="J132" i="10" s="1"/>
  <c r="K132" i="10" s="1"/>
  <c r="F132" i="10"/>
  <c r="G132" i="10" s="1"/>
  <c r="F62" i="10"/>
  <c r="G62" i="10" s="1"/>
  <c r="P62" i="10"/>
  <c r="Q62" i="10" s="1"/>
  <c r="H62" i="10"/>
  <c r="I62" i="10" s="1"/>
  <c r="J62" i="10" s="1"/>
  <c r="K62" i="10" s="1"/>
  <c r="H272" i="10"/>
  <c r="I272" i="10" s="1"/>
  <c r="J272" i="10" s="1"/>
  <c r="K272" i="10" s="1"/>
  <c r="P272" i="10"/>
  <c r="Q272" i="10" s="1"/>
  <c r="F272" i="10"/>
  <c r="G272" i="10" s="1"/>
  <c r="P97" i="10"/>
  <c r="Q97" i="10" s="1"/>
  <c r="H97" i="10"/>
  <c r="I97" i="10" s="1"/>
  <c r="J97" i="10" s="1"/>
  <c r="K97" i="10" s="1"/>
  <c r="N97" i="10" s="1"/>
  <c r="O97" i="10" s="1"/>
  <c r="P165" i="10"/>
  <c r="Q165" i="10" s="1"/>
  <c r="H165" i="10"/>
  <c r="I165" i="10" s="1"/>
  <c r="J165" i="10" s="1"/>
  <c r="K165" i="10" s="1"/>
  <c r="N165" i="10" s="1"/>
  <c r="O165" i="10" s="1"/>
  <c r="H162" i="10"/>
  <c r="I162" i="10" s="1"/>
  <c r="J162" i="10" s="1"/>
  <c r="K162" i="10" s="1"/>
  <c r="P162" i="10"/>
  <c r="Q162" i="10" s="1"/>
  <c r="F162" i="10"/>
  <c r="G162" i="10" s="1"/>
  <c r="N162" i="10" s="1"/>
  <c r="O162" i="10" s="1"/>
  <c r="P258" i="10"/>
  <c r="Q258" i="10" s="1"/>
  <c r="H258" i="10"/>
  <c r="I258" i="10" s="1"/>
  <c r="J258" i="10" s="1"/>
  <c r="K258" i="10" s="1"/>
  <c r="N258" i="10" s="1"/>
  <c r="O258" i="10" s="1"/>
  <c r="P307" i="10"/>
  <c r="Q307" i="10" s="1"/>
  <c r="H307" i="10"/>
  <c r="I307" i="10" s="1"/>
  <c r="J307" i="10" s="1"/>
  <c r="K307" i="10" s="1"/>
  <c r="F167" i="10"/>
  <c r="G167" i="10" s="1"/>
  <c r="F325" i="10"/>
  <c r="G325" i="10" s="1"/>
  <c r="N295" i="10"/>
  <c r="O295" i="10" s="1"/>
  <c r="P111" i="10"/>
  <c r="Q111" i="10" s="1"/>
  <c r="F111" i="10"/>
  <c r="G111" i="10" s="1"/>
  <c r="H111" i="10"/>
  <c r="I111" i="10" s="1"/>
  <c r="J111" i="10" s="1"/>
  <c r="K111" i="10" s="1"/>
  <c r="H235" i="10"/>
  <c r="I235" i="10" s="1"/>
  <c r="J235" i="10" s="1"/>
  <c r="K235" i="10" s="1"/>
  <c r="N235" i="10" s="1"/>
  <c r="O235" i="10" s="1"/>
  <c r="P235" i="10"/>
  <c r="Q235" i="10" s="1"/>
  <c r="H141" i="10"/>
  <c r="I141" i="10" s="1"/>
  <c r="J141" i="10" s="1"/>
  <c r="K141" i="10" s="1"/>
  <c r="P141" i="10"/>
  <c r="Q141" i="10" s="1"/>
  <c r="F141" i="10"/>
  <c r="G141" i="10" s="1"/>
  <c r="P219" i="10"/>
  <c r="Q219" i="10" s="1"/>
  <c r="H219" i="10"/>
  <c r="I219" i="10" s="1"/>
  <c r="J219" i="10" s="1"/>
  <c r="K219" i="10" s="1"/>
  <c r="N219" i="10" s="1"/>
  <c r="O219" i="10" s="1"/>
  <c r="P155" i="10"/>
  <c r="Q155" i="10" s="1"/>
  <c r="F155" i="10"/>
  <c r="G155" i="10" s="1"/>
  <c r="H155" i="10"/>
  <c r="I155" i="10" s="1"/>
  <c r="J155" i="10" s="1"/>
  <c r="K155" i="10" s="1"/>
  <c r="H178" i="10"/>
  <c r="I178" i="10" s="1"/>
  <c r="J178" i="10" s="1"/>
  <c r="K178" i="10" s="1"/>
  <c r="F178" i="10"/>
  <c r="G178" i="10" s="1"/>
  <c r="P178" i="10"/>
  <c r="Q178" i="10" s="1"/>
  <c r="P274" i="10"/>
  <c r="Q274" i="10" s="1"/>
  <c r="H274" i="10"/>
  <c r="I274" i="10" s="1"/>
  <c r="J274" i="10" s="1"/>
  <c r="K274" i="10" s="1"/>
  <c r="P315" i="10"/>
  <c r="Q315" i="10" s="1"/>
  <c r="H315" i="10"/>
  <c r="I315" i="10" s="1"/>
  <c r="J315" i="10" s="1"/>
  <c r="K315" i="10" s="1"/>
  <c r="N315" i="10" s="1"/>
  <c r="O315" i="10" s="1"/>
  <c r="F271" i="10"/>
  <c r="G271" i="10" s="1"/>
  <c r="F256" i="10"/>
  <c r="G256" i="10" s="1"/>
  <c r="N256" i="10" s="1"/>
  <c r="O256" i="10" s="1"/>
  <c r="F169" i="10"/>
  <c r="G169" i="10" s="1"/>
  <c r="H169" i="10"/>
  <c r="I169" i="10" s="1"/>
  <c r="J169" i="10" s="1"/>
  <c r="K169" i="10" s="1"/>
  <c r="P169" i="10"/>
  <c r="Q169" i="10" s="1"/>
  <c r="F362" i="10"/>
  <c r="G362" i="10" s="1"/>
  <c r="P362" i="10"/>
  <c r="Q362" i="10" s="1"/>
  <c r="H362" i="10"/>
  <c r="I362" i="10" s="1"/>
  <c r="J362" i="10" s="1"/>
  <c r="K362" i="10" s="1"/>
  <c r="P352" i="10"/>
  <c r="Q352" i="10" s="1"/>
  <c r="H352" i="10"/>
  <c r="I352" i="10" s="1"/>
  <c r="J352" i="10" s="1"/>
  <c r="K352" i="10" s="1"/>
  <c r="N352" i="10" s="1"/>
  <c r="O352" i="10" s="1"/>
  <c r="P13" i="10"/>
  <c r="Q13" i="10" s="1"/>
  <c r="H13" i="10"/>
  <c r="I13" i="10" s="1"/>
  <c r="J13" i="10" s="1"/>
  <c r="K13" i="10" s="1"/>
  <c r="P220" i="10"/>
  <c r="Q220" i="10" s="1"/>
  <c r="H220" i="10"/>
  <c r="I220" i="10" s="1"/>
  <c r="J220" i="10" s="1"/>
  <c r="K220" i="10" s="1"/>
  <c r="P248" i="10"/>
  <c r="Q248" i="10" s="1"/>
  <c r="H248" i="10"/>
  <c r="I248" i="10" s="1"/>
  <c r="J248" i="10" s="1"/>
  <c r="K248" i="10" s="1"/>
  <c r="N248" i="10" s="1"/>
  <c r="O248" i="10" s="1"/>
  <c r="H177" i="10"/>
  <c r="I177" i="10" s="1"/>
  <c r="J177" i="10" s="1"/>
  <c r="K177" i="10" s="1"/>
  <c r="P177" i="10"/>
  <c r="Q177" i="10" s="1"/>
  <c r="F177" i="10"/>
  <c r="G177" i="10" s="1"/>
  <c r="P127" i="10"/>
  <c r="Q127" i="10" s="1"/>
  <c r="H127" i="10"/>
  <c r="I127" i="10" s="1"/>
  <c r="J127" i="10" s="1"/>
  <c r="K127" i="10" s="1"/>
  <c r="P181" i="10"/>
  <c r="Q181" i="10" s="1"/>
  <c r="H181" i="10"/>
  <c r="I181" i="10" s="1"/>
  <c r="J181" i="10" s="1"/>
  <c r="K181" i="10" s="1"/>
  <c r="N181" i="10" s="1"/>
  <c r="O181" i="10" s="1"/>
  <c r="H190" i="10"/>
  <c r="I190" i="10" s="1"/>
  <c r="J190" i="10" s="1"/>
  <c r="K190" i="10" s="1"/>
  <c r="N190" i="10" s="1"/>
  <c r="O190" i="10" s="1"/>
  <c r="P190" i="10"/>
  <c r="Q190" i="10" s="1"/>
  <c r="H329" i="10"/>
  <c r="I329" i="10" s="1"/>
  <c r="J329" i="10" s="1"/>
  <c r="K329" i="10" s="1"/>
  <c r="N329" i="10" s="1"/>
  <c r="O329" i="10" s="1"/>
  <c r="P329" i="10"/>
  <c r="Q329" i="10" s="1"/>
  <c r="H318" i="10"/>
  <c r="I318" i="10" s="1"/>
  <c r="J318" i="10" s="1"/>
  <c r="K318" i="10" s="1"/>
  <c r="N318" i="10" s="1"/>
  <c r="O318" i="10" s="1"/>
  <c r="P318" i="10"/>
  <c r="Q318" i="10" s="1"/>
  <c r="H348" i="10"/>
  <c r="I348" i="10" s="1"/>
  <c r="J348" i="10" s="1"/>
  <c r="K348" i="10" s="1"/>
  <c r="N348" i="10" s="1"/>
  <c r="O348" i="10" s="1"/>
  <c r="P348" i="10"/>
  <c r="Q348" i="10" s="1"/>
  <c r="F194" i="10"/>
  <c r="G194" i="10" s="1"/>
  <c r="N194" i="10" s="1"/>
  <c r="O194" i="10" s="1"/>
  <c r="F307" i="10"/>
  <c r="G307" i="10" s="1"/>
  <c r="N307" i="10" s="1"/>
  <c r="O307" i="10" s="1"/>
  <c r="F243" i="10"/>
  <c r="G243" i="10" s="1"/>
  <c r="N243" i="10" s="1"/>
  <c r="O243" i="10" s="1"/>
  <c r="F159" i="10"/>
  <c r="G159" i="10" s="1"/>
  <c r="F175" i="10"/>
  <c r="G175" i="10" s="1"/>
  <c r="N175" i="10" s="1"/>
  <c r="O175" i="10" s="1"/>
  <c r="F127" i="10"/>
  <c r="G127" i="10" s="1"/>
  <c r="N127" i="10" s="1"/>
  <c r="O127" i="10" s="1"/>
  <c r="F347" i="10"/>
  <c r="G347" i="10" s="1"/>
  <c r="F61" i="10"/>
  <c r="G61" i="10" s="1"/>
  <c r="P191" i="10"/>
  <c r="Q191" i="10" s="1"/>
  <c r="H191" i="10"/>
  <c r="I191" i="10" s="1"/>
  <c r="J191" i="10" s="1"/>
  <c r="K191" i="10" s="1"/>
  <c r="N191" i="10" s="1"/>
  <c r="O191" i="10" s="1"/>
  <c r="H263" i="10"/>
  <c r="I263" i="10" s="1"/>
  <c r="J263" i="10" s="1"/>
  <c r="K263" i="10" s="1"/>
  <c r="N263" i="10" s="1"/>
  <c r="O263" i="10" s="1"/>
  <c r="P263" i="10"/>
  <c r="Q263" i="10" s="1"/>
  <c r="H240" i="10"/>
  <c r="I240" i="10" s="1"/>
  <c r="J240" i="10" s="1"/>
  <c r="K240" i="10" s="1"/>
  <c r="P240" i="10"/>
  <c r="Q240" i="10" s="1"/>
  <c r="H345" i="10"/>
  <c r="I345" i="10" s="1"/>
  <c r="J345" i="10" s="1"/>
  <c r="K345" i="10" s="1"/>
  <c r="N345" i="10" s="1"/>
  <c r="O345" i="10" s="1"/>
  <c r="P345" i="10"/>
  <c r="Q345" i="10" s="1"/>
  <c r="H35" i="10"/>
  <c r="I35" i="10" s="1"/>
  <c r="J35" i="10" s="1"/>
  <c r="K35" i="10" s="1"/>
  <c r="N35" i="10" s="1"/>
  <c r="O35" i="10" s="1"/>
  <c r="P35" i="10"/>
  <c r="Q35" i="10" s="1"/>
  <c r="F187" i="10"/>
  <c r="G187" i="10" s="1"/>
  <c r="H187" i="10"/>
  <c r="I187" i="10" s="1"/>
  <c r="J187" i="10" s="1"/>
  <c r="K187" i="10" s="1"/>
  <c r="P187" i="10"/>
  <c r="Q187" i="10" s="1"/>
  <c r="P39" i="10"/>
  <c r="Q39" i="10" s="1"/>
  <c r="F39" i="10"/>
  <c r="G39" i="10" s="1"/>
  <c r="H39" i="10"/>
  <c r="I39" i="10" s="1"/>
  <c r="J39" i="10" s="1"/>
  <c r="K39" i="10" s="1"/>
  <c r="H254" i="10"/>
  <c r="I254" i="10" s="1"/>
  <c r="J254" i="10" s="1"/>
  <c r="K254" i="10" s="1"/>
  <c r="P254" i="10"/>
  <c r="Q254" i="10" s="1"/>
  <c r="F254" i="10"/>
  <c r="G254" i="10" s="1"/>
  <c r="H369" i="10"/>
  <c r="I369" i="10" s="1"/>
  <c r="J369" i="10" s="1"/>
  <c r="K369" i="10" s="1"/>
  <c r="N369" i="10" s="1"/>
  <c r="O369" i="10" s="1"/>
  <c r="P369" i="10"/>
  <c r="Q369" i="10" s="1"/>
  <c r="P228" i="10"/>
  <c r="Q228" i="10" s="1"/>
  <c r="H228" i="10"/>
  <c r="I228" i="10" s="1"/>
  <c r="J228" i="10" s="1"/>
  <c r="K228" i="10" s="1"/>
  <c r="F228" i="10"/>
  <c r="G228" i="10" s="1"/>
  <c r="N228" i="10" s="1"/>
  <c r="O228" i="10" s="1"/>
  <c r="H21" i="10"/>
  <c r="I21" i="10" s="1"/>
  <c r="J21" i="10" s="1"/>
  <c r="K21" i="10" s="1"/>
  <c r="N21" i="10" s="1"/>
  <c r="O21" i="10" s="1"/>
  <c r="P21" i="10"/>
  <c r="Q21" i="10" s="1"/>
  <c r="H361" i="10"/>
  <c r="I361" i="10" s="1"/>
  <c r="J361" i="10" s="1"/>
  <c r="K361" i="10" s="1"/>
  <c r="F361" i="10"/>
  <c r="G361" i="10" s="1"/>
  <c r="P361" i="10"/>
  <c r="Q361" i="10" s="1"/>
  <c r="P215" i="10"/>
  <c r="Q215" i="10" s="1"/>
  <c r="H215" i="10"/>
  <c r="I215" i="10" s="1"/>
  <c r="J215" i="10" s="1"/>
  <c r="K215" i="10" s="1"/>
  <c r="N215" i="10" s="1"/>
  <c r="O215" i="10" s="1"/>
  <c r="P143" i="10"/>
  <c r="Q143" i="10" s="1"/>
  <c r="H143" i="10"/>
  <c r="I143" i="10" s="1"/>
  <c r="J143" i="10" s="1"/>
  <c r="K143" i="10" s="1"/>
  <c r="N143" i="10" s="1"/>
  <c r="O143" i="10" s="1"/>
  <c r="F218" i="10"/>
  <c r="G218" i="10" s="1"/>
  <c r="H218" i="10"/>
  <c r="I218" i="10" s="1"/>
  <c r="J218" i="10" s="1"/>
  <c r="K218" i="10" s="1"/>
  <c r="P218" i="10"/>
  <c r="Q218" i="10" s="1"/>
  <c r="H130" i="10"/>
  <c r="I130" i="10" s="1"/>
  <c r="J130" i="10" s="1"/>
  <c r="K130" i="10" s="1"/>
  <c r="P130" i="10"/>
  <c r="Q130" i="10" s="1"/>
  <c r="F130" i="10"/>
  <c r="G130" i="10" s="1"/>
  <c r="H222" i="10"/>
  <c r="I222" i="10" s="1"/>
  <c r="J222" i="10" s="1"/>
  <c r="K222" i="10" s="1"/>
  <c r="N222" i="10" s="1"/>
  <c r="O222" i="10" s="1"/>
  <c r="P222" i="10"/>
  <c r="Q222" i="10" s="1"/>
  <c r="P349" i="10"/>
  <c r="Q349" i="10" s="1"/>
  <c r="H349" i="10"/>
  <c r="I349" i="10" s="1"/>
  <c r="J349" i="10" s="1"/>
  <c r="K349" i="10" s="1"/>
  <c r="N349" i="10" s="1"/>
  <c r="O349" i="10" s="1"/>
  <c r="H363" i="10"/>
  <c r="I363" i="10" s="1"/>
  <c r="J363" i="10" s="1"/>
  <c r="K363" i="10" s="1"/>
  <c r="P363" i="10"/>
  <c r="Q363" i="10" s="1"/>
  <c r="F363" i="10"/>
  <c r="G363" i="10" s="1"/>
  <c r="N363" i="10" s="1"/>
  <c r="O363" i="10" s="1"/>
  <c r="P321" i="10"/>
  <c r="Q321" i="10" s="1"/>
  <c r="H321" i="10"/>
  <c r="I321" i="10" s="1"/>
  <c r="J321" i="10" s="1"/>
  <c r="K321" i="10" s="1"/>
  <c r="N321" i="10" s="1"/>
  <c r="O321" i="10" s="1"/>
  <c r="H335" i="10"/>
  <c r="I335" i="10" s="1"/>
  <c r="J335" i="10" s="1"/>
  <c r="K335" i="10" s="1"/>
  <c r="F335" i="10"/>
  <c r="G335" i="10" s="1"/>
  <c r="P335" i="10"/>
  <c r="Q335" i="10" s="1"/>
  <c r="P328" i="10"/>
  <c r="Q328" i="10" s="1"/>
  <c r="H328" i="10"/>
  <c r="I328" i="10" s="1"/>
  <c r="J328" i="10" s="1"/>
  <c r="K328" i="10" s="1"/>
  <c r="N328" i="10" s="1"/>
  <c r="O328" i="10" s="1"/>
  <c r="F197" i="10"/>
  <c r="G197" i="10" s="1"/>
  <c r="F15" i="10"/>
  <c r="G15" i="10" s="1"/>
  <c r="H118" i="10"/>
  <c r="I118" i="10" s="1"/>
  <c r="J118" i="10" s="1"/>
  <c r="K118" i="10" s="1"/>
  <c r="P118" i="10"/>
  <c r="Q118" i="10" s="1"/>
  <c r="P371" i="10"/>
  <c r="Q371" i="10" s="1"/>
  <c r="H371" i="10"/>
  <c r="I371" i="10" s="1"/>
  <c r="J371" i="10" s="1"/>
  <c r="K371" i="10" s="1"/>
  <c r="N371" i="10" s="1"/>
  <c r="O371" i="10" s="1"/>
  <c r="H163" i="10"/>
  <c r="I163" i="10" s="1"/>
  <c r="J163" i="10" s="1"/>
  <c r="K163" i="10" s="1"/>
  <c r="F163" i="10"/>
  <c r="G163" i="10" s="1"/>
  <c r="N163" i="10" s="1"/>
  <c r="O163" i="10" s="1"/>
  <c r="P163" i="10"/>
  <c r="Q163" i="10" s="1"/>
  <c r="H66" i="10"/>
  <c r="I66" i="10" s="1"/>
  <c r="J66" i="10" s="1"/>
  <c r="K66" i="10" s="1"/>
  <c r="F66" i="10"/>
  <c r="G66" i="10" s="1"/>
  <c r="N66" i="10" s="1"/>
  <c r="O66" i="10" s="1"/>
  <c r="P66" i="10"/>
  <c r="Q66" i="10" s="1"/>
  <c r="P373" i="10"/>
  <c r="Q373" i="10" s="1"/>
  <c r="H373" i="10"/>
  <c r="I373" i="10" s="1"/>
  <c r="J373" i="10" s="1"/>
  <c r="K373" i="10" s="1"/>
  <c r="H231" i="10"/>
  <c r="I231" i="10" s="1"/>
  <c r="J231" i="10" s="1"/>
  <c r="K231" i="10" s="1"/>
  <c r="N231" i="10" s="1"/>
  <c r="O231" i="10" s="1"/>
  <c r="P231" i="10"/>
  <c r="Q231" i="10" s="1"/>
  <c r="P168" i="10"/>
  <c r="Q168" i="10" s="1"/>
  <c r="H168" i="10"/>
  <c r="I168" i="10" s="1"/>
  <c r="J168" i="10" s="1"/>
  <c r="K168" i="10" s="1"/>
  <c r="P120" i="10"/>
  <c r="Q120" i="10" s="1"/>
  <c r="H120" i="10"/>
  <c r="I120" i="10" s="1"/>
  <c r="J120" i="10" s="1"/>
  <c r="K120" i="10" s="1"/>
  <c r="N120" i="10" s="1"/>
  <c r="O120" i="10" s="1"/>
  <c r="F131" i="10"/>
  <c r="G131" i="10" s="1"/>
  <c r="H131" i="10"/>
  <c r="I131" i="10" s="1"/>
  <c r="J131" i="10" s="1"/>
  <c r="K131" i="10" s="1"/>
  <c r="P131" i="10"/>
  <c r="Q131" i="10" s="1"/>
  <c r="P176" i="10"/>
  <c r="Q176" i="10" s="1"/>
  <c r="H176" i="10"/>
  <c r="I176" i="10" s="1"/>
  <c r="J176" i="10" s="1"/>
  <c r="K176" i="10" s="1"/>
  <c r="F176" i="10"/>
  <c r="G176" i="10" s="1"/>
  <c r="H36" i="10"/>
  <c r="I36" i="10" s="1"/>
  <c r="J36" i="10" s="1"/>
  <c r="K36" i="10" s="1"/>
  <c r="N36" i="10" s="1"/>
  <c r="O36" i="10" s="1"/>
  <c r="P36" i="10"/>
  <c r="Q36" i="10" s="1"/>
  <c r="P291" i="10"/>
  <c r="Q291" i="10" s="1"/>
  <c r="H291" i="10"/>
  <c r="I291" i="10" s="1"/>
  <c r="J291" i="10" s="1"/>
  <c r="K291" i="10" s="1"/>
  <c r="N291" i="10" s="1"/>
  <c r="O291" i="10" s="1"/>
  <c r="P170" i="10"/>
  <c r="Q170" i="10" s="1"/>
  <c r="H170" i="10"/>
  <c r="I170" i="10" s="1"/>
  <c r="J170" i="10" s="1"/>
  <c r="K170" i="10" s="1"/>
  <c r="N170" i="10" s="1"/>
  <c r="O170" i="10" s="1"/>
  <c r="H252" i="10"/>
  <c r="I252" i="10" s="1"/>
  <c r="J252" i="10" s="1"/>
  <c r="K252" i="10" s="1"/>
  <c r="N252" i="10" s="1"/>
  <c r="O252" i="10" s="1"/>
  <c r="P252" i="10"/>
  <c r="Q252" i="10" s="1"/>
  <c r="H180" i="10"/>
  <c r="I180" i="10" s="1"/>
  <c r="J180" i="10" s="1"/>
  <c r="K180" i="10" s="1"/>
  <c r="N180" i="10" s="1"/>
  <c r="O180" i="10" s="1"/>
  <c r="P180" i="10"/>
  <c r="Q180" i="10" s="1"/>
  <c r="F94" i="10"/>
  <c r="G94" i="10" s="1"/>
  <c r="P94" i="10"/>
  <c r="Q94" i="10" s="1"/>
  <c r="H94" i="10"/>
  <c r="I94" i="10" s="1"/>
  <c r="J94" i="10" s="1"/>
  <c r="K94" i="10" s="1"/>
  <c r="P98" i="10"/>
  <c r="Q98" i="10" s="1"/>
  <c r="F98" i="10"/>
  <c r="G98" i="10" s="1"/>
  <c r="H98" i="10"/>
  <c r="I98" i="10" s="1"/>
  <c r="J98" i="10" s="1"/>
  <c r="K98" i="10" s="1"/>
  <c r="H75" i="10"/>
  <c r="I75" i="10" s="1"/>
  <c r="J75" i="10" s="1"/>
  <c r="K75" i="10" s="1"/>
  <c r="P75" i="10"/>
  <c r="Q75" i="10" s="1"/>
  <c r="F75" i="10"/>
  <c r="G75" i="10" s="1"/>
  <c r="F266" i="10"/>
  <c r="G266" i="10" s="1"/>
  <c r="H266" i="10"/>
  <c r="I266" i="10" s="1"/>
  <c r="J266" i="10" s="1"/>
  <c r="K266" i="10" s="1"/>
  <c r="P266" i="10"/>
  <c r="Q266" i="10" s="1"/>
  <c r="H221" i="10"/>
  <c r="I221" i="10" s="1"/>
  <c r="J221" i="10" s="1"/>
  <c r="K221" i="10" s="1"/>
  <c r="N221" i="10" s="1"/>
  <c r="O221" i="10" s="1"/>
  <c r="P221" i="10"/>
  <c r="Q221" i="10" s="1"/>
  <c r="P268" i="10"/>
  <c r="Q268" i="10" s="1"/>
  <c r="H268" i="10"/>
  <c r="I268" i="10" s="1"/>
  <c r="J268" i="10" s="1"/>
  <c r="K268" i="10" s="1"/>
  <c r="N268" i="10" s="1"/>
  <c r="O268" i="10" s="1"/>
  <c r="F259" i="10"/>
  <c r="G259" i="10" s="1"/>
  <c r="H58" i="10"/>
  <c r="I58" i="10" s="1"/>
  <c r="J58" i="10" s="1"/>
  <c r="K58" i="10" s="1"/>
  <c r="F58" i="10"/>
  <c r="G58" i="10" s="1"/>
  <c r="N58" i="10" s="1"/>
  <c r="O58" i="10" s="1"/>
  <c r="P58" i="10"/>
  <c r="Q58" i="10" s="1"/>
  <c r="H9" i="10"/>
  <c r="I9" i="10" s="1"/>
  <c r="J9" i="10" s="1"/>
  <c r="K9" i="10" s="1"/>
  <c r="N9" i="10" s="1"/>
  <c r="O9" i="10" s="1"/>
  <c r="D9" i="10"/>
  <c r="P9" i="10"/>
  <c r="Q9" i="10" s="1"/>
  <c r="H54" i="10"/>
  <c r="I54" i="10" s="1"/>
  <c r="J54" i="10" s="1"/>
  <c r="K54" i="10" s="1"/>
  <c r="N54" i="10" s="1"/>
  <c r="O54" i="10" s="1"/>
  <c r="P54" i="10"/>
  <c r="Q54" i="10" s="1"/>
  <c r="F276" i="10"/>
  <c r="G276" i="10" s="1"/>
  <c r="H276" i="10"/>
  <c r="I276" i="10" s="1"/>
  <c r="J276" i="10" s="1"/>
  <c r="K276" i="10" s="1"/>
  <c r="P276" i="10"/>
  <c r="Q276" i="10" s="1"/>
  <c r="H114" i="10"/>
  <c r="I114" i="10" s="1"/>
  <c r="J114" i="10" s="1"/>
  <c r="K114" i="10" s="1"/>
  <c r="P114" i="10"/>
  <c r="Q114" i="10" s="1"/>
  <c r="F114" i="10"/>
  <c r="G114" i="10" s="1"/>
  <c r="H91" i="10"/>
  <c r="I91" i="10" s="1"/>
  <c r="J91" i="10" s="1"/>
  <c r="K91" i="10" s="1"/>
  <c r="F91" i="10"/>
  <c r="G91" i="10" s="1"/>
  <c r="N91" i="10" s="1"/>
  <c r="O91" i="10" s="1"/>
  <c r="P91" i="10"/>
  <c r="Q91" i="10" s="1"/>
  <c r="H337" i="10"/>
  <c r="I337" i="10" s="1"/>
  <c r="J337" i="10" s="1"/>
  <c r="K337" i="10" s="1"/>
  <c r="N337" i="10" s="1"/>
  <c r="O337" i="10" s="1"/>
  <c r="P337" i="10"/>
  <c r="Q337" i="10" s="1"/>
  <c r="F270" i="10"/>
  <c r="G270" i="10" s="1"/>
  <c r="H270" i="10"/>
  <c r="I270" i="10" s="1"/>
  <c r="J270" i="10" s="1"/>
  <c r="K270" i="10" s="1"/>
  <c r="P270" i="10"/>
  <c r="Q270" i="10" s="1"/>
  <c r="P365" i="10"/>
  <c r="Q365" i="10" s="1"/>
  <c r="H365" i="10"/>
  <c r="I365" i="10" s="1"/>
  <c r="J365" i="10" s="1"/>
  <c r="K365" i="10" s="1"/>
  <c r="F365" i="10"/>
  <c r="G365" i="10" s="1"/>
  <c r="P294" i="10"/>
  <c r="Q294" i="10" s="1"/>
  <c r="H294" i="10"/>
  <c r="I294" i="10" s="1"/>
  <c r="J294" i="10" s="1"/>
  <c r="K294" i="10" s="1"/>
  <c r="N294" i="10" s="1"/>
  <c r="O294" i="10" s="1"/>
  <c r="N287" i="10"/>
  <c r="O287" i="10" s="1"/>
  <c r="P106" i="10"/>
  <c r="Q106" i="10" s="1"/>
  <c r="H106" i="10"/>
  <c r="I106" i="10" s="1"/>
  <c r="J106" i="10" s="1"/>
  <c r="K106" i="10" s="1"/>
  <c r="F106" i="10"/>
  <c r="G106" i="10" s="1"/>
  <c r="P68" i="10"/>
  <c r="Q68" i="10" s="1"/>
  <c r="H68" i="10"/>
  <c r="I68" i="10" s="1"/>
  <c r="J68" i="10" s="1"/>
  <c r="K68" i="10" s="1"/>
  <c r="N68" i="10" s="1"/>
  <c r="O68" i="10" s="1"/>
  <c r="H109" i="10"/>
  <c r="I109" i="10" s="1"/>
  <c r="J109" i="10" s="1"/>
  <c r="K109" i="10" s="1"/>
  <c r="N109" i="10" s="1"/>
  <c r="O109" i="10" s="1"/>
  <c r="P109" i="10"/>
  <c r="Q109" i="10" s="1"/>
  <c r="P150" i="10"/>
  <c r="Q150" i="10" s="1"/>
  <c r="F150" i="10"/>
  <c r="G150" i="10" s="1"/>
  <c r="H150" i="10"/>
  <c r="I150" i="10" s="1"/>
  <c r="J150" i="10" s="1"/>
  <c r="K150" i="10" s="1"/>
  <c r="H302" i="10"/>
  <c r="I302" i="10" s="1"/>
  <c r="J302" i="10" s="1"/>
  <c r="K302" i="10" s="1"/>
  <c r="P302" i="10"/>
  <c r="Q302" i="10" s="1"/>
  <c r="F302" i="10"/>
  <c r="G302" i="10" s="1"/>
  <c r="H137" i="10"/>
  <c r="I137" i="10" s="1"/>
  <c r="J137" i="10" s="1"/>
  <c r="K137" i="10" s="1"/>
  <c r="N137" i="10" s="1"/>
  <c r="O137" i="10" s="1"/>
  <c r="P137" i="10"/>
  <c r="Q137" i="10" s="1"/>
  <c r="H107" i="10"/>
  <c r="I107" i="10" s="1"/>
  <c r="J107" i="10" s="1"/>
  <c r="K107" i="10" s="1"/>
  <c r="F107" i="10"/>
  <c r="G107" i="10" s="1"/>
  <c r="N107" i="10" s="1"/>
  <c r="O107" i="10" s="1"/>
  <c r="P107" i="10"/>
  <c r="Q107" i="10" s="1"/>
  <c r="P64" i="10"/>
  <c r="Q64" i="10" s="1"/>
  <c r="H64" i="10"/>
  <c r="I64" i="10" s="1"/>
  <c r="J64" i="10" s="1"/>
  <c r="K64" i="10" s="1"/>
  <c r="P306" i="10"/>
  <c r="Q306" i="10" s="1"/>
  <c r="H306" i="10"/>
  <c r="I306" i="10" s="1"/>
  <c r="J306" i="10" s="1"/>
  <c r="K306" i="10" s="1"/>
  <c r="F306" i="10"/>
  <c r="G306" i="10" s="1"/>
  <c r="N306" i="10" s="1"/>
  <c r="O306" i="10" s="1"/>
  <c r="F238" i="10"/>
  <c r="G238" i="10" s="1"/>
  <c r="P238" i="10"/>
  <c r="Q238" i="10" s="1"/>
  <c r="H238" i="10"/>
  <c r="I238" i="10" s="1"/>
  <c r="J238" i="10" s="1"/>
  <c r="K238" i="10" s="1"/>
  <c r="P232" i="10"/>
  <c r="Q232" i="10" s="1"/>
  <c r="F232" i="10"/>
  <c r="G232" i="10" s="1"/>
  <c r="H232" i="10"/>
  <c r="I232" i="10" s="1"/>
  <c r="J232" i="10" s="1"/>
  <c r="K232" i="10" s="1"/>
  <c r="P214" i="10"/>
  <c r="Q214" i="10" s="1"/>
  <c r="H214" i="10"/>
  <c r="I214" i="10" s="1"/>
  <c r="J214" i="10" s="1"/>
  <c r="K214" i="10" s="1"/>
  <c r="F214" i="10"/>
  <c r="G214" i="10" s="1"/>
  <c r="F168" i="10"/>
  <c r="G168" i="10" s="1"/>
  <c r="N168" i="10" s="1"/>
  <c r="O168" i="10" s="1"/>
  <c r="N220" i="10"/>
  <c r="O220" i="10" s="1"/>
  <c r="H45" i="10"/>
  <c r="I45" i="10" s="1"/>
  <c r="J45" i="10" s="1"/>
  <c r="K45" i="10" s="1"/>
  <c r="N45" i="10" s="1"/>
  <c r="O45" i="10" s="1"/>
  <c r="P45" i="10"/>
  <c r="Q45" i="10" s="1"/>
  <c r="P115" i="10"/>
  <c r="Q115" i="10" s="1"/>
  <c r="H115" i="10"/>
  <c r="I115" i="10" s="1"/>
  <c r="J115" i="10" s="1"/>
  <c r="K115" i="10" s="1"/>
  <c r="F115" i="10"/>
  <c r="G115" i="10" s="1"/>
  <c r="N115" i="10" s="1"/>
  <c r="O115" i="10" s="1"/>
  <c r="H44" i="10"/>
  <c r="I44" i="10" s="1"/>
  <c r="J44" i="10" s="1"/>
  <c r="K44" i="10" s="1"/>
  <c r="F44" i="10"/>
  <c r="G44" i="10" s="1"/>
  <c r="N44" i="10" s="1"/>
  <c r="O44" i="10" s="1"/>
  <c r="P44" i="10"/>
  <c r="Q44" i="10" s="1"/>
  <c r="H138" i="10"/>
  <c r="I138" i="10" s="1"/>
  <c r="J138" i="10" s="1"/>
  <c r="K138" i="10" s="1"/>
  <c r="F138" i="10"/>
  <c r="G138" i="10" s="1"/>
  <c r="N138" i="10" s="1"/>
  <c r="O138" i="10" s="1"/>
  <c r="P138" i="10"/>
  <c r="Q138" i="10" s="1"/>
  <c r="P293" i="10"/>
  <c r="Q293" i="10" s="1"/>
  <c r="H293" i="10"/>
  <c r="I293" i="10" s="1"/>
  <c r="J293" i="10" s="1"/>
  <c r="K293" i="10" s="1"/>
  <c r="N293" i="10" s="1"/>
  <c r="O293" i="10" s="1"/>
  <c r="F118" i="10"/>
  <c r="G118" i="10" s="1"/>
  <c r="P11" i="10"/>
  <c r="Q11" i="10" s="1"/>
  <c r="H11" i="10"/>
  <c r="I11" i="10" s="1"/>
  <c r="J11" i="10" s="1"/>
  <c r="K11" i="10" s="1"/>
  <c r="N11" i="10" s="1"/>
  <c r="O11" i="10" s="1"/>
  <c r="H153" i="10"/>
  <c r="I153" i="10" s="1"/>
  <c r="J153" i="10" s="1"/>
  <c r="K153" i="10" s="1"/>
  <c r="N153" i="10" s="1"/>
  <c r="O153" i="10" s="1"/>
  <c r="P153" i="10"/>
  <c r="Q153" i="10" s="1"/>
  <c r="H76" i="10"/>
  <c r="I76" i="10" s="1"/>
  <c r="J76" i="10" s="1"/>
  <c r="K76" i="10" s="1"/>
  <c r="F76" i="10"/>
  <c r="G76" i="10" s="1"/>
  <c r="N76" i="10" s="1"/>
  <c r="O76" i="10" s="1"/>
  <c r="P76" i="10"/>
  <c r="Q76" i="10" s="1"/>
  <c r="P202" i="10"/>
  <c r="Q202" i="10" s="1"/>
  <c r="H202" i="10"/>
  <c r="I202" i="10" s="1"/>
  <c r="J202" i="10" s="1"/>
  <c r="K202" i="10" s="1"/>
  <c r="F202" i="10"/>
  <c r="G202" i="10" s="1"/>
  <c r="H124" i="10"/>
  <c r="I124" i="10" s="1"/>
  <c r="J124" i="10" s="1"/>
  <c r="K124" i="10" s="1"/>
  <c r="N124" i="10" s="1"/>
  <c r="O124" i="10" s="1"/>
  <c r="P124" i="10"/>
  <c r="Q124" i="10" s="1"/>
  <c r="P201" i="10"/>
  <c r="Q201" i="10" s="1"/>
  <c r="F201" i="10"/>
  <c r="G201" i="10" s="1"/>
  <c r="H201" i="10"/>
  <c r="I201" i="10" s="1"/>
  <c r="J201" i="10" s="1"/>
  <c r="K201" i="10" s="1"/>
  <c r="P213" i="10"/>
  <c r="Q213" i="10" s="1"/>
  <c r="H213" i="10"/>
  <c r="I213" i="10" s="1"/>
  <c r="J213" i="10" s="1"/>
  <c r="K213" i="10" s="1"/>
  <c r="N213" i="10" s="1"/>
  <c r="O213" i="10" s="1"/>
  <c r="F367" i="10"/>
  <c r="G367" i="10" s="1"/>
  <c r="N367" i="10" s="1"/>
  <c r="O367" i="10" s="1"/>
  <c r="F313" i="10"/>
  <c r="G313" i="10" s="1"/>
  <c r="N274" i="10"/>
  <c r="O274" i="10" s="1"/>
  <c r="F56" i="10"/>
  <c r="G56" i="10" s="1"/>
  <c r="P74" i="10"/>
  <c r="Q74" i="10" s="1"/>
  <c r="H74" i="10"/>
  <c r="I74" i="10" s="1"/>
  <c r="J74" i="10" s="1"/>
  <c r="K74" i="10" s="1"/>
  <c r="F74" i="10"/>
  <c r="G74" i="10" s="1"/>
  <c r="H251" i="10"/>
  <c r="I251" i="10" s="1"/>
  <c r="J251" i="10" s="1"/>
  <c r="K251" i="10" s="1"/>
  <c r="F251" i="10"/>
  <c r="G251" i="10" s="1"/>
  <c r="P251" i="10"/>
  <c r="Q251" i="10" s="1"/>
  <c r="F186" i="10"/>
  <c r="G186" i="10" s="1"/>
  <c r="P186" i="10"/>
  <c r="Q186" i="10" s="1"/>
  <c r="H186" i="10"/>
  <c r="I186" i="10" s="1"/>
  <c r="J186" i="10" s="1"/>
  <c r="K186" i="10" s="1"/>
  <c r="P65" i="10"/>
  <c r="Q65" i="10" s="1"/>
  <c r="H65" i="10"/>
  <c r="I65" i="10" s="1"/>
  <c r="J65" i="10" s="1"/>
  <c r="K65" i="10" s="1"/>
  <c r="F65" i="10"/>
  <c r="G65" i="10" s="1"/>
  <c r="N65" i="10" s="1"/>
  <c r="O65" i="10" s="1"/>
  <c r="P217" i="10"/>
  <c r="Q217" i="10" s="1"/>
  <c r="H217" i="10"/>
  <c r="I217" i="10" s="1"/>
  <c r="J217" i="10" s="1"/>
  <c r="K217" i="10" s="1"/>
  <c r="N217" i="10" s="1"/>
  <c r="O217" i="10" s="1"/>
  <c r="P324" i="10"/>
  <c r="Q324" i="10" s="1"/>
  <c r="F324" i="10"/>
  <c r="G324" i="10" s="1"/>
  <c r="H324" i="10"/>
  <c r="I324" i="10" s="1"/>
  <c r="J324" i="10" s="1"/>
  <c r="K324" i="10" s="1"/>
  <c r="N240" i="10"/>
  <c r="O240" i="10" s="1"/>
  <c r="F185" i="10"/>
  <c r="G185" i="10" s="1"/>
  <c r="F24" i="10"/>
  <c r="G24" i="10" s="1"/>
  <c r="P95" i="10"/>
  <c r="Q95" i="10" s="1"/>
  <c r="F95" i="10"/>
  <c r="G95" i="10" s="1"/>
  <c r="H95" i="10"/>
  <c r="I95" i="10" s="1"/>
  <c r="J95" i="10" s="1"/>
  <c r="K95" i="10" s="1"/>
  <c r="H108" i="10"/>
  <c r="I108" i="10" s="1"/>
  <c r="J108" i="10" s="1"/>
  <c r="K108" i="10" s="1"/>
  <c r="F108" i="10"/>
  <c r="G108" i="10" s="1"/>
  <c r="N108" i="10" s="1"/>
  <c r="O108" i="10" s="1"/>
  <c r="P108" i="10"/>
  <c r="Q108" i="10" s="1"/>
  <c r="P144" i="10"/>
  <c r="Q144" i="10" s="1"/>
  <c r="H144" i="10"/>
  <c r="I144" i="10" s="1"/>
  <c r="J144" i="10" s="1"/>
  <c r="K144" i="10" s="1"/>
  <c r="F144" i="10"/>
  <c r="G144" i="10" s="1"/>
  <c r="H208" i="10"/>
  <c r="I208" i="10" s="1"/>
  <c r="J208" i="10" s="1"/>
  <c r="K208" i="10" s="1"/>
  <c r="P208" i="10"/>
  <c r="Q208" i="10" s="1"/>
  <c r="F208" i="10"/>
  <c r="G208" i="10" s="1"/>
  <c r="P354" i="10"/>
  <c r="Q354" i="10" s="1"/>
  <c r="H354" i="10"/>
  <c r="I354" i="10" s="1"/>
  <c r="J354" i="10" s="1"/>
  <c r="K354" i="10" s="1"/>
  <c r="F354" i="10"/>
  <c r="G354" i="10" s="1"/>
  <c r="P340" i="10"/>
  <c r="Q340" i="10" s="1"/>
  <c r="H340" i="10"/>
  <c r="I340" i="10" s="1"/>
  <c r="J340" i="10" s="1"/>
  <c r="K340" i="10" s="1"/>
  <c r="N340" i="10" s="1"/>
  <c r="O340" i="10" s="1"/>
  <c r="N83" i="10"/>
  <c r="O83" i="10" s="1"/>
  <c r="F353" i="10"/>
  <c r="G353" i="10" s="1"/>
  <c r="N364" i="10"/>
  <c r="O364" i="10" s="1"/>
  <c r="P88" i="10"/>
  <c r="Q88" i="10" s="1"/>
  <c r="H88" i="10"/>
  <c r="I88" i="10" s="1"/>
  <c r="J88" i="10" s="1"/>
  <c r="K88" i="10" s="1"/>
  <c r="N88" i="10" s="1"/>
  <c r="O88" i="10" s="1"/>
  <c r="H332" i="10"/>
  <c r="I332" i="10" s="1"/>
  <c r="J332" i="10" s="1"/>
  <c r="K332" i="10" s="1"/>
  <c r="N332" i="10" s="1"/>
  <c r="O332" i="10" s="1"/>
  <c r="P332" i="10"/>
  <c r="Q332" i="10" s="1"/>
  <c r="P210" i="10"/>
  <c r="Q210" i="10" s="1"/>
  <c r="H210" i="10"/>
  <c r="I210" i="10" s="1"/>
  <c r="J210" i="10" s="1"/>
  <c r="K210" i="10" s="1"/>
  <c r="N210" i="10" s="1"/>
  <c r="O210" i="10" s="1"/>
  <c r="P305" i="10"/>
  <c r="Q305" i="10" s="1"/>
  <c r="H305" i="10"/>
  <c r="I305" i="10" s="1"/>
  <c r="J305" i="10" s="1"/>
  <c r="K305" i="10" s="1"/>
  <c r="N305" i="10" s="1"/>
  <c r="O305" i="10" s="1"/>
  <c r="P249" i="10"/>
  <c r="Q249" i="10" s="1"/>
  <c r="H249" i="10"/>
  <c r="I249" i="10" s="1"/>
  <c r="J249" i="10" s="1"/>
  <c r="K249" i="10" s="1"/>
  <c r="F249" i="10"/>
  <c r="G249" i="10" s="1"/>
  <c r="P261" i="10"/>
  <c r="Q261" i="10" s="1"/>
  <c r="H261" i="10"/>
  <c r="I261" i="10" s="1"/>
  <c r="J261" i="10" s="1"/>
  <c r="K261" i="10" s="1"/>
  <c r="N261" i="10" s="1"/>
  <c r="O261" i="10" s="1"/>
  <c r="F334" i="10"/>
  <c r="G334" i="10" s="1"/>
  <c r="F282" i="10"/>
  <c r="G282" i="10" s="1"/>
  <c r="F233" i="10"/>
  <c r="G233" i="10" s="1"/>
  <c r="F81" i="10"/>
  <c r="G81" i="10" s="1"/>
  <c r="F140" i="10"/>
  <c r="G140" i="10" s="1"/>
  <c r="F64" i="10"/>
  <c r="G64" i="10" s="1"/>
  <c r="H316" i="10"/>
  <c r="I316" i="10" s="1"/>
  <c r="J316" i="10" s="1"/>
  <c r="K316" i="10" s="1"/>
  <c r="N316" i="10" s="1"/>
  <c r="O316" i="10" s="1"/>
  <c r="P316" i="10"/>
  <c r="Q316" i="10" s="1"/>
  <c r="F18" i="10"/>
  <c r="G18" i="10" s="1"/>
  <c r="H18" i="10"/>
  <c r="I18" i="10" s="1"/>
  <c r="J18" i="10" s="1"/>
  <c r="K18" i="10" s="1"/>
  <c r="P18" i="10"/>
  <c r="Q18" i="10" s="1"/>
  <c r="P212" i="10"/>
  <c r="Q212" i="10" s="1"/>
  <c r="F212" i="10"/>
  <c r="G212" i="10" s="1"/>
  <c r="H212" i="10"/>
  <c r="I212" i="10" s="1"/>
  <c r="J212" i="10" s="1"/>
  <c r="K212" i="10" s="1"/>
  <c r="P370" i="10"/>
  <c r="Q370" i="10" s="1"/>
  <c r="H370" i="10"/>
  <c r="I370" i="10" s="1"/>
  <c r="J370" i="10" s="1"/>
  <c r="K370" i="10" s="1"/>
  <c r="F370" i="10"/>
  <c r="G370" i="10" s="1"/>
  <c r="N370" i="10" s="1"/>
  <c r="O370" i="10" s="1"/>
  <c r="H113" i="10"/>
  <c r="I113" i="10" s="1"/>
  <c r="J113" i="10" s="1"/>
  <c r="K113" i="10" s="1"/>
  <c r="N113" i="10" s="1"/>
  <c r="O113" i="10" s="1"/>
  <c r="P113" i="10"/>
  <c r="Q113" i="10" s="1"/>
  <c r="H253" i="10"/>
  <c r="I253" i="10" s="1"/>
  <c r="J253" i="10" s="1"/>
  <c r="K253" i="10" s="1"/>
  <c r="P253" i="10"/>
  <c r="Q253" i="10" s="1"/>
  <c r="F253" i="10"/>
  <c r="G253" i="10" s="1"/>
  <c r="H289" i="10"/>
  <c r="I289" i="10" s="1"/>
  <c r="J289" i="10" s="1"/>
  <c r="K289" i="10" s="1"/>
  <c r="N289" i="10" s="1"/>
  <c r="O289" i="10" s="1"/>
  <c r="P289" i="10"/>
  <c r="Q289" i="10" s="1"/>
  <c r="H277" i="10"/>
  <c r="I277" i="10" s="1"/>
  <c r="J277" i="10" s="1"/>
  <c r="K277" i="10" s="1"/>
  <c r="P277" i="10"/>
  <c r="Q277" i="10" s="1"/>
  <c r="P372" i="10"/>
  <c r="Q372" i="10" s="1"/>
  <c r="H372" i="10"/>
  <c r="I372" i="10" s="1"/>
  <c r="J372" i="10" s="1"/>
  <c r="K372" i="10" s="1"/>
  <c r="F304" i="10"/>
  <c r="G304" i="10" s="1"/>
  <c r="N304" i="10" s="1"/>
  <c r="O304" i="10" s="1"/>
  <c r="F308" i="10"/>
  <c r="G308" i="10" s="1"/>
  <c r="F267" i="10"/>
  <c r="G267" i="10" s="1"/>
  <c r="P290" i="10"/>
  <c r="Q290" i="10" s="1"/>
  <c r="F290" i="10"/>
  <c r="G290" i="10" s="1"/>
  <c r="H290" i="10"/>
  <c r="I290" i="10" s="1"/>
  <c r="J290" i="10" s="1"/>
  <c r="K290" i="10" s="1"/>
  <c r="F373" i="10"/>
  <c r="G373" i="10" s="1"/>
  <c r="F164" i="10"/>
  <c r="G164" i="10" s="1"/>
  <c r="N346" i="10"/>
  <c r="O346" i="10" s="1"/>
  <c r="F372" i="10"/>
  <c r="G372" i="10" s="1"/>
  <c r="F14" i="10"/>
  <c r="G14" i="10" s="1"/>
  <c r="F207" i="10"/>
  <c r="G207" i="10" s="1"/>
  <c r="P207" i="10"/>
  <c r="Q207" i="10" s="1"/>
  <c r="H207" i="10"/>
  <c r="I207" i="10" s="1"/>
  <c r="J207" i="10" s="1"/>
  <c r="K207" i="10" s="1"/>
  <c r="P239" i="10"/>
  <c r="Q239" i="10" s="1"/>
  <c r="H239" i="10"/>
  <c r="I239" i="10" s="1"/>
  <c r="J239" i="10" s="1"/>
  <c r="K239" i="10" s="1"/>
  <c r="N239" i="10" s="1"/>
  <c r="O239" i="10" s="1"/>
  <c r="P338" i="10"/>
  <c r="Q338" i="10" s="1"/>
  <c r="H338" i="10"/>
  <c r="I338" i="10" s="1"/>
  <c r="J338" i="10" s="1"/>
  <c r="K338" i="10" s="1"/>
  <c r="F338" i="10"/>
  <c r="G338" i="10" s="1"/>
  <c r="H19" i="10"/>
  <c r="I19" i="10" s="1"/>
  <c r="J19" i="10" s="1"/>
  <c r="K19" i="10" s="1"/>
  <c r="N19" i="10" s="1"/>
  <c r="O19" i="10" s="1"/>
  <c r="P19" i="10"/>
  <c r="Q19" i="10" s="1"/>
  <c r="H70" i="10"/>
  <c r="I70" i="10" s="1"/>
  <c r="J70" i="10" s="1"/>
  <c r="K70" i="10" s="1"/>
  <c r="N70" i="10" s="1"/>
  <c r="O70" i="10" s="1"/>
  <c r="P70" i="10"/>
  <c r="Q70" i="10" s="1"/>
  <c r="P26" i="10"/>
  <c r="Q26" i="10" s="1"/>
  <c r="H26" i="10"/>
  <c r="I26" i="10" s="1"/>
  <c r="J26" i="10" s="1"/>
  <c r="K26" i="10" s="1"/>
  <c r="N26" i="10" s="1"/>
  <c r="O26" i="10" s="1"/>
  <c r="P147" i="10"/>
  <c r="Q147" i="10" s="1"/>
  <c r="H147" i="10"/>
  <c r="I147" i="10" s="1"/>
  <c r="J147" i="10" s="1"/>
  <c r="K147" i="10" s="1"/>
  <c r="F147" i="10"/>
  <c r="G147" i="10" s="1"/>
  <c r="P322" i="10"/>
  <c r="Q322" i="10" s="1"/>
  <c r="F322" i="10"/>
  <c r="G322" i="10" s="1"/>
  <c r="H322" i="10"/>
  <c r="I322" i="10" s="1"/>
  <c r="J322" i="10" s="1"/>
  <c r="K322" i="10" s="1"/>
  <c r="H50" i="10"/>
  <c r="I50" i="10" s="1"/>
  <c r="J50" i="10" s="1"/>
  <c r="K50" i="10" s="1"/>
  <c r="F50" i="10"/>
  <c r="G50" i="10" s="1"/>
  <c r="N50" i="10" s="1"/>
  <c r="O50" i="10" s="1"/>
  <c r="P50" i="10"/>
  <c r="Q50" i="10" s="1"/>
  <c r="H350" i="10"/>
  <c r="I350" i="10" s="1"/>
  <c r="J350" i="10" s="1"/>
  <c r="K350" i="10" s="1"/>
  <c r="P350" i="10"/>
  <c r="Q350" i="10" s="1"/>
  <c r="F350" i="10"/>
  <c r="G350" i="10" s="1"/>
  <c r="H37" i="10"/>
  <c r="I37" i="10" s="1"/>
  <c r="J37" i="10" s="1"/>
  <c r="K37" i="10" s="1"/>
  <c r="P37" i="10"/>
  <c r="Q37" i="10" s="1"/>
  <c r="F37" i="10"/>
  <c r="G37" i="10" s="1"/>
  <c r="N37" i="10" s="1"/>
  <c r="O37" i="10" s="1"/>
  <c r="P368" i="10"/>
  <c r="Q368" i="10" s="1"/>
  <c r="H368" i="10"/>
  <c r="I368" i="10" s="1"/>
  <c r="J368" i="10" s="1"/>
  <c r="K368" i="10" s="1"/>
  <c r="N368" i="10" s="1"/>
  <c r="O368" i="10" s="1"/>
  <c r="P237" i="10"/>
  <c r="Q237" i="10" s="1"/>
  <c r="H237" i="10"/>
  <c r="I237" i="10" s="1"/>
  <c r="J237" i="10" s="1"/>
  <c r="K237" i="10" s="1"/>
  <c r="F237" i="10"/>
  <c r="G237" i="10" s="1"/>
  <c r="H166" i="10"/>
  <c r="I166" i="10" s="1"/>
  <c r="J166" i="10" s="1"/>
  <c r="K166" i="10" s="1"/>
  <c r="P166" i="10"/>
  <c r="Q166" i="10" s="1"/>
  <c r="F166" i="10"/>
  <c r="G166" i="10" s="1"/>
  <c r="N166" i="10" s="1"/>
  <c r="O166" i="10" s="1"/>
  <c r="F227" i="10"/>
  <c r="G227" i="10" s="1"/>
  <c r="H227" i="10"/>
  <c r="I227" i="10" s="1"/>
  <c r="J227" i="10" s="1"/>
  <c r="K227" i="10" s="1"/>
  <c r="P227" i="10"/>
  <c r="Q227" i="10" s="1"/>
  <c r="H146" i="10"/>
  <c r="I146" i="10" s="1"/>
  <c r="J146" i="10" s="1"/>
  <c r="K146" i="10" s="1"/>
  <c r="N146" i="10" s="1"/>
  <c r="O146" i="10" s="1"/>
  <c r="P146" i="10"/>
  <c r="Q146" i="10" s="1"/>
  <c r="F260" i="10"/>
  <c r="G260" i="10" s="1"/>
  <c r="P260" i="10"/>
  <c r="Q260" i="10" s="1"/>
  <c r="H260" i="10"/>
  <c r="I260" i="10" s="1"/>
  <c r="J260" i="10" s="1"/>
  <c r="K260" i="10" s="1"/>
  <c r="P152" i="10"/>
  <c r="Q152" i="10" s="1"/>
  <c r="H152" i="10"/>
  <c r="I152" i="10" s="1"/>
  <c r="J152" i="10" s="1"/>
  <c r="K152" i="10" s="1"/>
  <c r="N152" i="10" s="1"/>
  <c r="O152" i="10" s="1"/>
  <c r="P366" i="10"/>
  <c r="Q366" i="10" s="1"/>
  <c r="H366" i="10"/>
  <c r="I366" i="10" s="1"/>
  <c r="J366" i="10" s="1"/>
  <c r="K366" i="10" s="1"/>
  <c r="F366" i="10"/>
  <c r="G366" i="10" s="1"/>
  <c r="P326" i="10"/>
  <c r="Q326" i="10" s="1"/>
  <c r="H326" i="10"/>
  <c r="I326" i="10" s="1"/>
  <c r="J326" i="10" s="1"/>
  <c r="K326" i="10" s="1"/>
  <c r="F326" i="10"/>
  <c r="G326" i="10" s="1"/>
  <c r="N326" i="10" s="1"/>
  <c r="O326" i="10" s="1"/>
  <c r="P343" i="10"/>
  <c r="Q343" i="10" s="1"/>
  <c r="H343" i="10"/>
  <c r="I343" i="10" s="1"/>
  <c r="J343" i="10" s="1"/>
  <c r="K343" i="10" s="1"/>
  <c r="F343" i="10"/>
  <c r="G343" i="10" s="1"/>
  <c r="F156" i="10"/>
  <c r="G156" i="10" s="1"/>
  <c r="N156" i="10" s="1"/>
  <c r="O156" i="10" s="1"/>
  <c r="F277" i="10"/>
  <c r="G277" i="10" s="1"/>
  <c r="F13" i="10"/>
  <c r="G13" i="10" s="1"/>
  <c r="U20" i="21"/>
  <c r="X19" i="21"/>
  <c r="AF19" i="21"/>
  <c r="AC20" i="21"/>
  <c r="AE19" i="21"/>
  <c r="AB20" i="21"/>
  <c r="V18" i="21"/>
  <c r="S19" i="21"/>
  <c r="H2" i="2"/>
  <c r="A22" i="15"/>
  <c r="A23" i="15" s="1"/>
  <c r="A24" i="15" s="1"/>
  <c r="B21" i="15"/>
  <c r="B19" i="15"/>
  <c r="B16" i="15"/>
  <c r="B22" i="15"/>
  <c r="B17" i="15"/>
  <c r="B20" i="15"/>
  <c r="B18" i="15"/>
  <c r="B15" i="15"/>
  <c r="B14" i="15"/>
  <c r="B23" i="15"/>
  <c r="N56" i="10" l="1"/>
  <c r="O56" i="10" s="1"/>
  <c r="AH18" i="21"/>
  <c r="N167" i="10"/>
  <c r="O167" i="10" s="1"/>
  <c r="N13" i="10"/>
  <c r="O13" i="10" s="1"/>
  <c r="N119" i="10"/>
  <c r="O119" i="10" s="1"/>
  <c r="N147" i="10"/>
  <c r="O147" i="10" s="1"/>
  <c r="N251" i="10"/>
  <c r="O251" i="10" s="1"/>
  <c r="N202" i="10"/>
  <c r="O202" i="10" s="1"/>
  <c r="N114" i="10"/>
  <c r="O114" i="10" s="1"/>
  <c r="N132" i="10"/>
  <c r="O132" i="10" s="1"/>
  <c r="N278" i="10"/>
  <c r="O278" i="10" s="1"/>
  <c r="N241" i="10"/>
  <c r="O241" i="10" s="1"/>
  <c r="N323" i="10"/>
  <c r="O323" i="10" s="1"/>
  <c r="N67" i="10"/>
  <c r="O67" i="10" s="1"/>
  <c r="N73" i="10"/>
  <c r="O73" i="10" s="1"/>
  <c r="N200" i="10"/>
  <c r="O200" i="10" s="1"/>
  <c r="N204" i="10"/>
  <c r="O204" i="10" s="1"/>
  <c r="N63" i="10"/>
  <c r="O63" i="10" s="1"/>
  <c r="N16" i="10"/>
  <c r="O16" i="10" s="1"/>
  <c r="N353" i="10"/>
  <c r="O353" i="10" s="1"/>
  <c r="N334" i="10"/>
  <c r="O334" i="10" s="1"/>
  <c r="N271" i="10"/>
  <c r="O271" i="10" s="1"/>
  <c r="N267" i="10"/>
  <c r="O267" i="10" s="1"/>
  <c r="N24" i="10"/>
  <c r="O24" i="10" s="1"/>
  <c r="V8" i="10" s="1"/>
  <c r="V9" i="10" s="1"/>
  <c r="N61" i="10"/>
  <c r="O61" i="10" s="1"/>
  <c r="N86" i="10"/>
  <c r="O86" i="10" s="1"/>
  <c r="N372" i="10"/>
  <c r="O372" i="10" s="1"/>
  <c r="N308" i="10"/>
  <c r="O308" i="10" s="1"/>
  <c r="N253" i="10"/>
  <c r="O253" i="10" s="1"/>
  <c r="N249" i="10"/>
  <c r="O249" i="10" s="1"/>
  <c r="N354" i="10"/>
  <c r="O354" i="10" s="1"/>
  <c r="N185" i="10"/>
  <c r="O185" i="10" s="1"/>
  <c r="N74" i="10"/>
  <c r="O74" i="10" s="1"/>
  <c r="N214" i="10"/>
  <c r="O214" i="10" s="1"/>
  <c r="N176" i="10"/>
  <c r="O176" i="10" s="1"/>
  <c r="N15" i="10"/>
  <c r="O15" i="10" s="1"/>
  <c r="N130" i="10"/>
  <c r="O130" i="10" s="1"/>
  <c r="N347" i="10"/>
  <c r="O347" i="10" s="1"/>
  <c r="N272" i="10"/>
  <c r="O272" i="10" s="1"/>
  <c r="N99" i="10"/>
  <c r="O99" i="10" s="1"/>
  <c r="N288" i="10"/>
  <c r="O288" i="10" s="1"/>
  <c r="N327" i="10"/>
  <c r="O327" i="10" s="1"/>
  <c r="N92" i="10"/>
  <c r="O92" i="10" s="1"/>
  <c r="N134" i="10"/>
  <c r="O134" i="10" s="1"/>
  <c r="N285" i="10"/>
  <c r="O285" i="10" s="1"/>
  <c r="N358" i="10"/>
  <c r="O358" i="10" s="1"/>
  <c r="N182" i="10"/>
  <c r="O182" i="10" s="1"/>
  <c r="N254" i="10"/>
  <c r="O254" i="10" s="1"/>
  <c r="N319" i="10"/>
  <c r="O319" i="10" s="1"/>
  <c r="AH19" i="21"/>
  <c r="N343" i="10"/>
  <c r="O343" i="10" s="1"/>
  <c r="N338" i="10"/>
  <c r="O338" i="10" s="1"/>
  <c r="N14" i="10"/>
  <c r="O14" i="10" s="1"/>
  <c r="N144" i="10"/>
  <c r="O144" i="10" s="1"/>
  <c r="N313" i="10"/>
  <c r="O313" i="10" s="1"/>
  <c r="N106" i="10"/>
  <c r="O106" i="10" s="1"/>
  <c r="N259" i="10"/>
  <c r="O259" i="10" s="1"/>
  <c r="N75" i="10"/>
  <c r="O75" i="10" s="1"/>
  <c r="N335" i="10"/>
  <c r="O335" i="10" s="1"/>
  <c r="N298" i="10"/>
  <c r="O298" i="10" s="1"/>
  <c r="N192" i="10"/>
  <c r="O192" i="10" s="1"/>
  <c r="N136" i="10"/>
  <c r="O136" i="10" s="1"/>
  <c r="N90" i="10"/>
  <c r="O90" i="10" s="1"/>
  <c r="N139" i="10"/>
  <c r="O139" i="10" s="1"/>
  <c r="N310" i="10"/>
  <c r="O310" i="10" s="1"/>
  <c r="N82" i="10"/>
  <c r="O82" i="10" s="1"/>
  <c r="N32" i="10"/>
  <c r="O32" i="10" s="1"/>
  <c r="N173" i="10"/>
  <c r="O173" i="10" s="1"/>
  <c r="N64" i="10"/>
  <c r="O64" i="10" s="1"/>
  <c r="N373" i="10"/>
  <c r="O373" i="10" s="1"/>
  <c r="N81" i="10"/>
  <c r="O81" i="10" s="1"/>
  <c r="N197" i="10"/>
  <c r="O197" i="10" s="1"/>
  <c r="N283" i="10"/>
  <c r="O283" i="10" s="1"/>
  <c r="N233" i="10"/>
  <c r="O233" i="10" s="1"/>
  <c r="N208" i="10"/>
  <c r="O208" i="10" s="1"/>
  <c r="N141" i="10"/>
  <c r="O141" i="10" s="1"/>
  <c r="N351" i="10"/>
  <c r="O351" i="10" s="1"/>
  <c r="N164" i="10"/>
  <c r="O164" i="10" s="1"/>
  <c r="N140" i="10"/>
  <c r="O140" i="10" s="1"/>
  <c r="N118" i="10"/>
  <c r="O118" i="10" s="1"/>
  <c r="N277" i="10"/>
  <c r="O277" i="10" s="1"/>
  <c r="N366" i="10"/>
  <c r="O366" i="10" s="1"/>
  <c r="N237" i="10"/>
  <c r="O237" i="10" s="1"/>
  <c r="N350" i="10"/>
  <c r="O350" i="10" s="1"/>
  <c r="N282" i="10"/>
  <c r="O282" i="10" s="1"/>
  <c r="N302" i="10"/>
  <c r="O302" i="10" s="1"/>
  <c r="N365" i="10"/>
  <c r="O365" i="10" s="1"/>
  <c r="N361" i="10"/>
  <c r="O361" i="10" s="1"/>
  <c r="N159" i="10"/>
  <c r="O159" i="10" s="1"/>
  <c r="N177" i="10"/>
  <c r="O177" i="10" s="1"/>
  <c r="N178" i="10"/>
  <c r="O178" i="10" s="1"/>
  <c r="N325" i="10"/>
  <c r="O325" i="10" s="1"/>
  <c r="N154" i="10"/>
  <c r="O154" i="10" s="1"/>
  <c r="N174" i="10"/>
  <c r="O174" i="10" s="1"/>
  <c r="N172" i="10"/>
  <c r="O172" i="10" s="1"/>
  <c r="N55" i="10"/>
  <c r="O55" i="10" s="1"/>
  <c r="N297" i="10"/>
  <c r="O297" i="10" s="1"/>
  <c r="N357" i="10"/>
  <c r="O357" i="10" s="1"/>
  <c r="N158" i="10"/>
  <c r="O158" i="10" s="1"/>
  <c r="N31" i="10"/>
  <c r="O31" i="10" s="1"/>
  <c r="N160" i="10"/>
  <c r="O160" i="10" s="1"/>
  <c r="N151" i="10"/>
  <c r="O151" i="10" s="1"/>
  <c r="N148" i="10"/>
  <c r="O148" i="10" s="1"/>
  <c r="N123" i="10"/>
  <c r="O123" i="10" s="1"/>
  <c r="N260" i="10"/>
  <c r="O260" i="10" s="1"/>
  <c r="N227" i="10"/>
  <c r="O227" i="10" s="1"/>
  <c r="N322" i="10"/>
  <c r="O322" i="10" s="1"/>
  <c r="N207" i="10"/>
  <c r="O207" i="10" s="1"/>
  <c r="N290" i="10"/>
  <c r="O290" i="10" s="1"/>
  <c r="N212" i="10"/>
  <c r="O212" i="10" s="1"/>
  <c r="N18" i="10"/>
  <c r="O18" i="10" s="1"/>
  <c r="N95" i="10"/>
  <c r="O95" i="10" s="1"/>
  <c r="N324" i="10"/>
  <c r="O324" i="10" s="1"/>
  <c r="N186" i="10"/>
  <c r="O186" i="10" s="1"/>
  <c r="N201" i="10"/>
  <c r="O201" i="10" s="1"/>
  <c r="N232" i="10"/>
  <c r="O232" i="10" s="1"/>
  <c r="N238" i="10"/>
  <c r="O238" i="10" s="1"/>
  <c r="N150" i="10"/>
  <c r="O150" i="10" s="1"/>
  <c r="N270" i="10"/>
  <c r="O270" i="10" s="1"/>
  <c r="N276" i="10"/>
  <c r="O276" i="10" s="1"/>
  <c r="N266" i="10"/>
  <c r="O266" i="10" s="1"/>
  <c r="N98" i="10"/>
  <c r="O98" i="10" s="1"/>
  <c r="N94" i="10"/>
  <c r="O94" i="10" s="1"/>
  <c r="N131" i="10"/>
  <c r="O131" i="10" s="1"/>
  <c r="N218" i="10"/>
  <c r="O218" i="10" s="1"/>
  <c r="N39" i="10"/>
  <c r="O39" i="10" s="1"/>
  <c r="N187" i="10"/>
  <c r="O187" i="10" s="1"/>
  <c r="N362" i="10"/>
  <c r="O362" i="10" s="1"/>
  <c r="N169" i="10"/>
  <c r="O169" i="10" s="1"/>
  <c r="N155" i="10"/>
  <c r="O155" i="10" s="1"/>
  <c r="N111" i="10"/>
  <c r="O111" i="10" s="1"/>
  <c r="N62" i="10"/>
  <c r="O62" i="10" s="1"/>
  <c r="N128" i="10"/>
  <c r="O128" i="10" s="1"/>
  <c r="N78" i="10"/>
  <c r="O78" i="10" s="1"/>
  <c r="N112" i="10"/>
  <c r="O112" i="10" s="1"/>
  <c r="N105" i="10"/>
  <c r="O105" i="10" s="1"/>
  <c r="N101" i="10"/>
  <c r="O101" i="10" s="1"/>
  <c r="N89" i="10"/>
  <c r="O89" i="10" s="1"/>
  <c r="N296" i="10"/>
  <c r="O296" i="10" s="1"/>
  <c r="N48" i="10"/>
  <c r="O48" i="10" s="1"/>
  <c r="N57" i="10"/>
  <c r="O57" i="10" s="1"/>
  <c r="N103" i="10"/>
  <c r="O103" i="10" s="1"/>
  <c r="N244" i="10"/>
  <c r="O244" i="10" s="1"/>
  <c r="N122" i="10"/>
  <c r="O122" i="10" s="1"/>
  <c r="N29" i="10"/>
  <c r="O29" i="10" s="1"/>
  <c r="N195" i="10"/>
  <c r="O195" i="10" s="1"/>
  <c r="N264" i="10"/>
  <c r="O264" i="10" s="1"/>
  <c r="N22" i="10"/>
  <c r="O22" i="10" s="1"/>
  <c r="N117" i="10"/>
  <c r="O117" i="10" s="1"/>
  <c r="N229" i="10"/>
  <c r="O229" i="10" s="1"/>
  <c r="N85" i="10"/>
  <c r="O85" i="10" s="1"/>
  <c r="N121" i="10"/>
  <c r="O121" i="10" s="1"/>
  <c r="N42" i="10"/>
  <c r="O42" i="10" s="1"/>
  <c r="N246" i="10"/>
  <c r="O246" i="10" s="1"/>
  <c r="N71" i="10"/>
  <c r="O71" i="10" s="1"/>
  <c r="N312" i="10"/>
  <c r="O312" i="10" s="1"/>
  <c r="N183" i="10"/>
  <c r="O183" i="10" s="1"/>
  <c r="N80" i="10"/>
  <c r="O80" i="10" s="1"/>
  <c r="N359" i="10"/>
  <c r="O359" i="10" s="1"/>
  <c r="N184" i="10"/>
  <c r="O184" i="10" s="1"/>
  <c r="N53" i="10"/>
  <c r="O53" i="10" s="1"/>
  <c r="N211" i="10"/>
  <c r="O211" i="10" s="1"/>
  <c r="N38" i="10"/>
  <c r="O38" i="10" s="1"/>
  <c r="Y18" i="21"/>
  <c r="N20" i="21"/>
  <c r="P19" i="21"/>
  <c r="L20" i="21"/>
  <c r="O19" i="21"/>
  <c r="M19" i="14"/>
  <c r="S9" i="10"/>
  <c r="S10" i="10" s="1"/>
  <c r="R9" i="10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 s="1"/>
  <c r="R256" i="10" s="1"/>
  <c r="R257" i="10" s="1"/>
  <c r="R258" i="10" s="1"/>
  <c r="R259" i="10" s="1"/>
  <c r="R260" i="10" s="1"/>
  <c r="R261" i="10" s="1"/>
  <c r="R262" i="10" s="1"/>
  <c r="R263" i="10" s="1"/>
  <c r="R264" i="10" s="1"/>
  <c r="R265" i="10" s="1"/>
  <c r="R266" i="10" s="1"/>
  <c r="R267" i="10" s="1"/>
  <c r="R268" i="10" s="1"/>
  <c r="R269" i="10" s="1"/>
  <c r="R270" i="10" s="1"/>
  <c r="R271" i="10" s="1"/>
  <c r="R272" i="10" s="1"/>
  <c r="R273" i="10" s="1"/>
  <c r="R274" i="10" s="1"/>
  <c r="R275" i="10" s="1"/>
  <c r="R276" i="10" s="1"/>
  <c r="R277" i="10" s="1"/>
  <c r="R278" i="10" s="1"/>
  <c r="R279" i="10" s="1"/>
  <c r="R280" i="10" s="1"/>
  <c r="R281" i="10" s="1"/>
  <c r="R282" i="10" s="1"/>
  <c r="R283" i="10" s="1"/>
  <c r="R284" i="10" s="1"/>
  <c r="R285" i="10" s="1"/>
  <c r="R286" i="10" s="1"/>
  <c r="R287" i="10" s="1"/>
  <c r="R288" i="10" s="1"/>
  <c r="R289" i="10" s="1"/>
  <c r="R290" i="10" s="1"/>
  <c r="R291" i="10" s="1"/>
  <c r="R292" i="10" s="1"/>
  <c r="R293" i="10" s="1"/>
  <c r="R294" i="10" s="1"/>
  <c r="R295" i="10" s="1"/>
  <c r="R296" i="10" s="1"/>
  <c r="R297" i="10" s="1"/>
  <c r="R298" i="10" s="1"/>
  <c r="R299" i="10" s="1"/>
  <c r="R300" i="10" s="1"/>
  <c r="R301" i="10" s="1"/>
  <c r="R302" i="10" s="1"/>
  <c r="R303" i="10" s="1"/>
  <c r="R304" i="10" s="1"/>
  <c r="R305" i="10" s="1"/>
  <c r="R306" i="10" s="1"/>
  <c r="R307" i="10" s="1"/>
  <c r="R308" i="10" s="1"/>
  <c r="R309" i="10" s="1"/>
  <c r="R310" i="10" s="1"/>
  <c r="R311" i="10" s="1"/>
  <c r="R312" i="10" s="1"/>
  <c r="R313" i="10" s="1"/>
  <c r="R314" i="10" s="1"/>
  <c r="R315" i="10" s="1"/>
  <c r="R316" i="10" s="1"/>
  <c r="R317" i="10" s="1"/>
  <c r="R318" i="10" s="1"/>
  <c r="R319" i="10" s="1"/>
  <c r="R320" i="10" s="1"/>
  <c r="R321" i="10" s="1"/>
  <c r="R322" i="10" s="1"/>
  <c r="R323" i="10" s="1"/>
  <c r="R324" i="10" s="1"/>
  <c r="R325" i="10" s="1"/>
  <c r="R326" i="10" s="1"/>
  <c r="R327" i="10" s="1"/>
  <c r="R328" i="10" s="1"/>
  <c r="R329" i="10" s="1"/>
  <c r="R330" i="10" s="1"/>
  <c r="R331" i="10" s="1"/>
  <c r="R332" i="10" s="1"/>
  <c r="R333" i="10" s="1"/>
  <c r="R334" i="10" s="1"/>
  <c r="R335" i="10" s="1"/>
  <c r="R336" i="10" s="1"/>
  <c r="R337" i="10" s="1"/>
  <c r="R338" i="10" s="1"/>
  <c r="R339" i="10" s="1"/>
  <c r="R340" i="10" s="1"/>
  <c r="R341" i="10" s="1"/>
  <c r="R342" i="10" s="1"/>
  <c r="R343" i="10" s="1"/>
  <c r="R344" i="10" s="1"/>
  <c r="R345" i="10" s="1"/>
  <c r="R346" i="10" s="1"/>
  <c r="R347" i="10" s="1"/>
  <c r="R348" i="10" s="1"/>
  <c r="R349" i="10" s="1"/>
  <c r="R350" i="10" s="1"/>
  <c r="R351" i="10" s="1"/>
  <c r="R352" i="10" s="1"/>
  <c r="R353" i="10" s="1"/>
  <c r="R354" i="10" s="1"/>
  <c r="R355" i="10" s="1"/>
  <c r="R356" i="10" s="1"/>
  <c r="R357" i="10" s="1"/>
  <c r="R358" i="10" s="1"/>
  <c r="R359" i="10" s="1"/>
  <c r="R360" i="10" s="1"/>
  <c r="R361" i="10" s="1"/>
  <c r="R362" i="10" s="1"/>
  <c r="R363" i="10" s="1"/>
  <c r="R364" i="10" s="1"/>
  <c r="R365" i="10" s="1"/>
  <c r="R366" i="10" s="1"/>
  <c r="R367" i="10" s="1"/>
  <c r="R368" i="10" s="1"/>
  <c r="R369" i="10" s="1"/>
  <c r="R370" i="10" s="1"/>
  <c r="R371" i="10" s="1"/>
  <c r="R372" i="10" s="1"/>
  <c r="R373" i="10" s="1"/>
  <c r="D10" i="10"/>
  <c r="W9" i="10"/>
  <c r="M21" i="21"/>
  <c r="P20" i="21"/>
  <c r="AE20" i="21"/>
  <c r="AB21" i="21"/>
  <c r="AC21" i="21"/>
  <c r="AF20" i="21"/>
  <c r="U21" i="21"/>
  <c r="X20" i="21"/>
  <c r="S20" i="21"/>
  <c r="V19" i="21"/>
  <c r="Y19" i="21" s="1"/>
  <c r="K22" i="21"/>
  <c r="N21" i="21"/>
  <c r="B24" i="15"/>
  <c r="A25" i="15"/>
  <c r="U8" i="10" l="1"/>
  <c r="U9" i="10" s="1"/>
  <c r="T8" i="10"/>
  <c r="Q19" i="21"/>
  <c r="O20" i="21"/>
  <c r="Q20" i="21" s="1"/>
  <c r="L21" i="21"/>
  <c r="D11" i="10"/>
  <c r="W10" i="10"/>
  <c r="AF21" i="21"/>
  <c r="AC22" i="21"/>
  <c r="X21" i="21"/>
  <c r="U22" i="21"/>
  <c r="AH20" i="21"/>
  <c r="K23" i="21"/>
  <c r="N22" i="21"/>
  <c r="AB22" i="21"/>
  <c r="AE21" i="21"/>
  <c r="P21" i="21"/>
  <c r="M22" i="21"/>
  <c r="V20" i="21"/>
  <c r="Y20" i="21" s="1"/>
  <c r="S21" i="21"/>
  <c r="A26" i="15"/>
  <c r="B25" i="15"/>
  <c r="L22" i="21" l="1"/>
  <c r="O21" i="21"/>
  <c r="Q21" i="21" s="1"/>
  <c r="D12" i="10"/>
  <c r="W11" i="10"/>
  <c r="AB23" i="21"/>
  <c r="AE22" i="21"/>
  <c r="N23" i="21"/>
  <c r="K24" i="21"/>
  <c r="P22" i="21"/>
  <c r="M23" i="21"/>
  <c r="U23" i="21"/>
  <c r="X22" i="21"/>
  <c r="V21" i="21"/>
  <c r="Y21" i="21" s="1"/>
  <c r="S22" i="21"/>
  <c r="AF22" i="21"/>
  <c r="AC23" i="21"/>
  <c r="AH21" i="21"/>
  <c r="A27" i="15"/>
  <c r="B26" i="15"/>
  <c r="O22" i="21" l="1"/>
  <c r="Q22" i="21" s="1"/>
  <c r="L23" i="21"/>
  <c r="D13" i="10"/>
  <c r="W12" i="10"/>
  <c r="V22" i="21"/>
  <c r="Y22" i="21" s="1"/>
  <c r="S23" i="21"/>
  <c r="X23" i="21"/>
  <c r="U24" i="21"/>
  <c r="M24" i="21"/>
  <c r="P23" i="21"/>
  <c r="N24" i="21"/>
  <c r="K25" i="21"/>
  <c r="AH22" i="21"/>
  <c r="AE23" i="21"/>
  <c r="AB24" i="21"/>
  <c r="AF23" i="21"/>
  <c r="AC24" i="21"/>
  <c r="A28" i="15"/>
  <c r="B27" i="15"/>
  <c r="O23" i="21" l="1"/>
  <c r="Q23" i="21" s="1"/>
  <c r="L24" i="21"/>
  <c r="W13" i="10"/>
  <c r="D14" i="10"/>
  <c r="AE24" i="21"/>
  <c r="AB25" i="21"/>
  <c r="X24" i="21"/>
  <c r="U25" i="21"/>
  <c r="S24" i="21"/>
  <c r="V23" i="21"/>
  <c r="Y23" i="21" s="1"/>
  <c r="AH23" i="21"/>
  <c r="K26" i="21"/>
  <c r="N25" i="21"/>
  <c r="M25" i="21"/>
  <c r="P24" i="21"/>
  <c r="AF24" i="21"/>
  <c r="AC25" i="21"/>
  <c r="A29" i="15"/>
  <c r="B28" i="15"/>
  <c r="B10" i="12"/>
  <c r="B11" i="12" s="1"/>
  <c r="B12" i="12" s="1"/>
  <c r="J9" i="12"/>
  <c r="J10" i="12" s="1"/>
  <c r="H11" i="8"/>
  <c r="I11" i="8" s="1"/>
  <c r="D11" i="8"/>
  <c r="E11" i="8" s="1"/>
  <c r="H10" i="8"/>
  <c r="I10" i="8" s="1"/>
  <c r="E10" i="8"/>
  <c r="D10" i="8"/>
  <c r="H9" i="8"/>
  <c r="I9" i="8" s="1"/>
  <c r="E9" i="8"/>
  <c r="D9" i="8"/>
  <c r="I8" i="8"/>
  <c r="H8" i="8"/>
  <c r="D8" i="8"/>
  <c r="E8" i="8" s="1"/>
  <c r="I7" i="8"/>
  <c r="H7" i="8"/>
  <c r="D7" i="8"/>
  <c r="E7" i="8" s="1"/>
  <c r="I6" i="8"/>
  <c r="H6" i="8"/>
  <c r="E6" i="8"/>
  <c r="D6" i="8"/>
  <c r="I5" i="8"/>
  <c r="H5" i="8"/>
  <c r="D5" i="8"/>
  <c r="E5" i="8" s="1"/>
  <c r="I4" i="8"/>
  <c r="H4" i="8"/>
  <c r="D4" i="8"/>
  <c r="E4" i="8" s="1"/>
  <c r="H3" i="8"/>
  <c r="I3" i="8" s="1"/>
  <c r="D3" i="8"/>
  <c r="E3" i="8" s="1"/>
  <c r="M1" i="8"/>
  <c r="A15" i="5"/>
  <c r="A16" i="5" s="1"/>
  <c r="A17" i="5" s="1"/>
  <c r="G10" i="5"/>
  <c r="B14" i="5" s="1"/>
  <c r="B6" i="5"/>
  <c r="B5" i="5"/>
  <c r="F224" i="4"/>
  <c r="E224" i="4"/>
  <c r="D224" i="4"/>
  <c r="A15" i="4"/>
  <c r="C14" i="4"/>
  <c r="G10" i="4"/>
  <c r="B6" i="4"/>
  <c r="B5" i="4"/>
  <c r="M376" i="3"/>
  <c r="F376" i="3"/>
  <c r="C376" i="3"/>
  <c r="M375" i="3"/>
  <c r="N375" i="3" s="1"/>
  <c r="J375" i="3"/>
  <c r="K375" i="3" s="1"/>
  <c r="L375" i="3" s="1"/>
  <c r="F375" i="3"/>
  <c r="D375" i="3"/>
  <c r="C375" i="3"/>
  <c r="I375" i="3" s="1"/>
  <c r="M374" i="3"/>
  <c r="N374" i="3" s="1"/>
  <c r="I374" i="3"/>
  <c r="J374" i="3" s="1"/>
  <c r="K374" i="3" s="1"/>
  <c r="L374" i="3" s="1"/>
  <c r="H374" i="3"/>
  <c r="F374" i="3"/>
  <c r="D374" i="3"/>
  <c r="C374" i="3"/>
  <c r="G374" i="3" s="1"/>
  <c r="N373" i="3"/>
  <c r="M373" i="3"/>
  <c r="F373" i="3"/>
  <c r="C373" i="3"/>
  <c r="M372" i="3"/>
  <c r="N372" i="3" s="1"/>
  <c r="I372" i="3"/>
  <c r="J372" i="3" s="1"/>
  <c r="K372" i="3" s="1"/>
  <c r="L372" i="3" s="1"/>
  <c r="F372" i="3"/>
  <c r="D372" i="3"/>
  <c r="C372" i="3"/>
  <c r="G372" i="3" s="1"/>
  <c r="H372" i="3" s="1"/>
  <c r="M371" i="3"/>
  <c r="N371" i="3" s="1"/>
  <c r="J371" i="3"/>
  <c r="K371" i="3" s="1"/>
  <c r="L371" i="3" s="1"/>
  <c r="I371" i="3"/>
  <c r="G371" i="3"/>
  <c r="H371" i="3" s="1"/>
  <c r="O371" i="3" s="1"/>
  <c r="P371" i="3" s="1"/>
  <c r="F371" i="3"/>
  <c r="C371" i="3"/>
  <c r="M370" i="3"/>
  <c r="N370" i="3" s="1"/>
  <c r="J370" i="3"/>
  <c r="K370" i="3" s="1"/>
  <c r="L370" i="3" s="1"/>
  <c r="I370" i="3"/>
  <c r="F370" i="3"/>
  <c r="G370" i="3" s="1"/>
  <c r="H370" i="3" s="1"/>
  <c r="O370" i="3" s="1"/>
  <c r="P370" i="3" s="1"/>
  <c r="C370" i="3"/>
  <c r="D370" i="3" s="1"/>
  <c r="N369" i="3"/>
  <c r="M369" i="3"/>
  <c r="I369" i="3"/>
  <c r="J369" i="3" s="1"/>
  <c r="K369" i="3" s="1"/>
  <c r="L369" i="3" s="1"/>
  <c r="F369" i="3"/>
  <c r="G369" i="3" s="1"/>
  <c r="H369" i="3" s="1"/>
  <c r="O369" i="3" s="1"/>
  <c r="P369" i="3" s="1"/>
  <c r="D369" i="3"/>
  <c r="C369" i="3"/>
  <c r="M368" i="3"/>
  <c r="N368" i="3" s="1"/>
  <c r="I368" i="3"/>
  <c r="J368" i="3" s="1"/>
  <c r="K368" i="3" s="1"/>
  <c r="L368" i="3" s="1"/>
  <c r="G368" i="3"/>
  <c r="H368" i="3" s="1"/>
  <c r="F368" i="3"/>
  <c r="D368" i="3"/>
  <c r="C368" i="3"/>
  <c r="M367" i="3"/>
  <c r="N367" i="3" s="1"/>
  <c r="F367" i="3"/>
  <c r="D367" i="3"/>
  <c r="C367" i="3"/>
  <c r="N366" i="3"/>
  <c r="M366" i="3"/>
  <c r="I366" i="3"/>
  <c r="J366" i="3" s="1"/>
  <c r="K366" i="3" s="1"/>
  <c r="L366" i="3" s="1"/>
  <c r="F366" i="3"/>
  <c r="C366" i="3"/>
  <c r="G366" i="3" s="1"/>
  <c r="H366" i="3" s="1"/>
  <c r="O366" i="3" s="1"/>
  <c r="P366" i="3" s="1"/>
  <c r="M365" i="3"/>
  <c r="N365" i="3" s="1"/>
  <c r="F365" i="3"/>
  <c r="C365" i="3"/>
  <c r="M364" i="3"/>
  <c r="N364" i="3" s="1"/>
  <c r="I364" i="3"/>
  <c r="J364" i="3" s="1"/>
  <c r="K364" i="3" s="1"/>
  <c r="L364" i="3" s="1"/>
  <c r="F364" i="3"/>
  <c r="D364" i="3"/>
  <c r="C364" i="3"/>
  <c r="G364" i="3" s="1"/>
  <c r="H364" i="3" s="1"/>
  <c r="O364" i="3" s="1"/>
  <c r="P364" i="3" s="1"/>
  <c r="N363" i="3"/>
  <c r="M363" i="3"/>
  <c r="F363" i="3"/>
  <c r="C363" i="3"/>
  <c r="M362" i="3"/>
  <c r="N362" i="3" s="1"/>
  <c r="I362" i="3"/>
  <c r="J362" i="3" s="1"/>
  <c r="K362" i="3" s="1"/>
  <c r="L362" i="3" s="1"/>
  <c r="F362" i="3"/>
  <c r="G362" i="3" s="1"/>
  <c r="H362" i="3" s="1"/>
  <c r="O362" i="3" s="1"/>
  <c r="P362" i="3" s="1"/>
  <c r="C362" i="3"/>
  <c r="D362" i="3" s="1"/>
  <c r="N361" i="3"/>
  <c r="M361" i="3"/>
  <c r="F361" i="3"/>
  <c r="C361" i="3"/>
  <c r="G361" i="3" s="1"/>
  <c r="H361" i="3" s="1"/>
  <c r="M360" i="3"/>
  <c r="N360" i="3" s="1"/>
  <c r="L360" i="3"/>
  <c r="I360" i="3"/>
  <c r="J360" i="3" s="1"/>
  <c r="K360" i="3" s="1"/>
  <c r="H360" i="3"/>
  <c r="O360" i="3" s="1"/>
  <c r="P360" i="3" s="1"/>
  <c r="F360" i="3"/>
  <c r="C360" i="3"/>
  <c r="G360" i="3" s="1"/>
  <c r="P359" i="3"/>
  <c r="M359" i="3"/>
  <c r="N359" i="3" s="1"/>
  <c r="J359" i="3"/>
  <c r="K359" i="3" s="1"/>
  <c r="L359" i="3" s="1"/>
  <c r="G359" i="3"/>
  <c r="H359" i="3" s="1"/>
  <c r="O359" i="3" s="1"/>
  <c r="F359" i="3"/>
  <c r="D359" i="3"/>
  <c r="C359" i="3"/>
  <c r="I359" i="3" s="1"/>
  <c r="N358" i="3"/>
  <c r="M358" i="3"/>
  <c r="F358" i="3"/>
  <c r="C358" i="3"/>
  <c r="G358" i="3" s="1"/>
  <c r="H358" i="3" s="1"/>
  <c r="N357" i="3"/>
  <c r="M357" i="3"/>
  <c r="G357" i="3"/>
  <c r="H357" i="3" s="1"/>
  <c r="F357" i="3"/>
  <c r="C357" i="3"/>
  <c r="M356" i="3"/>
  <c r="N356" i="3" s="1"/>
  <c r="I356" i="3"/>
  <c r="J356" i="3" s="1"/>
  <c r="K356" i="3" s="1"/>
  <c r="L356" i="3" s="1"/>
  <c r="F356" i="3"/>
  <c r="D356" i="3"/>
  <c r="C356" i="3"/>
  <c r="G356" i="3" s="1"/>
  <c r="H356" i="3" s="1"/>
  <c r="O356" i="3" s="1"/>
  <c r="P356" i="3" s="1"/>
  <c r="N355" i="3"/>
  <c r="M355" i="3"/>
  <c r="F355" i="3"/>
  <c r="C355" i="3"/>
  <c r="M354" i="3"/>
  <c r="N354" i="3" s="1"/>
  <c r="J354" i="3"/>
  <c r="K354" i="3" s="1"/>
  <c r="L354" i="3" s="1"/>
  <c r="I354" i="3"/>
  <c r="F354" i="3"/>
  <c r="G354" i="3" s="1"/>
  <c r="H354" i="3" s="1"/>
  <c r="C354" i="3"/>
  <c r="D354" i="3" s="1"/>
  <c r="N353" i="3"/>
  <c r="M353" i="3"/>
  <c r="F353" i="3"/>
  <c r="C353" i="3"/>
  <c r="M352" i="3"/>
  <c r="N352" i="3" s="1"/>
  <c r="F352" i="3"/>
  <c r="C352" i="3"/>
  <c r="I352" i="3" s="1"/>
  <c r="J352" i="3" s="1"/>
  <c r="K352" i="3" s="1"/>
  <c r="L352" i="3" s="1"/>
  <c r="M351" i="3"/>
  <c r="N351" i="3" s="1"/>
  <c r="K351" i="3"/>
  <c r="L351" i="3" s="1"/>
  <c r="J351" i="3"/>
  <c r="F351" i="3"/>
  <c r="G351" i="3" s="1"/>
  <c r="H351" i="3" s="1"/>
  <c r="O351" i="3" s="1"/>
  <c r="P351" i="3" s="1"/>
  <c r="D351" i="3"/>
  <c r="C351" i="3"/>
  <c r="I351" i="3" s="1"/>
  <c r="N350" i="3"/>
  <c r="M350" i="3"/>
  <c r="F350" i="3"/>
  <c r="C350" i="3"/>
  <c r="N349" i="3"/>
  <c r="M349" i="3"/>
  <c r="F349" i="3"/>
  <c r="C349" i="3"/>
  <c r="M348" i="3"/>
  <c r="N348" i="3" s="1"/>
  <c r="I348" i="3"/>
  <c r="J348" i="3" s="1"/>
  <c r="K348" i="3" s="1"/>
  <c r="L348" i="3" s="1"/>
  <c r="F348" i="3"/>
  <c r="D348" i="3"/>
  <c r="C348" i="3"/>
  <c r="G348" i="3" s="1"/>
  <c r="H348" i="3" s="1"/>
  <c r="M347" i="3"/>
  <c r="N347" i="3" s="1"/>
  <c r="F347" i="3"/>
  <c r="C347" i="3"/>
  <c r="M346" i="3"/>
  <c r="N346" i="3" s="1"/>
  <c r="K346" i="3"/>
  <c r="L346" i="3" s="1"/>
  <c r="J346" i="3"/>
  <c r="I346" i="3"/>
  <c r="F346" i="3"/>
  <c r="G346" i="3" s="1"/>
  <c r="H346" i="3" s="1"/>
  <c r="O346" i="3" s="1"/>
  <c r="P346" i="3" s="1"/>
  <c r="C346" i="3"/>
  <c r="D346" i="3" s="1"/>
  <c r="N345" i="3"/>
  <c r="M345" i="3"/>
  <c r="J345" i="3"/>
  <c r="K345" i="3" s="1"/>
  <c r="L345" i="3" s="1"/>
  <c r="I345" i="3"/>
  <c r="F345" i="3"/>
  <c r="G345" i="3" s="1"/>
  <c r="H345" i="3" s="1"/>
  <c r="O345" i="3" s="1"/>
  <c r="P345" i="3" s="1"/>
  <c r="C345" i="3"/>
  <c r="M344" i="3"/>
  <c r="N344" i="3" s="1"/>
  <c r="F344" i="3"/>
  <c r="C344" i="3"/>
  <c r="M343" i="3"/>
  <c r="N343" i="3" s="1"/>
  <c r="F343" i="3"/>
  <c r="D343" i="3"/>
  <c r="C343" i="3"/>
  <c r="I343" i="3" s="1"/>
  <c r="J343" i="3" s="1"/>
  <c r="K343" i="3" s="1"/>
  <c r="L343" i="3" s="1"/>
  <c r="M342" i="3"/>
  <c r="N342" i="3" s="1"/>
  <c r="F342" i="3"/>
  <c r="D342" i="3"/>
  <c r="C342" i="3"/>
  <c r="M341" i="3"/>
  <c r="N341" i="3" s="1"/>
  <c r="F341" i="3"/>
  <c r="C341" i="3"/>
  <c r="M340" i="3"/>
  <c r="N340" i="3" s="1"/>
  <c r="K340" i="3"/>
  <c r="L340" i="3" s="1"/>
  <c r="J340" i="3"/>
  <c r="I340" i="3"/>
  <c r="F340" i="3"/>
  <c r="D340" i="3"/>
  <c r="C340" i="3"/>
  <c r="G340" i="3" s="1"/>
  <c r="H340" i="3" s="1"/>
  <c r="M339" i="3"/>
  <c r="N339" i="3" s="1"/>
  <c r="F339" i="3"/>
  <c r="C339" i="3"/>
  <c r="M338" i="3"/>
  <c r="N338" i="3" s="1"/>
  <c r="J338" i="3"/>
  <c r="K338" i="3" s="1"/>
  <c r="L338" i="3" s="1"/>
  <c r="I338" i="3"/>
  <c r="F338" i="3"/>
  <c r="G338" i="3" s="1"/>
  <c r="H338" i="3" s="1"/>
  <c r="O338" i="3" s="1"/>
  <c r="P338" i="3" s="1"/>
  <c r="C338" i="3"/>
  <c r="D338" i="3" s="1"/>
  <c r="O337" i="3"/>
  <c r="P337" i="3" s="1"/>
  <c r="N337" i="3"/>
  <c r="M337" i="3"/>
  <c r="K337" i="3"/>
  <c r="L337" i="3" s="1"/>
  <c r="J337" i="3"/>
  <c r="I337" i="3"/>
  <c r="F337" i="3"/>
  <c r="G337" i="3" s="1"/>
  <c r="H337" i="3" s="1"/>
  <c r="D337" i="3"/>
  <c r="C337" i="3"/>
  <c r="M336" i="3"/>
  <c r="N336" i="3" s="1"/>
  <c r="F336" i="3"/>
  <c r="C336" i="3"/>
  <c r="M335" i="3"/>
  <c r="N335" i="3" s="1"/>
  <c r="F335" i="3"/>
  <c r="C335" i="3"/>
  <c r="M334" i="3"/>
  <c r="N334" i="3" s="1"/>
  <c r="I334" i="3"/>
  <c r="J334" i="3" s="1"/>
  <c r="K334" i="3" s="1"/>
  <c r="L334" i="3" s="1"/>
  <c r="H334" i="3"/>
  <c r="F334" i="3"/>
  <c r="C334" i="3"/>
  <c r="G334" i="3" s="1"/>
  <c r="M333" i="3"/>
  <c r="N333" i="3" s="1"/>
  <c r="G333" i="3"/>
  <c r="H333" i="3" s="1"/>
  <c r="F333" i="3"/>
  <c r="C333" i="3"/>
  <c r="N332" i="3"/>
  <c r="M332" i="3"/>
  <c r="F332" i="3"/>
  <c r="C332" i="3"/>
  <c r="M331" i="3"/>
  <c r="N331" i="3" s="1"/>
  <c r="I331" i="3"/>
  <c r="J331" i="3" s="1"/>
  <c r="K331" i="3" s="1"/>
  <c r="L331" i="3" s="1"/>
  <c r="F331" i="3"/>
  <c r="C331" i="3"/>
  <c r="M330" i="3"/>
  <c r="N330" i="3" s="1"/>
  <c r="I330" i="3"/>
  <c r="J330" i="3" s="1"/>
  <c r="K330" i="3" s="1"/>
  <c r="L330" i="3" s="1"/>
  <c r="F330" i="3"/>
  <c r="G330" i="3" s="1"/>
  <c r="H330" i="3" s="1"/>
  <c r="C330" i="3"/>
  <c r="D330" i="3" s="1"/>
  <c r="M329" i="3"/>
  <c r="N329" i="3" s="1"/>
  <c r="F329" i="3"/>
  <c r="C329" i="3"/>
  <c r="M328" i="3"/>
  <c r="N328" i="3" s="1"/>
  <c r="I328" i="3"/>
  <c r="J328" i="3" s="1"/>
  <c r="K328" i="3" s="1"/>
  <c r="L328" i="3" s="1"/>
  <c r="F328" i="3"/>
  <c r="D328" i="3"/>
  <c r="C328" i="3"/>
  <c r="G328" i="3" s="1"/>
  <c r="H328" i="3" s="1"/>
  <c r="M327" i="3"/>
  <c r="N327" i="3" s="1"/>
  <c r="J327" i="3"/>
  <c r="K327" i="3" s="1"/>
  <c r="L327" i="3" s="1"/>
  <c r="I327" i="3"/>
  <c r="G327" i="3"/>
  <c r="H327" i="3" s="1"/>
  <c r="O327" i="3" s="1"/>
  <c r="P327" i="3" s="1"/>
  <c r="F327" i="3"/>
  <c r="D327" i="3"/>
  <c r="C327" i="3"/>
  <c r="M326" i="3"/>
  <c r="N326" i="3" s="1"/>
  <c r="F326" i="3"/>
  <c r="C326" i="3"/>
  <c r="N325" i="3"/>
  <c r="M325" i="3"/>
  <c r="F325" i="3"/>
  <c r="C325" i="3"/>
  <c r="M324" i="3"/>
  <c r="N324" i="3" s="1"/>
  <c r="J324" i="3"/>
  <c r="K324" i="3" s="1"/>
  <c r="L324" i="3" s="1"/>
  <c r="I324" i="3"/>
  <c r="G324" i="3"/>
  <c r="H324" i="3" s="1"/>
  <c r="F324" i="3"/>
  <c r="C324" i="3"/>
  <c r="N323" i="3"/>
  <c r="M323" i="3"/>
  <c r="F323" i="3"/>
  <c r="C323" i="3"/>
  <c r="D323" i="3" s="1"/>
  <c r="M322" i="3"/>
  <c r="N322" i="3" s="1"/>
  <c r="F322" i="3"/>
  <c r="C322" i="3"/>
  <c r="M321" i="3"/>
  <c r="N321" i="3" s="1"/>
  <c r="J321" i="3"/>
  <c r="K321" i="3" s="1"/>
  <c r="L321" i="3" s="1"/>
  <c r="I321" i="3"/>
  <c r="F321" i="3"/>
  <c r="G321" i="3" s="1"/>
  <c r="H321" i="3" s="1"/>
  <c r="D321" i="3"/>
  <c r="C321" i="3"/>
  <c r="M320" i="3"/>
  <c r="N320" i="3" s="1"/>
  <c r="K320" i="3"/>
  <c r="L320" i="3" s="1"/>
  <c r="I320" i="3"/>
  <c r="J320" i="3" s="1"/>
  <c r="F320" i="3"/>
  <c r="G320" i="3" s="1"/>
  <c r="H320" i="3" s="1"/>
  <c r="O320" i="3" s="1"/>
  <c r="P320" i="3" s="1"/>
  <c r="D320" i="3"/>
  <c r="C320" i="3"/>
  <c r="M319" i="3"/>
  <c r="N319" i="3" s="1"/>
  <c r="F319" i="3"/>
  <c r="G319" i="3" s="1"/>
  <c r="H319" i="3" s="1"/>
  <c r="O319" i="3" s="1"/>
  <c r="P319" i="3" s="1"/>
  <c r="D319" i="3"/>
  <c r="C319" i="3"/>
  <c r="I319" i="3" s="1"/>
  <c r="J319" i="3" s="1"/>
  <c r="K319" i="3" s="1"/>
  <c r="L319" i="3" s="1"/>
  <c r="N318" i="3"/>
  <c r="M318" i="3"/>
  <c r="F318" i="3"/>
  <c r="D318" i="3"/>
  <c r="C318" i="3"/>
  <c r="M317" i="3"/>
  <c r="N317" i="3" s="1"/>
  <c r="F317" i="3"/>
  <c r="C317" i="3"/>
  <c r="D317" i="3" s="1"/>
  <c r="M316" i="3"/>
  <c r="N316" i="3" s="1"/>
  <c r="I316" i="3"/>
  <c r="J316" i="3" s="1"/>
  <c r="K316" i="3" s="1"/>
  <c r="L316" i="3" s="1"/>
  <c r="G316" i="3"/>
  <c r="H316" i="3" s="1"/>
  <c r="F316" i="3"/>
  <c r="C316" i="3"/>
  <c r="N315" i="3"/>
  <c r="M315" i="3"/>
  <c r="F315" i="3"/>
  <c r="C315" i="3"/>
  <c r="D315" i="3" s="1"/>
  <c r="M314" i="3"/>
  <c r="N314" i="3" s="1"/>
  <c r="F314" i="3"/>
  <c r="D314" i="3"/>
  <c r="C314" i="3"/>
  <c r="N313" i="3"/>
  <c r="M313" i="3"/>
  <c r="F313" i="3"/>
  <c r="C313" i="3"/>
  <c r="M312" i="3"/>
  <c r="N312" i="3" s="1"/>
  <c r="K312" i="3"/>
  <c r="L312" i="3" s="1"/>
  <c r="I312" i="3"/>
  <c r="J312" i="3" s="1"/>
  <c r="F312" i="3"/>
  <c r="G312" i="3" s="1"/>
  <c r="H312" i="3" s="1"/>
  <c r="D312" i="3"/>
  <c r="C312" i="3"/>
  <c r="M311" i="3"/>
  <c r="N311" i="3" s="1"/>
  <c r="I311" i="3"/>
  <c r="J311" i="3" s="1"/>
  <c r="K311" i="3" s="1"/>
  <c r="L311" i="3" s="1"/>
  <c r="G311" i="3"/>
  <c r="H311" i="3" s="1"/>
  <c r="O311" i="3" s="1"/>
  <c r="P311" i="3" s="1"/>
  <c r="F311" i="3"/>
  <c r="C311" i="3"/>
  <c r="M310" i="3"/>
  <c r="N310" i="3" s="1"/>
  <c r="I310" i="3"/>
  <c r="J310" i="3" s="1"/>
  <c r="K310" i="3" s="1"/>
  <c r="L310" i="3" s="1"/>
  <c r="G310" i="3"/>
  <c r="H310" i="3" s="1"/>
  <c r="F310" i="3"/>
  <c r="D310" i="3"/>
  <c r="C310" i="3"/>
  <c r="N309" i="3"/>
  <c r="M309" i="3"/>
  <c r="I309" i="3"/>
  <c r="J309" i="3" s="1"/>
  <c r="K309" i="3" s="1"/>
  <c r="L309" i="3" s="1"/>
  <c r="G309" i="3"/>
  <c r="H309" i="3" s="1"/>
  <c r="F309" i="3"/>
  <c r="C309" i="3"/>
  <c r="D309" i="3" s="1"/>
  <c r="M308" i="3"/>
  <c r="N308" i="3" s="1"/>
  <c r="F308" i="3"/>
  <c r="C308" i="3"/>
  <c r="I308" i="3" s="1"/>
  <c r="J308" i="3" s="1"/>
  <c r="K308" i="3" s="1"/>
  <c r="L308" i="3" s="1"/>
  <c r="M307" i="3"/>
  <c r="N307" i="3" s="1"/>
  <c r="F307" i="3"/>
  <c r="D307" i="3"/>
  <c r="C307" i="3"/>
  <c r="M306" i="3"/>
  <c r="N306" i="3" s="1"/>
  <c r="J306" i="3"/>
  <c r="K306" i="3" s="1"/>
  <c r="L306" i="3" s="1"/>
  <c r="I306" i="3"/>
  <c r="F306" i="3"/>
  <c r="G306" i="3" s="1"/>
  <c r="H306" i="3" s="1"/>
  <c r="D306" i="3"/>
  <c r="C306" i="3"/>
  <c r="M305" i="3"/>
  <c r="N305" i="3" s="1"/>
  <c r="I305" i="3"/>
  <c r="J305" i="3" s="1"/>
  <c r="K305" i="3" s="1"/>
  <c r="L305" i="3" s="1"/>
  <c r="G305" i="3"/>
  <c r="H305" i="3" s="1"/>
  <c r="F305" i="3"/>
  <c r="C305" i="3"/>
  <c r="M304" i="3"/>
  <c r="N304" i="3" s="1"/>
  <c r="K304" i="3"/>
  <c r="L304" i="3" s="1"/>
  <c r="I304" i="3"/>
  <c r="J304" i="3" s="1"/>
  <c r="F304" i="3"/>
  <c r="G304" i="3" s="1"/>
  <c r="H304" i="3" s="1"/>
  <c r="O304" i="3" s="1"/>
  <c r="P304" i="3" s="1"/>
  <c r="D304" i="3"/>
  <c r="C304" i="3"/>
  <c r="M303" i="3"/>
  <c r="N303" i="3" s="1"/>
  <c r="F303" i="3"/>
  <c r="C303" i="3"/>
  <c r="P302" i="3"/>
  <c r="O302" i="3"/>
  <c r="N302" i="3"/>
  <c r="M302" i="3"/>
  <c r="J302" i="3"/>
  <c r="K302" i="3" s="1"/>
  <c r="L302" i="3" s="1"/>
  <c r="G302" i="3"/>
  <c r="H302" i="3" s="1"/>
  <c r="F302" i="3"/>
  <c r="D302" i="3"/>
  <c r="C302" i="3"/>
  <c r="I302" i="3" s="1"/>
  <c r="N301" i="3"/>
  <c r="M301" i="3"/>
  <c r="F301" i="3"/>
  <c r="C301" i="3"/>
  <c r="M300" i="3"/>
  <c r="N300" i="3" s="1"/>
  <c r="J300" i="3"/>
  <c r="K300" i="3" s="1"/>
  <c r="L300" i="3" s="1"/>
  <c r="O300" i="3" s="1"/>
  <c r="P300" i="3" s="1"/>
  <c r="I300" i="3"/>
  <c r="F300" i="3"/>
  <c r="G300" i="3" s="1"/>
  <c r="H300" i="3" s="1"/>
  <c r="D300" i="3"/>
  <c r="C300" i="3"/>
  <c r="M299" i="3"/>
  <c r="N299" i="3" s="1"/>
  <c r="I299" i="3"/>
  <c r="J299" i="3" s="1"/>
  <c r="K299" i="3" s="1"/>
  <c r="L299" i="3" s="1"/>
  <c r="H299" i="3"/>
  <c r="G299" i="3"/>
  <c r="F299" i="3"/>
  <c r="C299" i="3"/>
  <c r="M298" i="3"/>
  <c r="N298" i="3" s="1"/>
  <c r="I298" i="3"/>
  <c r="J298" i="3" s="1"/>
  <c r="K298" i="3" s="1"/>
  <c r="L298" i="3" s="1"/>
  <c r="F298" i="3"/>
  <c r="G298" i="3" s="1"/>
  <c r="H298" i="3" s="1"/>
  <c r="O298" i="3" s="1"/>
  <c r="P298" i="3" s="1"/>
  <c r="D298" i="3"/>
  <c r="C298" i="3"/>
  <c r="M297" i="3"/>
  <c r="N297" i="3" s="1"/>
  <c r="F297" i="3"/>
  <c r="C297" i="3"/>
  <c r="I297" i="3" s="1"/>
  <c r="J297" i="3" s="1"/>
  <c r="K297" i="3" s="1"/>
  <c r="L297" i="3" s="1"/>
  <c r="N296" i="3"/>
  <c r="M296" i="3"/>
  <c r="F296" i="3"/>
  <c r="C296" i="3"/>
  <c r="N295" i="3"/>
  <c r="M295" i="3"/>
  <c r="F295" i="3"/>
  <c r="C295" i="3"/>
  <c r="M294" i="3"/>
  <c r="N294" i="3" s="1"/>
  <c r="I294" i="3"/>
  <c r="J294" i="3" s="1"/>
  <c r="K294" i="3" s="1"/>
  <c r="L294" i="3" s="1"/>
  <c r="O294" i="3" s="1"/>
  <c r="P294" i="3" s="1"/>
  <c r="F294" i="3"/>
  <c r="D294" i="3"/>
  <c r="C294" i="3"/>
  <c r="G294" i="3" s="1"/>
  <c r="H294" i="3" s="1"/>
  <c r="M293" i="3"/>
  <c r="N293" i="3" s="1"/>
  <c r="I293" i="3"/>
  <c r="J293" i="3" s="1"/>
  <c r="K293" i="3" s="1"/>
  <c r="L293" i="3" s="1"/>
  <c r="G293" i="3"/>
  <c r="H293" i="3" s="1"/>
  <c r="O293" i="3" s="1"/>
  <c r="P293" i="3" s="1"/>
  <c r="F293" i="3"/>
  <c r="C293" i="3"/>
  <c r="D293" i="3" s="1"/>
  <c r="N292" i="3"/>
  <c r="M292" i="3"/>
  <c r="J292" i="3"/>
  <c r="K292" i="3" s="1"/>
  <c r="L292" i="3" s="1"/>
  <c r="I292" i="3"/>
  <c r="F292" i="3"/>
  <c r="G292" i="3" s="1"/>
  <c r="H292" i="3" s="1"/>
  <c r="O292" i="3" s="1"/>
  <c r="P292" i="3" s="1"/>
  <c r="D292" i="3"/>
  <c r="C292" i="3"/>
  <c r="M291" i="3"/>
  <c r="N291" i="3" s="1"/>
  <c r="L291" i="3"/>
  <c r="I291" i="3"/>
  <c r="J291" i="3" s="1"/>
  <c r="K291" i="3" s="1"/>
  <c r="H291" i="3"/>
  <c r="O291" i="3" s="1"/>
  <c r="P291" i="3" s="1"/>
  <c r="G291" i="3"/>
  <c r="F291" i="3"/>
  <c r="C291" i="3"/>
  <c r="M290" i="3"/>
  <c r="N290" i="3" s="1"/>
  <c r="F290" i="3"/>
  <c r="C290" i="3"/>
  <c r="M289" i="3"/>
  <c r="N289" i="3" s="1"/>
  <c r="F289" i="3"/>
  <c r="C289" i="3"/>
  <c r="M288" i="3"/>
  <c r="N288" i="3" s="1"/>
  <c r="F288" i="3"/>
  <c r="C288" i="3"/>
  <c r="M287" i="3"/>
  <c r="N287" i="3" s="1"/>
  <c r="I287" i="3"/>
  <c r="J287" i="3" s="1"/>
  <c r="K287" i="3" s="1"/>
  <c r="L287" i="3" s="1"/>
  <c r="G287" i="3"/>
  <c r="H287" i="3" s="1"/>
  <c r="F287" i="3"/>
  <c r="D287" i="3"/>
  <c r="C287" i="3"/>
  <c r="N286" i="3"/>
  <c r="M286" i="3"/>
  <c r="I286" i="3"/>
  <c r="J286" i="3" s="1"/>
  <c r="K286" i="3" s="1"/>
  <c r="L286" i="3" s="1"/>
  <c r="G286" i="3"/>
  <c r="H286" i="3" s="1"/>
  <c r="O286" i="3" s="1"/>
  <c r="P286" i="3" s="1"/>
  <c r="F286" i="3"/>
  <c r="C286" i="3"/>
  <c r="D286" i="3" s="1"/>
  <c r="M285" i="3"/>
  <c r="N285" i="3" s="1"/>
  <c r="F285" i="3"/>
  <c r="C285" i="3"/>
  <c r="N284" i="3"/>
  <c r="M284" i="3"/>
  <c r="I284" i="3"/>
  <c r="J284" i="3" s="1"/>
  <c r="K284" i="3" s="1"/>
  <c r="L284" i="3" s="1"/>
  <c r="F284" i="3"/>
  <c r="C284" i="3"/>
  <c r="M283" i="3"/>
  <c r="N283" i="3" s="1"/>
  <c r="F283" i="3"/>
  <c r="C283" i="3"/>
  <c r="M282" i="3"/>
  <c r="N282" i="3" s="1"/>
  <c r="F282" i="3"/>
  <c r="C282" i="3"/>
  <c r="M281" i="3"/>
  <c r="N281" i="3" s="1"/>
  <c r="I281" i="3"/>
  <c r="J281" i="3" s="1"/>
  <c r="K281" i="3" s="1"/>
  <c r="L281" i="3" s="1"/>
  <c r="G281" i="3"/>
  <c r="H281" i="3" s="1"/>
  <c r="O281" i="3" s="1"/>
  <c r="P281" i="3" s="1"/>
  <c r="F281" i="3"/>
  <c r="D281" i="3"/>
  <c r="C281" i="3"/>
  <c r="N280" i="3"/>
  <c r="M280" i="3"/>
  <c r="F280" i="3"/>
  <c r="C280" i="3"/>
  <c r="I280" i="3" s="1"/>
  <c r="J280" i="3" s="1"/>
  <c r="K280" i="3" s="1"/>
  <c r="L280" i="3" s="1"/>
  <c r="M279" i="3"/>
  <c r="N279" i="3" s="1"/>
  <c r="K279" i="3"/>
  <c r="L279" i="3" s="1"/>
  <c r="F279" i="3"/>
  <c r="G279" i="3" s="1"/>
  <c r="H279" i="3" s="1"/>
  <c r="O279" i="3" s="1"/>
  <c r="P279" i="3" s="1"/>
  <c r="D279" i="3"/>
  <c r="C279" i="3"/>
  <c r="I279" i="3" s="1"/>
  <c r="J279" i="3" s="1"/>
  <c r="M278" i="3"/>
  <c r="N278" i="3" s="1"/>
  <c r="F278" i="3"/>
  <c r="C278" i="3"/>
  <c r="P277" i="3"/>
  <c r="N277" i="3"/>
  <c r="M277" i="3"/>
  <c r="L277" i="3"/>
  <c r="O277" i="3" s="1"/>
  <c r="K277" i="3"/>
  <c r="J277" i="3"/>
  <c r="I277" i="3"/>
  <c r="F277" i="3"/>
  <c r="G277" i="3" s="1"/>
  <c r="H277" i="3" s="1"/>
  <c r="C277" i="3"/>
  <c r="D277" i="3" s="1"/>
  <c r="N276" i="3"/>
  <c r="M276" i="3"/>
  <c r="I276" i="3"/>
  <c r="J276" i="3" s="1"/>
  <c r="K276" i="3" s="1"/>
  <c r="L276" i="3" s="1"/>
  <c r="F276" i="3"/>
  <c r="C276" i="3"/>
  <c r="M275" i="3"/>
  <c r="N275" i="3" s="1"/>
  <c r="J275" i="3"/>
  <c r="K275" i="3" s="1"/>
  <c r="L275" i="3" s="1"/>
  <c r="I275" i="3"/>
  <c r="F275" i="3"/>
  <c r="G275" i="3" s="1"/>
  <c r="H275" i="3" s="1"/>
  <c r="D275" i="3"/>
  <c r="C275" i="3"/>
  <c r="M274" i="3"/>
  <c r="N274" i="3" s="1"/>
  <c r="I274" i="3"/>
  <c r="J274" i="3" s="1"/>
  <c r="K274" i="3" s="1"/>
  <c r="L274" i="3" s="1"/>
  <c r="F274" i="3"/>
  <c r="G274" i="3" s="1"/>
  <c r="H274" i="3" s="1"/>
  <c r="O274" i="3" s="1"/>
  <c r="P274" i="3" s="1"/>
  <c r="C274" i="3"/>
  <c r="M273" i="3"/>
  <c r="N273" i="3" s="1"/>
  <c r="F273" i="3"/>
  <c r="C273" i="3"/>
  <c r="M272" i="3"/>
  <c r="N272" i="3" s="1"/>
  <c r="G272" i="3"/>
  <c r="H272" i="3" s="1"/>
  <c r="F272" i="3"/>
  <c r="C272" i="3"/>
  <c r="M271" i="3"/>
  <c r="N271" i="3" s="1"/>
  <c r="J271" i="3"/>
  <c r="K271" i="3" s="1"/>
  <c r="L271" i="3" s="1"/>
  <c r="I271" i="3"/>
  <c r="F271" i="3"/>
  <c r="G271" i="3" s="1"/>
  <c r="H271" i="3" s="1"/>
  <c r="O271" i="3" s="1"/>
  <c r="P271" i="3" s="1"/>
  <c r="D271" i="3"/>
  <c r="C271" i="3"/>
  <c r="M270" i="3"/>
  <c r="N270" i="3" s="1"/>
  <c r="F270" i="3"/>
  <c r="C270" i="3"/>
  <c r="M269" i="3"/>
  <c r="N269" i="3" s="1"/>
  <c r="I269" i="3"/>
  <c r="J269" i="3" s="1"/>
  <c r="K269" i="3" s="1"/>
  <c r="L269" i="3" s="1"/>
  <c r="F269" i="3"/>
  <c r="G269" i="3" s="1"/>
  <c r="H269" i="3" s="1"/>
  <c r="C269" i="3"/>
  <c r="D269" i="3" s="1"/>
  <c r="N268" i="3"/>
  <c r="M268" i="3"/>
  <c r="J268" i="3"/>
  <c r="K268" i="3" s="1"/>
  <c r="L268" i="3" s="1"/>
  <c r="I268" i="3"/>
  <c r="G268" i="3"/>
  <c r="H268" i="3" s="1"/>
  <c r="F268" i="3"/>
  <c r="D268" i="3"/>
  <c r="C268" i="3"/>
  <c r="M267" i="3"/>
  <c r="N267" i="3" s="1"/>
  <c r="F267" i="3"/>
  <c r="C267" i="3"/>
  <c r="M266" i="3"/>
  <c r="N266" i="3" s="1"/>
  <c r="K266" i="3"/>
  <c r="L266" i="3" s="1"/>
  <c r="G266" i="3"/>
  <c r="H266" i="3" s="1"/>
  <c r="O266" i="3" s="1"/>
  <c r="P266" i="3" s="1"/>
  <c r="F266" i="3"/>
  <c r="C266" i="3"/>
  <c r="I266" i="3" s="1"/>
  <c r="J266" i="3" s="1"/>
  <c r="N265" i="3"/>
  <c r="M265" i="3"/>
  <c r="F265" i="3"/>
  <c r="C265" i="3"/>
  <c r="M264" i="3"/>
  <c r="N264" i="3" s="1"/>
  <c r="F264" i="3"/>
  <c r="C264" i="3"/>
  <c r="M263" i="3"/>
  <c r="N263" i="3" s="1"/>
  <c r="J263" i="3"/>
  <c r="K263" i="3" s="1"/>
  <c r="L263" i="3" s="1"/>
  <c r="I263" i="3"/>
  <c r="F263" i="3"/>
  <c r="G263" i="3" s="1"/>
  <c r="H263" i="3" s="1"/>
  <c r="D263" i="3"/>
  <c r="C263" i="3"/>
  <c r="M262" i="3"/>
  <c r="N262" i="3" s="1"/>
  <c r="F262" i="3"/>
  <c r="C262" i="3"/>
  <c r="M261" i="3"/>
  <c r="N261" i="3" s="1"/>
  <c r="K261" i="3"/>
  <c r="L261" i="3" s="1"/>
  <c r="I261" i="3"/>
  <c r="J261" i="3" s="1"/>
  <c r="F261" i="3"/>
  <c r="G261" i="3" s="1"/>
  <c r="H261" i="3" s="1"/>
  <c r="C261" i="3"/>
  <c r="D261" i="3" s="1"/>
  <c r="N260" i="3"/>
  <c r="M260" i="3"/>
  <c r="I260" i="3"/>
  <c r="J260" i="3" s="1"/>
  <c r="K260" i="3" s="1"/>
  <c r="L260" i="3" s="1"/>
  <c r="F260" i="3"/>
  <c r="G260" i="3" s="1"/>
  <c r="H260" i="3" s="1"/>
  <c r="O260" i="3" s="1"/>
  <c r="P260" i="3" s="1"/>
  <c r="D260" i="3"/>
  <c r="C260" i="3"/>
  <c r="M259" i="3"/>
  <c r="N259" i="3" s="1"/>
  <c r="F259" i="3"/>
  <c r="D259" i="3"/>
  <c r="C259" i="3"/>
  <c r="M258" i="3"/>
  <c r="N258" i="3" s="1"/>
  <c r="K258" i="3"/>
  <c r="L258" i="3" s="1"/>
  <c r="F258" i="3"/>
  <c r="C258" i="3"/>
  <c r="I258" i="3" s="1"/>
  <c r="J258" i="3" s="1"/>
  <c r="N257" i="3"/>
  <c r="M257" i="3"/>
  <c r="F257" i="3"/>
  <c r="C257" i="3"/>
  <c r="M256" i="3"/>
  <c r="N256" i="3" s="1"/>
  <c r="F256" i="3"/>
  <c r="C256" i="3"/>
  <c r="M255" i="3"/>
  <c r="N255" i="3" s="1"/>
  <c r="K255" i="3"/>
  <c r="L255" i="3" s="1"/>
  <c r="J255" i="3"/>
  <c r="I255" i="3"/>
  <c r="F255" i="3"/>
  <c r="G255" i="3" s="1"/>
  <c r="H255" i="3" s="1"/>
  <c r="D255" i="3"/>
  <c r="C255" i="3"/>
  <c r="M254" i="3"/>
  <c r="N254" i="3" s="1"/>
  <c r="I254" i="3"/>
  <c r="J254" i="3" s="1"/>
  <c r="K254" i="3" s="1"/>
  <c r="L254" i="3" s="1"/>
  <c r="F254" i="3"/>
  <c r="C254" i="3"/>
  <c r="N253" i="3"/>
  <c r="M253" i="3"/>
  <c r="J253" i="3"/>
  <c r="K253" i="3" s="1"/>
  <c r="L253" i="3" s="1"/>
  <c r="I253" i="3"/>
  <c r="F253" i="3"/>
  <c r="G253" i="3" s="1"/>
  <c r="H253" i="3" s="1"/>
  <c r="O253" i="3" s="1"/>
  <c r="P253" i="3" s="1"/>
  <c r="C253" i="3"/>
  <c r="D253" i="3" s="1"/>
  <c r="N252" i="3"/>
  <c r="M252" i="3"/>
  <c r="J252" i="3"/>
  <c r="K252" i="3" s="1"/>
  <c r="L252" i="3" s="1"/>
  <c r="I252" i="3"/>
  <c r="F252" i="3"/>
  <c r="G252" i="3" s="1"/>
  <c r="H252" i="3" s="1"/>
  <c r="O252" i="3" s="1"/>
  <c r="P252" i="3" s="1"/>
  <c r="D252" i="3"/>
  <c r="C252" i="3"/>
  <c r="M251" i="3"/>
  <c r="N251" i="3" s="1"/>
  <c r="F251" i="3"/>
  <c r="D251" i="3"/>
  <c r="C251" i="3"/>
  <c r="I251" i="3" s="1"/>
  <c r="J251" i="3" s="1"/>
  <c r="K251" i="3" s="1"/>
  <c r="L251" i="3" s="1"/>
  <c r="M250" i="3"/>
  <c r="N250" i="3" s="1"/>
  <c r="F250" i="3"/>
  <c r="C250" i="3"/>
  <c r="I250" i="3" s="1"/>
  <c r="J250" i="3" s="1"/>
  <c r="K250" i="3" s="1"/>
  <c r="L250" i="3" s="1"/>
  <c r="N249" i="3"/>
  <c r="M249" i="3"/>
  <c r="I249" i="3"/>
  <c r="J249" i="3" s="1"/>
  <c r="K249" i="3" s="1"/>
  <c r="L249" i="3" s="1"/>
  <c r="F249" i="3"/>
  <c r="C249" i="3"/>
  <c r="N248" i="3"/>
  <c r="M248" i="3"/>
  <c r="F248" i="3"/>
  <c r="C248" i="3"/>
  <c r="M247" i="3"/>
  <c r="N247" i="3" s="1"/>
  <c r="K247" i="3"/>
  <c r="L247" i="3" s="1"/>
  <c r="J247" i="3"/>
  <c r="I247" i="3"/>
  <c r="F247" i="3"/>
  <c r="G247" i="3" s="1"/>
  <c r="H247" i="3" s="1"/>
  <c r="D247" i="3"/>
  <c r="C247" i="3"/>
  <c r="M246" i="3"/>
  <c r="N246" i="3" s="1"/>
  <c r="F246" i="3"/>
  <c r="C246" i="3"/>
  <c r="I246" i="3" s="1"/>
  <c r="J246" i="3" s="1"/>
  <c r="K246" i="3" s="1"/>
  <c r="L246" i="3" s="1"/>
  <c r="M245" i="3"/>
  <c r="N245" i="3" s="1"/>
  <c r="I245" i="3"/>
  <c r="J245" i="3" s="1"/>
  <c r="K245" i="3" s="1"/>
  <c r="L245" i="3" s="1"/>
  <c r="F245" i="3"/>
  <c r="G245" i="3" s="1"/>
  <c r="H245" i="3" s="1"/>
  <c r="O245" i="3" s="1"/>
  <c r="P245" i="3" s="1"/>
  <c r="C245" i="3"/>
  <c r="D245" i="3" s="1"/>
  <c r="O244" i="3"/>
  <c r="P244" i="3" s="1"/>
  <c r="N244" i="3"/>
  <c r="M244" i="3"/>
  <c r="K244" i="3"/>
  <c r="L244" i="3" s="1"/>
  <c r="J244" i="3"/>
  <c r="I244" i="3"/>
  <c r="G244" i="3"/>
  <c r="H244" i="3" s="1"/>
  <c r="F244" i="3"/>
  <c r="D244" i="3"/>
  <c r="C244" i="3"/>
  <c r="M243" i="3"/>
  <c r="N243" i="3" s="1"/>
  <c r="F243" i="3"/>
  <c r="C243" i="3"/>
  <c r="I243" i="3" s="1"/>
  <c r="J243" i="3" s="1"/>
  <c r="K243" i="3" s="1"/>
  <c r="L243" i="3" s="1"/>
  <c r="M242" i="3"/>
  <c r="N242" i="3" s="1"/>
  <c r="F242" i="3"/>
  <c r="C242" i="3"/>
  <c r="I242" i="3" s="1"/>
  <c r="J242" i="3" s="1"/>
  <c r="K242" i="3" s="1"/>
  <c r="L242" i="3" s="1"/>
  <c r="N241" i="3"/>
  <c r="M241" i="3"/>
  <c r="I241" i="3"/>
  <c r="J241" i="3" s="1"/>
  <c r="K241" i="3" s="1"/>
  <c r="L241" i="3" s="1"/>
  <c r="F241" i="3"/>
  <c r="C241" i="3"/>
  <c r="M240" i="3"/>
  <c r="N240" i="3" s="1"/>
  <c r="F240" i="3"/>
  <c r="C240" i="3"/>
  <c r="N239" i="3"/>
  <c r="M239" i="3"/>
  <c r="L239" i="3"/>
  <c r="O239" i="3" s="1"/>
  <c r="P239" i="3" s="1"/>
  <c r="J239" i="3"/>
  <c r="K239" i="3" s="1"/>
  <c r="I239" i="3"/>
  <c r="F239" i="3"/>
  <c r="G239" i="3" s="1"/>
  <c r="H239" i="3" s="1"/>
  <c r="D239" i="3"/>
  <c r="C239" i="3"/>
  <c r="M238" i="3"/>
  <c r="N238" i="3" s="1"/>
  <c r="I238" i="3"/>
  <c r="J238" i="3" s="1"/>
  <c r="K238" i="3" s="1"/>
  <c r="L238" i="3" s="1"/>
  <c r="F238" i="3"/>
  <c r="C238" i="3"/>
  <c r="N237" i="3"/>
  <c r="M237" i="3"/>
  <c r="I237" i="3"/>
  <c r="J237" i="3" s="1"/>
  <c r="K237" i="3" s="1"/>
  <c r="L237" i="3" s="1"/>
  <c r="G237" i="3"/>
  <c r="H237" i="3" s="1"/>
  <c r="O237" i="3" s="1"/>
  <c r="P237" i="3" s="1"/>
  <c r="F237" i="3"/>
  <c r="C237" i="3"/>
  <c r="D237" i="3" s="1"/>
  <c r="N236" i="3"/>
  <c r="M236" i="3"/>
  <c r="L236" i="3"/>
  <c r="I236" i="3"/>
  <c r="J236" i="3" s="1"/>
  <c r="K236" i="3" s="1"/>
  <c r="F236" i="3"/>
  <c r="G236" i="3" s="1"/>
  <c r="H236" i="3" s="1"/>
  <c r="D236" i="3"/>
  <c r="C236" i="3"/>
  <c r="M235" i="3"/>
  <c r="N235" i="3" s="1"/>
  <c r="J235" i="3"/>
  <c r="K235" i="3" s="1"/>
  <c r="L235" i="3" s="1"/>
  <c r="I235" i="3"/>
  <c r="F235" i="3"/>
  <c r="G235" i="3" s="1"/>
  <c r="H235" i="3" s="1"/>
  <c r="O235" i="3" s="1"/>
  <c r="P235" i="3" s="1"/>
  <c r="C235" i="3"/>
  <c r="D235" i="3" s="1"/>
  <c r="M234" i="3"/>
  <c r="N234" i="3" s="1"/>
  <c r="F234" i="3"/>
  <c r="C234" i="3"/>
  <c r="P233" i="3"/>
  <c r="O233" i="3"/>
  <c r="N233" i="3"/>
  <c r="M233" i="3"/>
  <c r="I233" i="3"/>
  <c r="J233" i="3" s="1"/>
  <c r="K233" i="3" s="1"/>
  <c r="L233" i="3" s="1"/>
  <c r="F233" i="3"/>
  <c r="D233" i="3"/>
  <c r="C233" i="3"/>
  <c r="G233" i="3" s="1"/>
  <c r="H233" i="3" s="1"/>
  <c r="M232" i="3"/>
  <c r="N232" i="3" s="1"/>
  <c r="F232" i="3"/>
  <c r="C232" i="3"/>
  <c r="G232" i="3" s="1"/>
  <c r="H232" i="3" s="1"/>
  <c r="N231" i="3"/>
  <c r="M231" i="3"/>
  <c r="K231" i="3"/>
  <c r="L231" i="3" s="1"/>
  <c r="O231" i="3" s="1"/>
  <c r="P231" i="3" s="1"/>
  <c r="J231" i="3"/>
  <c r="I231" i="3"/>
  <c r="F231" i="3"/>
  <c r="G231" i="3" s="1"/>
  <c r="H231" i="3" s="1"/>
  <c r="D231" i="3"/>
  <c r="C231" i="3"/>
  <c r="N230" i="3"/>
  <c r="M230" i="3"/>
  <c r="F230" i="3"/>
  <c r="C230" i="3"/>
  <c r="M229" i="3"/>
  <c r="N229" i="3" s="1"/>
  <c r="I229" i="3"/>
  <c r="J229" i="3" s="1"/>
  <c r="K229" i="3" s="1"/>
  <c r="L229" i="3" s="1"/>
  <c r="H229" i="3"/>
  <c r="O229" i="3" s="1"/>
  <c r="P229" i="3" s="1"/>
  <c r="G229" i="3"/>
  <c r="F229" i="3"/>
  <c r="C229" i="3"/>
  <c r="D229" i="3" s="1"/>
  <c r="N228" i="3"/>
  <c r="M228" i="3"/>
  <c r="I228" i="3"/>
  <c r="J228" i="3" s="1"/>
  <c r="K228" i="3" s="1"/>
  <c r="L228" i="3" s="1"/>
  <c r="F228" i="3"/>
  <c r="G228" i="3" s="1"/>
  <c r="H228" i="3" s="1"/>
  <c r="O228" i="3" s="1"/>
  <c r="P228" i="3" s="1"/>
  <c r="D228" i="3"/>
  <c r="C228" i="3"/>
  <c r="M227" i="3"/>
  <c r="N227" i="3" s="1"/>
  <c r="I227" i="3"/>
  <c r="J227" i="3" s="1"/>
  <c r="K227" i="3" s="1"/>
  <c r="L227" i="3" s="1"/>
  <c r="G227" i="3"/>
  <c r="H227" i="3" s="1"/>
  <c r="O227" i="3" s="1"/>
  <c r="P227" i="3" s="1"/>
  <c r="F227" i="3"/>
  <c r="D227" i="3"/>
  <c r="C227" i="3"/>
  <c r="M226" i="3"/>
  <c r="N226" i="3" s="1"/>
  <c r="F226" i="3"/>
  <c r="C226" i="3"/>
  <c r="N225" i="3"/>
  <c r="M225" i="3"/>
  <c r="F225" i="3"/>
  <c r="C225" i="3"/>
  <c r="G225" i="3" s="1"/>
  <c r="H225" i="3" s="1"/>
  <c r="M224" i="3"/>
  <c r="N224" i="3" s="1"/>
  <c r="G224" i="3"/>
  <c r="H224" i="3" s="1"/>
  <c r="F224" i="3"/>
  <c r="C224" i="3"/>
  <c r="M223" i="3"/>
  <c r="N223" i="3" s="1"/>
  <c r="J223" i="3"/>
  <c r="K223" i="3" s="1"/>
  <c r="L223" i="3" s="1"/>
  <c r="I223" i="3"/>
  <c r="F223" i="3"/>
  <c r="G223" i="3" s="1"/>
  <c r="H223" i="3" s="1"/>
  <c r="O223" i="3" s="1"/>
  <c r="P223" i="3" s="1"/>
  <c r="D223" i="3"/>
  <c r="C223" i="3"/>
  <c r="M222" i="3"/>
  <c r="N222" i="3" s="1"/>
  <c r="F222" i="3"/>
  <c r="C222" i="3"/>
  <c r="M221" i="3"/>
  <c r="N221" i="3" s="1"/>
  <c r="I221" i="3"/>
  <c r="J221" i="3" s="1"/>
  <c r="K221" i="3" s="1"/>
  <c r="L221" i="3" s="1"/>
  <c r="G221" i="3"/>
  <c r="H221" i="3" s="1"/>
  <c r="O221" i="3" s="1"/>
  <c r="P221" i="3" s="1"/>
  <c r="F221" i="3"/>
  <c r="C221" i="3"/>
  <c r="D221" i="3" s="1"/>
  <c r="N220" i="3"/>
  <c r="M220" i="3"/>
  <c r="I220" i="3"/>
  <c r="J220" i="3" s="1"/>
  <c r="K220" i="3" s="1"/>
  <c r="L220" i="3" s="1"/>
  <c r="F220" i="3"/>
  <c r="G220" i="3" s="1"/>
  <c r="H220" i="3" s="1"/>
  <c r="O220" i="3" s="1"/>
  <c r="P220" i="3" s="1"/>
  <c r="D220" i="3"/>
  <c r="C220" i="3"/>
  <c r="M219" i="3"/>
  <c r="N219" i="3" s="1"/>
  <c r="I219" i="3"/>
  <c r="J219" i="3" s="1"/>
  <c r="K219" i="3" s="1"/>
  <c r="L219" i="3" s="1"/>
  <c r="F219" i="3"/>
  <c r="C219" i="3"/>
  <c r="G219" i="3" s="1"/>
  <c r="H219" i="3" s="1"/>
  <c r="M218" i="3"/>
  <c r="N218" i="3" s="1"/>
  <c r="F218" i="3"/>
  <c r="C218" i="3"/>
  <c r="I218" i="3" s="1"/>
  <c r="J218" i="3" s="1"/>
  <c r="K218" i="3" s="1"/>
  <c r="L218" i="3" s="1"/>
  <c r="N217" i="3"/>
  <c r="M217" i="3"/>
  <c r="F217" i="3"/>
  <c r="C217" i="3"/>
  <c r="G217" i="3" s="1"/>
  <c r="H217" i="3" s="1"/>
  <c r="N216" i="3"/>
  <c r="M216" i="3"/>
  <c r="G216" i="3"/>
  <c r="H216" i="3" s="1"/>
  <c r="F216" i="3"/>
  <c r="D216" i="3"/>
  <c r="C216" i="3"/>
  <c r="M215" i="3"/>
  <c r="N215" i="3" s="1"/>
  <c r="J215" i="3"/>
  <c r="K215" i="3" s="1"/>
  <c r="L215" i="3" s="1"/>
  <c r="I215" i="3"/>
  <c r="F215" i="3"/>
  <c r="G215" i="3" s="1"/>
  <c r="H215" i="3" s="1"/>
  <c r="O215" i="3" s="1"/>
  <c r="P215" i="3" s="1"/>
  <c r="D215" i="3"/>
  <c r="C215" i="3"/>
  <c r="N214" i="3"/>
  <c r="M214" i="3"/>
  <c r="F214" i="3"/>
  <c r="C214" i="3"/>
  <c r="M213" i="3"/>
  <c r="N213" i="3" s="1"/>
  <c r="I213" i="3"/>
  <c r="J213" i="3" s="1"/>
  <c r="K213" i="3" s="1"/>
  <c r="L213" i="3" s="1"/>
  <c r="G213" i="3"/>
  <c r="H213" i="3" s="1"/>
  <c r="O213" i="3" s="1"/>
  <c r="P213" i="3" s="1"/>
  <c r="F213" i="3"/>
  <c r="C213" i="3"/>
  <c r="D213" i="3" s="1"/>
  <c r="N212" i="3"/>
  <c r="M212" i="3"/>
  <c r="J212" i="3"/>
  <c r="K212" i="3" s="1"/>
  <c r="L212" i="3" s="1"/>
  <c r="I212" i="3"/>
  <c r="F212" i="3"/>
  <c r="G212" i="3" s="1"/>
  <c r="H212" i="3" s="1"/>
  <c r="O212" i="3" s="1"/>
  <c r="P212" i="3" s="1"/>
  <c r="D212" i="3"/>
  <c r="C212" i="3"/>
  <c r="M211" i="3"/>
  <c r="N211" i="3" s="1"/>
  <c r="F211" i="3"/>
  <c r="C211" i="3"/>
  <c r="I211" i="3" s="1"/>
  <c r="J211" i="3" s="1"/>
  <c r="K211" i="3" s="1"/>
  <c r="L211" i="3" s="1"/>
  <c r="M210" i="3"/>
  <c r="N210" i="3" s="1"/>
  <c r="K210" i="3"/>
  <c r="L210" i="3" s="1"/>
  <c r="F210" i="3"/>
  <c r="G210" i="3" s="1"/>
  <c r="H210" i="3" s="1"/>
  <c r="O210" i="3" s="1"/>
  <c r="P210" i="3" s="1"/>
  <c r="D210" i="3"/>
  <c r="C210" i="3"/>
  <c r="I210" i="3" s="1"/>
  <c r="J210" i="3" s="1"/>
  <c r="N209" i="3"/>
  <c r="M209" i="3"/>
  <c r="F209" i="3"/>
  <c r="C209" i="3"/>
  <c r="M208" i="3"/>
  <c r="N208" i="3" s="1"/>
  <c r="G208" i="3"/>
  <c r="H208" i="3" s="1"/>
  <c r="F208" i="3"/>
  <c r="C208" i="3"/>
  <c r="M207" i="3"/>
  <c r="N207" i="3" s="1"/>
  <c r="J207" i="3"/>
  <c r="K207" i="3" s="1"/>
  <c r="L207" i="3" s="1"/>
  <c r="I207" i="3"/>
  <c r="F207" i="3"/>
  <c r="G207" i="3" s="1"/>
  <c r="H207" i="3" s="1"/>
  <c r="D207" i="3"/>
  <c r="C207" i="3"/>
  <c r="M206" i="3"/>
  <c r="N206" i="3" s="1"/>
  <c r="F206" i="3"/>
  <c r="C206" i="3"/>
  <c r="M205" i="3"/>
  <c r="N205" i="3" s="1"/>
  <c r="I205" i="3"/>
  <c r="J205" i="3" s="1"/>
  <c r="K205" i="3" s="1"/>
  <c r="L205" i="3" s="1"/>
  <c r="F205" i="3"/>
  <c r="G205" i="3" s="1"/>
  <c r="H205" i="3" s="1"/>
  <c r="C205" i="3"/>
  <c r="D205" i="3" s="1"/>
  <c r="N204" i="3"/>
  <c r="M204" i="3"/>
  <c r="I204" i="3"/>
  <c r="J204" i="3" s="1"/>
  <c r="K204" i="3" s="1"/>
  <c r="L204" i="3" s="1"/>
  <c r="F204" i="3"/>
  <c r="G204" i="3" s="1"/>
  <c r="H204" i="3" s="1"/>
  <c r="O204" i="3" s="1"/>
  <c r="P204" i="3" s="1"/>
  <c r="D204" i="3"/>
  <c r="C204" i="3"/>
  <c r="M203" i="3"/>
  <c r="N203" i="3" s="1"/>
  <c r="F203" i="3"/>
  <c r="C203" i="3"/>
  <c r="P202" i="3"/>
  <c r="M202" i="3"/>
  <c r="N202" i="3" s="1"/>
  <c r="K202" i="3"/>
  <c r="L202" i="3" s="1"/>
  <c r="F202" i="3"/>
  <c r="G202" i="3" s="1"/>
  <c r="H202" i="3" s="1"/>
  <c r="O202" i="3" s="1"/>
  <c r="C202" i="3"/>
  <c r="I202" i="3" s="1"/>
  <c r="J202" i="3" s="1"/>
  <c r="N201" i="3"/>
  <c r="M201" i="3"/>
  <c r="F201" i="3"/>
  <c r="C201" i="3"/>
  <c r="N200" i="3"/>
  <c r="M200" i="3"/>
  <c r="F200" i="3"/>
  <c r="C200" i="3"/>
  <c r="M199" i="3"/>
  <c r="N199" i="3" s="1"/>
  <c r="J199" i="3"/>
  <c r="K199" i="3" s="1"/>
  <c r="L199" i="3" s="1"/>
  <c r="I199" i="3"/>
  <c r="F199" i="3"/>
  <c r="G199" i="3" s="1"/>
  <c r="H199" i="3" s="1"/>
  <c r="D199" i="3"/>
  <c r="C199" i="3"/>
  <c r="M198" i="3"/>
  <c r="N198" i="3" s="1"/>
  <c r="F198" i="3"/>
  <c r="C198" i="3"/>
  <c r="N197" i="3"/>
  <c r="M197" i="3"/>
  <c r="J197" i="3"/>
  <c r="K197" i="3" s="1"/>
  <c r="L197" i="3" s="1"/>
  <c r="I197" i="3"/>
  <c r="F197" i="3"/>
  <c r="G197" i="3" s="1"/>
  <c r="H197" i="3" s="1"/>
  <c r="O197" i="3" s="1"/>
  <c r="P197" i="3" s="1"/>
  <c r="C197" i="3"/>
  <c r="D197" i="3" s="1"/>
  <c r="N196" i="3"/>
  <c r="M196" i="3"/>
  <c r="I196" i="3"/>
  <c r="J196" i="3" s="1"/>
  <c r="K196" i="3" s="1"/>
  <c r="L196" i="3" s="1"/>
  <c r="F196" i="3"/>
  <c r="G196" i="3" s="1"/>
  <c r="H196" i="3" s="1"/>
  <c r="O196" i="3" s="1"/>
  <c r="P196" i="3" s="1"/>
  <c r="D196" i="3"/>
  <c r="C196" i="3"/>
  <c r="M195" i="3"/>
  <c r="N195" i="3" s="1"/>
  <c r="F195" i="3"/>
  <c r="C195" i="3"/>
  <c r="I195" i="3" s="1"/>
  <c r="J195" i="3" s="1"/>
  <c r="K195" i="3" s="1"/>
  <c r="L195" i="3" s="1"/>
  <c r="M194" i="3"/>
  <c r="N194" i="3" s="1"/>
  <c r="F194" i="3"/>
  <c r="D194" i="3"/>
  <c r="C194" i="3"/>
  <c r="I194" i="3" s="1"/>
  <c r="J194" i="3" s="1"/>
  <c r="K194" i="3" s="1"/>
  <c r="L194" i="3" s="1"/>
  <c r="N193" i="3"/>
  <c r="M193" i="3"/>
  <c r="I193" i="3"/>
  <c r="J193" i="3" s="1"/>
  <c r="K193" i="3" s="1"/>
  <c r="L193" i="3" s="1"/>
  <c r="F193" i="3"/>
  <c r="C193" i="3"/>
  <c r="M192" i="3"/>
  <c r="N192" i="3" s="1"/>
  <c r="F192" i="3"/>
  <c r="C192" i="3"/>
  <c r="D192" i="3" s="1"/>
  <c r="M191" i="3"/>
  <c r="N191" i="3" s="1"/>
  <c r="J191" i="3"/>
  <c r="K191" i="3" s="1"/>
  <c r="L191" i="3" s="1"/>
  <c r="I191" i="3"/>
  <c r="F191" i="3"/>
  <c r="G191" i="3" s="1"/>
  <c r="H191" i="3" s="1"/>
  <c r="D191" i="3"/>
  <c r="C191" i="3"/>
  <c r="N190" i="3"/>
  <c r="M190" i="3"/>
  <c r="I190" i="3"/>
  <c r="J190" i="3" s="1"/>
  <c r="K190" i="3" s="1"/>
  <c r="L190" i="3" s="1"/>
  <c r="F190" i="3"/>
  <c r="C190" i="3"/>
  <c r="M189" i="3"/>
  <c r="N189" i="3" s="1"/>
  <c r="I189" i="3"/>
  <c r="J189" i="3" s="1"/>
  <c r="K189" i="3" s="1"/>
  <c r="L189" i="3" s="1"/>
  <c r="F189" i="3"/>
  <c r="G189" i="3" s="1"/>
  <c r="H189" i="3" s="1"/>
  <c r="O189" i="3" s="1"/>
  <c r="P189" i="3" s="1"/>
  <c r="C189" i="3"/>
  <c r="D189" i="3" s="1"/>
  <c r="N188" i="3"/>
  <c r="M188" i="3"/>
  <c r="I188" i="3"/>
  <c r="J188" i="3" s="1"/>
  <c r="K188" i="3" s="1"/>
  <c r="L188" i="3" s="1"/>
  <c r="F188" i="3"/>
  <c r="G188" i="3" s="1"/>
  <c r="H188" i="3" s="1"/>
  <c r="O188" i="3" s="1"/>
  <c r="P188" i="3" s="1"/>
  <c r="D188" i="3"/>
  <c r="C188" i="3"/>
  <c r="M187" i="3"/>
  <c r="N187" i="3" s="1"/>
  <c r="I187" i="3"/>
  <c r="J187" i="3" s="1"/>
  <c r="K187" i="3" s="1"/>
  <c r="L187" i="3" s="1"/>
  <c r="F187" i="3"/>
  <c r="C187" i="3"/>
  <c r="G187" i="3" s="1"/>
  <c r="H187" i="3" s="1"/>
  <c r="O187" i="3" s="1"/>
  <c r="P187" i="3" s="1"/>
  <c r="M186" i="3"/>
  <c r="N186" i="3" s="1"/>
  <c r="F186" i="3"/>
  <c r="C186" i="3"/>
  <c r="I186" i="3" s="1"/>
  <c r="J186" i="3" s="1"/>
  <c r="K186" i="3" s="1"/>
  <c r="L186" i="3" s="1"/>
  <c r="N185" i="3"/>
  <c r="M185" i="3"/>
  <c r="F185" i="3"/>
  <c r="D185" i="3"/>
  <c r="C185" i="3"/>
  <c r="G185" i="3" s="1"/>
  <c r="H185" i="3" s="1"/>
  <c r="N184" i="3"/>
  <c r="M184" i="3"/>
  <c r="G184" i="3"/>
  <c r="H184" i="3" s="1"/>
  <c r="F184" i="3"/>
  <c r="C184" i="3"/>
  <c r="M183" i="3"/>
  <c r="N183" i="3" s="1"/>
  <c r="I183" i="3"/>
  <c r="J183" i="3" s="1"/>
  <c r="K183" i="3" s="1"/>
  <c r="L183" i="3" s="1"/>
  <c r="F183" i="3"/>
  <c r="G183" i="3" s="1"/>
  <c r="H183" i="3" s="1"/>
  <c r="D183" i="3"/>
  <c r="C183" i="3"/>
  <c r="M182" i="3"/>
  <c r="N182" i="3" s="1"/>
  <c r="F182" i="3"/>
  <c r="C182" i="3"/>
  <c r="M181" i="3"/>
  <c r="N181" i="3" s="1"/>
  <c r="J181" i="3"/>
  <c r="K181" i="3" s="1"/>
  <c r="L181" i="3" s="1"/>
  <c r="I181" i="3"/>
  <c r="G181" i="3"/>
  <c r="H181" i="3" s="1"/>
  <c r="F181" i="3"/>
  <c r="C181" i="3"/>
  <c r="D181" i="3" s="1"/>
  <c r="N180" i="3"/>
  <c r="M180" i="3"/>
  <c r="I180" i="3"/>
  <c r="J180" i="3" s="1"/>
  <c r="K180" i="3" s="1"/>
  <c r="L180" i="3" s="1"/>
  <c r="F180" i="3"/>
  <c r="G180" i="3" s="1"/>
  <c r="H180" i="3" s="1"/>
  <c r="O180" i="3" s="1"/>
  <c r="P180" i="3" s="1"/>
  <c r="C180" i="3"/>
  <c r="M179" i="3"/>
  <c r="N179" i="3" s="1"/>
  <c r="F179" i="3"/>
  <c r="C179" i="3"/>
  <c r="M178" i="3"/>
  <c r="N178" i="3" s="1"/>
  <c r="F178" i="3"/>
  <c r="C178" i="3"/>
  <c r="I178" i="3" s="1"/>
  <c r="J178" i="3" s="1"/>
  <c r="K178" i="3" s="1"/>
  <c r="L178" i="3" s="1"/>
  <c r="M177" i="3"/>
  <c r="N177" i="3" s="1"/>
  <c r="I177" i="3"/>
  <c r="J177" i="3" s="1"/>
  <c r="K177" i="3" s="1"/>
  <c r="L177" i="3" s="1"/>
  <c r="F177" i="3"/>
  <c r="C177" i="3"/>
  <c r="M176" i="3"/>
  <c r="N176" i="3" s="1"/>
  <c r="F176" i="3"/>
  <c r="C176" i="3"/>
  <c r="D176" i="3" s="1"/>
  <c r="N175" i="3"/>
  <c r="M175" i="3"/>
  <c r="J175" i="3"/>
  <c r="K175" i="3" s="1"/>
  <c r="L175" i="3" s="1"/>
  <c r="I175" i="3"/>
  <c r="G175" i="3"/>
  <c r="H175" i="3" s="1"/>
  <c r="F175" i="3"/>
  <c r="D175" i="3"/>
  <c r="C175" i="3"/>
  <c r="N174" i="3"/>
  <c r="M174" i="3"/>
  <c r="G174" i="3"/>
  <c r="H174" i="3" s="1"/>
  <c r="F174" i="3"/>
  <c r="C174" i="3"/>
  <c r="M173" i="3"/>
  <c r="N173" i="3" s="1"/>
  <c r="J173" i="3"/>
  <c r="K173" i="3" s="1"/>
  <c r="L173" i="3" s="1"/>
  <c r="I173" i="3"/>
  <c r="F173" i="3"/>
  <c r="G173" i="3" s="1"/>
  <c r="H173" i="3" s="1"/>
  <c r="C173" i="3"/>
  <c r="D173" i="3" s="1"/>
  <c r="N172" i="3"/>
  <c r="M172" i="3"/>
  <c r="F172" i="3"/>
  <c r="D172" i="3"/>
  <c r="C172" i="3"/>
  <c r="M171" i="3"/>
  <c r="N171" i="3" s="1"/>
  <c r="L171" i="3"/>
  <c r="F171" i="3"/>
  <c r="C171" i="3"/>
  <c r="I171" i="3" s="1"/>
  <c r="J171" i="3" s="1"/>
  <c r="K171" i="3" s="1"/>
  <c r="M170" i="3"/>
  <c r="N170" i="3" s="1"/>
  <c r="J170" i="3"/>
  <c r="K170" i="3" s="1"/>
  <c r="L170" i="3" s="1"/>
  <c r="F170" i="3"/>
  <c r="G170" i="3" s="1"/>
  <c r="H170" i="3" s="1"/>
  <c r="O170" i="3" s="1"/>
  <c r="P170" i="3" s="1"/>
  <c r="C170" i="3"/>
  <c r="I170" i="3" s="1"/>
  <c r="M169" i="3"/>
  <c r="N169" i="3" s="1"/>
  <c r="F169" i="3"/>
  <c r="D169" i="3"/>
  <c r="C169" i="3"/>
  <c r="N168" i="3"/>
  <c r="M168" i="3"/>
  <c r="F168" i="3"/>
  <c r="C168" i="3"/>
  <c r="N167" i="3"/>
  <c r="M167" i="3"/>
  <c r="I167" i="3"/>
  <c r="J167" i="3" s="1"/>
  <c r="K167" i="3" s="1"/>
  <c r="L167" i="3" s="1"/>
  <c r="O167" i="3" s="1"/>
  <c r="P167" i="3" s="1"/>
  <c r="G167" i="3"/>
  <c r="H167" i="3" s="1"/>
  <c r="F167" i="3"/>
  <c r="D167" i="3"/>
  <c r="C167" i="3"/>
  <c r="N166" i="3"/>
  <c r="M166" i="3"/>
  <c r="I166" i="3"/>
  <c r="J166" i="3" s="1"/>
  <c r="K166" i="3" s="1"/>
  <c r="L166" i="3" s="1"/>
  <c r="H166" i="3"/>
  <c r="G166" i="3"/>
  <c r="F166" i="3"/>
  <c r="C166" i="3"/>
  <c r="D166" i="3" s="1"/>
  <c r="M165" i="3"/>
  <c r="N165" i="3" s="1"/>
  <c r="F165" i="3"/>
  <c r="C165" i="3"/>
  <c r="N164" i="3"/>
  <c r="M164" i="3"/>
  <c r="F164" i="3"/>
  <c r="C164" i="3"/>
  <c r="M163" i="3"/>
  <c r="N163" i="3" s="1"/>
  <c r="F163" i="3"/>
  <c r="C163" i="3"/>
  <c r="I163" i="3" s="1"/>
  <c r="J163" i="3" s="1"/>
  <c r="K163" i="3" s="1"/>
  <c r="L163" i="3" s="1"/>
  <c r="M162" i="3"/>
  <c r="N162" i="3" s="1"/>
  <c r="J162" i="3"/>
  <c r="K162" i="3" s="1"/>
  <c r="L162" i="3" s="1"/>
  <c r="G162" i="3"/>
  <c r="H162" i="3" s="1"/>
  <c r="F162" i="3"/>
  <c r="C162" i="3"/>
  <c r="I162" i="3" s="1"/>
  <c r="M161" i="3"/>
  <c r="N161" i="3" s="1"/>
  <c r="F161" i="3"/>
  <c r="C161" i="3"/>
  <c r="G161" i="3" s="1"/>
  <c r="H161" i="3" s="1"/>
  <c r="M160" i="3"/>
  <c r="N160" i="3" s="1"/>
  <c r="F160" i="3"/>
  <c r="D160" i="3"/>
  <c r="C160" i="3"/>
  <c r="M159" i="3"/>
  <c r="N159" i="3" s="1"/>
  <c r="I159" i="3"/>
  <c r="J159" i="3" s="1"/>
  <c r="K159" i="3" s="1"/>
  <c r="L159" i="3" s="1"/>
  <c r="F159" i="3"/>
  <c r="G159" i="3" s="1"/>
  <c r="H159" i="3" s="1"/>
  <c r="D159" i="3"/>
  <c r="C159" i="3"/>
  <c r="M158" i="3"/>
  <c r="N158" i="3" s="1"/>
  <c r="I158" i="3"/>
  <c r="J158" i="3" s="1"/>
  <c r="K158" i="3" s="1"/>
  <c r="L158" i="3" s="1"/>
  <c r="O158" i="3" s="1"/>
  <c r="P158" i="3" s="1"/>
  <c r="F158" i="3"/>
  <c r="C158" i="3"/>
  <c r="G158" i="3" s="1"/>
  <c r="H158" i="3" s="1"/>
  <c r="N157" i="3"/>
  <c r="M157" i="3"/>
  <c r="I157" i="3"/>
  <c r="J157" i="3" s="1"/>
  <c r="K157" i="3" s="1"/>
  <c r="L157" i="3" s="1"/>
  <c r="F157" i="3"/>
  <c r="G157" i="3" s="1"/>
  <c r="H157" i="3" s="1"/>
  <c r="C157" i="3"/>
  <c r="D157" i="3" s="1"/>
  <c r="N156" i="3"/>
  <c r="M156" i="3"/>
  <c r="I156" i="3"/>
  <c r="J156" i="3" s="1"/>
  <c r="K156" i="3" s="1"/>
  <c r="L156" i="3" s="1"/>
  <c r="F156" i="3"/>
  <c r="C156" i="3"/>
  <c r="G156" i="3" s="1"/>
  <c r="H156" i="3" s="1"/>
  <c r="O156" i="3" s="1"/>
  <c r="P156" i="3" s="1"/>
  <c r="M155" i="3"/>
  <c r="N155" i="3" s="1"/>
  <c r="F155" i="3"/>
  <c r="C155" i="3"/>
  <c r="M154" i="3"/>
  <c r="N154" i="3" s="1"/>
  <c r="L154" i="3"/>
  <c r="F154" i="3"/>
  <c r="C154" i="3"/>
  <c r="I154" i="3" s="1"/>
  <c r="J154" i="3" s="1"/>
  <c r="K154" i="3" s="1"/>
  <c r="N153" i="3"/>
  <c r="M153" i="3"/>
  <c r="I153" i="3"/>
  <c r="J153" i="3" s="1"/>
  <c r="K153" i="3" s="1"/>
  <c r="L153" i="3" s="1"/>
  <c r="H153" i="3"/>
  <c r="O153" i="3" s="1"/>
  <c r="P153" i="3" s="1"/>
  <c r="F153" i="3"/>
  <c r="D153" i="3"/>
  <c r="C153" i="3"/>
  <c r="G153" i="3" s="1"/>
  <c r="M152" i="3"/>
  <c r="N152" i="3" s="1"/>
  <c r="I152" i="3"/>
  <c r="J152" i="3" s="1"/>
  <c r="K152" i="3" s="1"/>
  <c r="L152" i="3" s="1"/>
  <c r="H152" i="3"/>
  <c r="G152" i="3"/>
  <c r="F152" i="3"/>
  <c r="C152" i="3"/>
  <c r="N151" i="3"/>
  <c r="M151" i="3"/>
  <c r="I151" i="3"/>
  <c r="J151" i="3" s="1"/>
  <c r="K151" i="3" s="1"/>
  <c r="L151" i="3" s="1"/>
  <c r="F151" i="3"/>
  <c r="G151" i="3" s="1"/>
  <c r="H151" i="3" s="1"/>
  <c r="O151" i="3" s="1"/>
  <c r="P151" i="3" s="1"/>
  <c r="D151" i="3"/>
  <c r="C151" i="3"/>
  <c r="N150" i="3"/>
  <c r="M150" i="3"/>
  <c r="F150" i="3"/>
  <c r="C150" i="3"/>
  <c r="N149" i="3"/>
  <c r="M149" i="3"/>
  <c r="F149" i="3"/>
  <c r="C149" i="3"/>
  <c r="D149" i="3" s="1"/>
  <c r="N148" i="3"/>
  <c r="M148" i="3"/>
  <c r="J148" i="3"/>
  <c r="K148" i="3" s="1"/>
  <c r="L148" i="3" s="1"/>
  <c r="I148" i="3"/>
  <c r="H148" i="3"/>
  <c r="O148" i="3" s="1"/>
  <c r="P148" i="3" s="1"/>
  <c r="F148" i="3"/>
  <c r="C148" i="3"/>
  <c r="G148" i="3" s="1"/>
  <c r="M147" i="3"/>
  <c r="N147" i="3" s="1"/>
  <c r="J147" i="3"/>
  <c r="K147" i="3" s="1"/>
  <c r="L147" i="3" s="1"/>
  <c r="I147" i="3"/>
  <c r="F147" i="3"/>
  <c r="G147" i="3" s="1"/>
  <c r="H147" i="3" s="1"/>
  <c r="O147" i="3" s="1"/>
  <c r="P147" i="3" s="1"/>
  <c r="D147" i="3"/>
  <c r="C147" i="3"/>
  <c r="M146" i="3"/>
  <c r="N146" i="3" s="1"/>
  <c r="F146" i="3"/>
  <c r="D146" i="3"/>
  <c r="C146" i="3"/>
  <c r="N145" i="3"/>
  <c r="M145" i="3"/>
  <c r="F145" i="3"/>
  <c r="D145" i="3"/>
  <c r="C145" i="3"/>
  <c r="M144" i="3"/>
  <c r="N144" i="3" s="1"/>
  <c r="I144" i="3"/>
  <c r="J144" i="3" s="1"/>
  <c r="K144" i="3" s="1"/>
  <c r="L144" i="3" s="1"/>
  <c r="F144" i="3"/>
  <c r="C144" i="3"/>
  <c r="N143" i="3"/>
  <c r="M143" i="3"/>
  <c r="I143" i="3"/>
  <c r="J143" i="3" s="1"/>
  <c r="K143" i="3" s="1"/>
  <c r="L143" i="3" s="1"/>
  <c r="F143" i="3"/>
  <c r="G143" i="3" s="1"/>
  <c r="H143" i="3" s="1"/>
  <c r="D143" i="3"/>
  <c r="C143" i="3"/>
  <c r="M142" i="3"/>
  <c r="N142" i="3" s="1"/>
  <c r="I142" i="3"/>
  <c r="J142" i="3" s="1"/>
  <c r="K142" i="3" s="1"/>
  <c r="L142" i="3" s="1"/>
  <c r="H142" i="3"/>
  <c r="O142" i="3" s="1"/>
  <c r="P142" i="3" s="1"/>
  <c r="G142" i="3"/>
  <c r="F142" i="3"/>
  <c r="D142" i="3"/>
  <c r="C142" i="3"/>
  <c r="M141" i="3"/>
  <c r="N141" i="3" s="1"/>
  <c r="F141" i="3"/>
  <c r="C141" i="3"/>
  <c r="N140" i="3"/>
  <c r="M140" i="3"/>
  <c r="F140" i="3"/>
  <c r="C140" i="3"/>
  <c r="M139" i="3"/>
  <c r="N139" i="3" s="1"/>
  <c r="L139" i="3"/>
  <c r="J139" i="3"/>
  <c r="K139" i="3" s="1"/>
  <c r="I139" i="3"/>
  <c r="F139" i="3"/>
  <c r="C139" i="3"/>
  <c r="G139" i="3" s="1"/>
  <c r="H139" i="3" s="1"/>
  <c r="M138" i="3"/>
  <c r="N138" i="3" s="1"/>
  <c r="J138" i="3"/>
  <c r="K138" i="3" s="1"/>
  <c r="L138" i="3" s="1"/>
  <c r="F138" i="3"/>
  <c r="G138" i="3" s="1"/>
  <c r="H138" i="3" s="1"/>
  <c r="O138" i="3" s="1"/>
  <c r="P138" i="3" s="1"/>
  <c r="C138" i="3"/>
  <c r="I138" i="3" s="1"/>
  <c r="M137" i="3"/>
  <c r="N137" i="3" s="1"/>
  <c r="K137" i="3"/>
  <c r="L137" i="3" s="1"/>
  <c r="I137" i="3"/>
  <c r="J137" i="3" s="1"/>
  <c r="F137" i="3"/>
  <c r="C137" i="3"/>
  <c r="M136" i="3"/>
  <c r="N136" i="3" s="1"/>
  <c r="F136" i="3"/>
  <c r="C136" i="3"/>
  <c r="D136" i="3" s="1"/>
  <c r="M135" i="3"/>
  <c r="N135" i="3" s="1"/>
  <c r="J135" i="3"/>
  <c r="K135" i="3" s="1"/>
  <c r="L135" i="3" s="1"/>
  <c r="O135" i="3" s="1"/>
  <c r="P135" i="3" s="1"/>
  <c r="I135" i="3"/>
  <c r="F135" i="3"/>
  <c r="G135" i="3" s="1"/>
  <c r="H135" i="3" s="1"/>
  <c r="D135" i="3"/>
  <c r="C135" i="3"/>
  <c r="M134" i="3"/>
  <c r="N134" i="3" s="1"/>
  <c r="F134" i="3"/>
  <c r="C134" i="3"/>
  <c r="M133" i="3"/>
  <c r="N133" i="3" s="1"/>
  <c r="J133" i="3"/>
  <c r="K133" i="3" s="1"/>
  <c r="L133" i="3" s="1"/>
  <c r="I133" i="3"/>
  <c r="F133" i="3"/>
  <c r="C133" i="3"/>
  <c r="G133" i="3" s="1"/>
  <c r="H133" i="3" s="1"/>
  <c r="N132" i="3"/>
  <c r="M132" i="3"/>
  <c r="J132" i="3"/>
  <c r="K132" i="3" s="1"/>
  <c r="L132" i="3" s="1"/>
  <c r="I132" i="3"/>
  <c r="H132" i="3"/>
  <c r="O132" i="3" s="1"/>
  <c r="P132" i="3" s="1"/>
  <c r="G132" i="3"/>
  <c r="F132" i="3"/>
  <c r="C132" i="3"/>
  <c r="M131" i="3"/>
  <c r="N131" i="3" s="1"/>
  <c r="F131" i="3"/>
  <c r="C131" i="3"/>
  <c r="I131" i="3" s="1"/>
  <c r="J131" i="3" s="1"/>
  <c r="K131" i="3" s="1"/>
  <c r="L131" i="3" s="1"/>
  <c r="N130" i="3"/>
  <c r="M130" i="3"/>
  <c r="F130" i="3"/>
  <c r="C130" i="3"/>
  <c r="N129" i="3"/>
  <c r="M129" i="3"/>
  <c r="F129" i="3"/>
  <c r="C129" i="3"/>
  <c r="M128" i="3"/>
  <c r="N128" i="3" s="1"/>
  <c r="F128" i="3"/>
  <c r="C128" i="3"/>
  <c r="M127" i="3"/>
  <c r="N127" i="3" s="1"/>
  <c r="I127" i="3"/>
  <c r="J127" i="3" s="1"/>
  <c r="K127" i="3" s="1"/>
  <c r="L127" i="3" s="1"/>
  <c r="F127" i="3"/>
  <c r="G127" i="3" s="1"/>
  <c r="H127" i="3" s="1"/>
  <c r="O127" i="3" s="1"/>
  <c r="P127" i="3" s="1"/>
  <c r="D127" i="3"/>
  <c r="C127" i="3"/>
  <c r="N126" i="3"/>
  <c r="M126" i="3"/>
  <c r="K126" i="3"/>
  <c r="L126" i="3" s="1"/>
  <c r="J126" i="3"/>
  <c r="I126" i="3"/>
  <c r="G126" i="3"/>
  <c r="H126" i="3" s="1"/>
  <c r="F126" i="3"/>
  <c r="C126" i="3"/>
  <c r="M125" i="3"/>
  <c r="N125" i="3" s="1"/>
  <c r="F125" i="3"/>
  <c r="C125" i="3"/>
  <c r="N124" i="3"/>
  <c r="M124" i="3"/>
  <c r="I124" i="3"/>
  <c r="J124" i="3" s="1"/>
  <c r="K124" i="3" s="1"/>
  <c r="L124" i="3" s="1"/>
  <c r="F124" i="3"/>
  <c r="C124" i="3"/>
  <c r="G124" i="3" s="1"/>
  <c r="H124" i="3" s="1"/>
  <c r="M123" i="3"/>
  <c r="N123" i="3" s="1"/>
  <c r="F123" i="3"/>
  <c r="C123" i="3"/>
  <c r="M122" i="3"/>
  <c r="N122" i="3" s="1"/>
  <c r="F122" i="3"/>
  <c r="C122" i="3"/>
  <c r="M121" i="3"/>
  <c r="N121" i="3" s="1"/>
  <c r="I121" i="3"/>
  <c r="J121" i="3" s="1"/>
  <c r="K121" i="3" s="1"/>
  <c r="L121" i="3" s="1"/>
  <c r="F121" i="3"/>
  <c r="C121" i="3"/>
  <c r="G121" i="3" s="1"/>
  <c r="H121" i="3" s="1"/>
  <c r="O121" i="3" s="1"/>
  <c r="P121" i="3" s="1"/>
  <c r="N120" i="3"/>
  <c r="M120" i="3"/>
  <c r="L120" i="3"/>
  <c r="K120" i="3"/>
  <c r="J120" i="3"/>
  <c r="I120" i="3"/>
  <c r="H120" i="3"/>
  <c r="G120" i="3"/>
  <c r="F120" i="3"/>
  <c r="C120" i="3"/>
  <c r="M119" i="3"/>
  <c r="N119" i="3" s="1"/>
  <c r="I119" i="3"/>
  <c r="J119" i="3" s="1"/>
  <c r="K119" i="3" s="1"/>
  <c r="L119" i="3" s="1"/>
  <c r="F119" i="3"/>
  <c r="G119" i="3" s="1"/>
  <c r="H119" i="3" s="1"/>
  <c r="O119" i="3" s="1"/>
  <c r="P119" i="3" s="1"/>
  <c r="D119" i="3"/>
  <c r="C119" i="3"/>
  <c r="N118" i="3"/>
  <c r="M118" i="3"/>
  <c r="F118" i="3"/>
  <c r="C118" i="3"/>
  <c r="I118" i="3" s="1"/>
  <c r="J118" i="3" s="1"/>
  <c r="K118" i="3" s="1"/>
  <c r="L118" i="3" s="1"/>
  <c r="N117" i="3"/>
  <c r="M117" i="3"/>
  <c r="F117" i="3"/>
  <c r="C117" i="3"/>
  <c r="N116" i="3"/>
  <c r="M116" i="3"/>
  <c r="I116" i="3"/>
  <c r="J116" i="3" s="1"/>
  <c r="K116" i="3" s="1"/>
  <c r="L116" i="3" s="1"/>
  <c r="O116" i="3" s="1"/>
  <c r="P116" i="3" s="1"/>
  <c r="F116" i="3"/>
  <c r="D116" i="3"/>
  <c r="C116" i="3"/>
  <c r="G116" i="3" s="1"/>
  <c r="H116" i="3" s="1"/>
  <c r="M115" i="3"/>
  <c r="N115" i="3" s="1"/>
  <c r="J115" i="3"/>
  <c r="K115" i="3" s="1"/>
  <c r="L115" i="3" s="1"/>
  <c r="I115" i="3"/>
  <c r="F115" i="3"/>
  <c r="C115" i="3"/>
  <c r="G115" i="3" s="1"/>
  <c r="H115" i="3" s="1"/>
  <c r="M114" i="3"/>
  <c r="N114" i="3" s="1"/>
  <c r="L114" i="3"/>
  <c r="K114" i="3"/>
  <c r="J114" i="3"/>
  <c r="G114" i="3"/>
  <c r="H114" i="3" s="1"/>
  <c r="O114" i="3" s="1"/>
  <c r="P114" i="3" s="1"/>
  <c r="F114" i="3"/>
  <c r="C114" i="3"/>
  <c r="I114" i="3" s="1"/>
  <c r="M113" i="3"/>
  <c r="N113" i="3" s="1"/>
  <c r="J113" i="3"/>
  <c r="K113" i="3" s="1"/>
  <c r="L113" i="3" s="1"/>
  <c r="I113" i="3"/>
  <c r="F113" i="3"/>
  <c r="D113" i="3"/>
  <c r="C113" i="3"/>
  <c r="N112" i="3"/>
  <c r="M112" i="3"/>
  <c r="F112" i="3"/>
  <c r="C112" i="3"/>
  <c r="I112" i="3" s="1"/>
  <c r="J112" i="3" s="1"/>
  <c r="K112" i="3" s="1"/>
  <c r="L112" i="3" s="1"/>
  <c r="N111" i="3"/>
  <c r="M111" i="3"/>
  <c r="I111" i="3"/>
  <c r="J111" i="3" s="1"/>
  <c r="K111" i="3" s="1"/>
  <c r="L111" i="3" s="1"/>
  <c r="G111" i="3"/>
  <c r="H111" i="3" s="1"/>
  <c r="O111" i="3" s="1"/>
  <c r="P111" i="3" s="1"/>
  <c r="F111" i="3"/>
  <c r="D111" i="3"/>
  <c r="C111" i="3"/>
  <c r="M110" i="3"/>
  <c r="N110" i="3" s="1"/>
  <c r="I110" i="3"/>
  <c r="J110" i="3" s="1"/>
  <c r="K110" i="3" s="1"/>
  <c r="L110" i="3" s="1"/>
  <c r="F110" i="3"/>
  <c r="D110" i="3"/>
  <c r="C110" i="3"/>
  <c r="G110" i="3" s="1"/>
  <c r="H110" i="3" s="1"/>
  <c r="M109" i="3"/>
  <c r="N109" i="3" s="1"/>
  <c r="J109" i="3"/>
  <c r="K109" i="3" s="1"/>
  <c r="L109" i="3" s="1"/>
  <c r="I109" i="3"/>
  <c r="F109" i="3"/>
  <c r="C109" i="3"/>
  <c r="G109" i="3" s="1"/>
  <c r="H109" i="3" s="1"/>
  <c r="N108" i="3"/>
  <c r="M108" i="3"/>
  <c r="K108" i="3"/>
  <c r="L108" i="3" s="1"/>
  <c r="J108" i="3"/>
  <c r="I108" i="3"/>
  <c r="H108" i="3"/>
  <c r="G108" i="3"/>
  <c r="F108" i="3"/>
  <c r="D108" i="3"/>
  <c r="C108" i="3"/>
  <c r="N107" i="3"/>
  <c r="M107" i="3"/>
  <c r="I107" i="3"/>
  <c r="J107" i="3" s="1"/>
  <c r="K107" i="3" s="1"/>
  <c r="L107" i="3" s="1"/>
  <c r="F107" i="3"/>
  <c r="G107" i="3" s="1"/>
  <c r="H107" i="3" s="1"/>
  <c r="O107" i="3" s="1"/>
  <c r="P107" i="3" s="1"/>
  <c r="D107" i="3"/>
  <c r="C107" i="3"/>
  <c r="M106" i="3"/>
  <c r="N106" i="3" s="1"/>
  <c r="J106" i="3"/>
  <c r="K106" i="3" s="1"/>
  <c r="L106" i="3" s="1"/>
  <c r="G106" i="3"/>
  <c r="H106" i="3" s="1"/>
  <c r="F106" i="3"/>
  <c r="D106" i="3"/>
  <c r="C106" i="3"/>
  <c r="I106" i="3" s="1"/>
  <c r="M105" i="3"/>
  <c r="N105" i="3" s="1"/>
  <c r="F105" i="3"/>
  <c r="C105" i="3"/>
  <c r="M104" i="3"/>
  <c r="N104" i="3" s="1"/>
  <c r="F104" i="3"/>
  <c r="D104" i="3"/>
  <c r="C104" i="3"/>
  <c r="M103" i="3"/>
  <c r="N103" i="3" s="1"/>
  <c r="I103" i="3"/>
  <c r="J103" i="3" s="1"/>
  <c r="K103" i="3" s="1"/>
  <c r="L103" i="3" s="1"/>
  <c r="F103" i="3"/>
  <c r="G103" i="3" s="1"/>
  <c r="H103" i="3" s="1"/>
  <c r="D103" i="3"/>
  <c r="C103" i="3"/>
  <c r="M102" i="3"/>
  <c r="N102" i="3" s="1"/>
  <c r="K102" i="3"/>
  <c r="L102" i="3" s="1"/>
  <c r="J102" i="3"/>
  <c r="I102" i="3"/>
  <c r="G102" i="3"/>
  <c r="H102" i="3" s="1"/>
  <c r="O102" i="3" s="1"/>
  <c r="P102" i="3" s="1"/>
  <c r="F102" i="3"/>
  <c r="D102" i="3"/>
  <c r="C102" i="3"/>
  <c r="M101" i="3"/>
  <c r="N101" i="3" s="1"/>
  <c r="L101" i="3"/>
  <c r="J101" i="3"/>
  <c r="K101" i="3" s="1"/>
  <c r="I101" i="3"/>
  <c r="F101" i="3"/>
  <c r="G101" i="3" s="1"/>
  <c r="H101" i="3" s="1"/>
  <c r="O101" i="3" s="1"/>
  <c r="P101" i="3" s="1"/>
  <c r="D101" i="3"/>
  <c r="C101" i="3"/>
  <c r="N100" i="3"/>
  <c r="M100" i="3"/>
  <c r="F100" i="3"/>
  <c r="C100" i="3"/>
  <c r="D100" i="3" s="1"/>
  <c r="M99" i="3"/>
  <c r="N99" i="3" s="1"/>
  <c r="F99" i="3"/>
  <c r="C99" i="3"/>
  <c r="I99" i="3" s="1"/>
  <c r="J99" i="3" s="1"/>
  <c r="K99" i="3" s="1"/>
  <c r="L99" i="3" s="1"/>
  <c r="M98" i="3"/>
  <c r="N98" i="3" s="1"/>
  <c r="J98" i="3"/>
  <c r="K98" i="3" s="1"/>
  <c r="L98" i="3" s="1"/>
  <c r="F98" i="3"/>
  <c r="G98" i="3" s="1"/>
  <c r="H98" i="3" s="1"/>
  <c r="D98" i="3"/>
  <c r="C98" i="3"/>
  <c r="I98" i="3" s="1"/>
  <c r="N97" i="3"/>
  <c r="M97" i="3"/>
  <c r="F97" i="3"/>
  <c r="C97" i="3"/>
  <c r="M96" i="3"/>
  <c r="N96" i="3" s="1"/>
  <c r="J96" i="3"/>
  <c r="K96" i="3" s="1"/>
  <c r="L96" i="3" s="1"/>
  <c r="I96" i="3"/>
  <c r="F96" i="3"/>
  <c r="C96" i="3"/>
  <c r="M95" i="3"/>
  <c r="N95" i="3" s="1"/>
  <c r="J95" i="3"/>
  <c r="K95" i="3" s="1"/>
  <c r="L95" i="3" s="1"/>
  <c r="I95" i="3"/>
  <c r="F95" i="3"/>
  <c r="G95" i="3" s="1"/>
  <c r="H95" i="3" s="1"/>
  <c r="O95" i="3" s="1"/>
  <c r="P95" i="3" s="1"/>
  <c r="D95" i="3"/>
  <c r="C95" i="3"/>
  <c r="M94" i="3"/>
  <c r="N94" i="3" s="1"/>
  <c r="F94" i="3"/>
  <c r="C94" i="3"/>
  <c r="I94" i="3" s="1"/>
  <c r="J94" i="3" s="1"/>
  <c r="K94" i="3" s="1"/>
  <c r="L94" i="3" s="1"/>
  <c r="M93" i="3"/>
  <c r="N93" i="3" s="1"/>
  <c r="I93" i="3"/>
  <c r="J93" i="3" s="1"/>
  <c r="K93" i="3" s="1"/>
  <c r="L93" i="3" s="1"/>
  <c r="G93" i="3"/>
  <c r="H93" i="3" s="1"/>
  <c r="O93" i="3" s="1"/>
  <c r="P93" i="3" s="1"/>
  <c r="F93" i="3"/>
  <c r="C93" i="3"/>
  <c r="D93" i="3" s="1"/>
  <c r="N92" i="3"/>
  <c r="M92" i="3"/>
  <c r="F92" i="3"/>
  <c r="C92" i="3"/>
  <c r="M91" i="3"/>
  <c r="N91" i="3" s="1"/>
  <c r="G91" i="3"/>
  <c r="H91" i="3" s="1"/>
  <c r="F91" i="3"/>
  <c r="C91" i="3"/>
  <c r="M90" i="3"/>
  <c r="N90" i="3" s="1"/>
  <c r="J90" i="3"/>
  <c r="K90" i="3" s="1"/>
  <c r="L90" i="3" s="1"/>
  <c r="G90" i="3"/>
  <c r="H90" i="3" s="1"/>
  <c r="O90" i="3" s="1"/>
  <c r="P90" i="3" s="1"/>
  <c r="F90" i="3"/>
  <c r="D90" i="3"/>
  <c r="C90" i="3"/>
  <c r="I90" i="3" s="1"/>
  <c r="N89" i="3"/>
  <c r="M89" i="3"/>
  <c r="I89" i="3"/>
  <c r="J89" i="3" s="1"/>
  <c r="K89" i="3" s="1"/>
  <c r="L89" i="3" s="1"/>
  <c r="F89" i="3"/>
  <c r="D89" i="3"/>
  <c r="C89" i="3"/>
  <c r="M88" i="3"/>
  <c r="N88" i="3" s="1"/>
  <c r="G88" i="3"/>
  <c r="H88" i="3" s="1"/>
  <c r="F88" i="3"/>
  <c r="C88" i="3"/>
  <c r="M87" i="3"/>
  <c r="N87" i="3" s="1"/>
  <c r="I87" i="3"/>
  <c r="J87" i="3" s="1"/>
  <c r="K87" i="3" s="1"/>
  <c r="L87" i="3" s="1"/>
  <c r="G87" i="3"/>
  <c r="H87" i="3" s="1"/>
  <c r="O87" i="3" s="1"/>
  <c r="P87" i="3" s="1"/>
  <c r="F87" i="3"/>
  <c r="D87" i="3"/>
  <c r="C87" i="3"/>
  <c r="M86" i="3"/>
  <c r="N86" i="3" s="1"/>
  <c r="F86" i="3"/>
  <c r="C86" i="3"/>
  <c r="G86" i="3" s="1"/>
  <c r="H86" i="3" s="1"/>
  <c r="N85" i="3"/>
  <c r="M85" i="3"/>
  <c r="J85" i="3"/>
  <c r="K85" i="3" s="1"/>
  <c r="L85" i="3" s="1"/>
  <c r="F85" i="3"/>
  <c r="C85" i="3"/>
  <c r="I85" i="3" s="1"/>
  <c r="N84" i="3"/>
  <c r="M84" i="3"/>
  <c r="I84" i="3"/>
  <c r="J84" i="3" s="1"/>
  <c r="K84" i="3" s="1"/>
  <c r="L84" i="3" s="1"/>
  <c r="F84" i="3"/>
  <c r="C84" i="3"/>
  <c r="N83" i="3"/>
  <c r="M83" i="3"/>
  <c r="J83" i="3"/>
  <c r="K83" i="3" s="1"/>
  <c r="L83" i="3" s="1"/>
  <c r="I83" i="3"/>
  <c r="F83" i="3"/>
  <c r="G83" i="3" s="1"/>
  <c r="H83" i="3" s="1"/>
  <c r="O83" i="3" s="1"/>
  <c r="P83" i="3" s="1"/>
  <c r="C83" i="3"/>
  <c r="D83" i="3" s="1"/>
  <c r="N82" i="3"/>
  <c r="M82" i="3"/>
  <c r="L82" i="3"/>
  <c r="F82" i="3"/>
  <c r="D82" i="3"/>
  <c r="C82" i="3"/>
  <c r="I82" i="3" s="1"/>
  <c r="J82" i="3" s="1"/>
  <c r="K82" i="3" s="1"/>
  <c r="M81" i="3"/>
  <c r="N81" i="3" s="1"/>
  <c r="J81" i="3"/>
  <c r="K81" i="3" s="1"/>
  <c r="L81" i="3" s="1"/>
  <c r="I81" i="3"/>
  <c r="H81" i="3"/>
  <c r="O81" i="3" s="1"/>
  <c r="P81" i="3" s="1"/>
  <c r="F81" i="3"/>
  <c r="D81" i="3"/>
  <c r="C81" i="3"/>
  <c r="G81" i="3" s="1"/>
  <c r="M80" i="3"/>
  <c r="N80" i="3" s="1"/>
  <c r="F80" i="3"/>
  <c r="G80" i="3" s="1"/>
  <c r="H80" i="3" s="1"/>
  <c r="D80" i="3"/>
  <c r="C80" i="3"/>
  <c r="N79" i="3"/>
  <c r="M79" i="3"/>
  <c r="J79" i="3"/>
  <c r="K79" i="3" s="1"/>
  <c r="L79" i="3" s="1"/>
  <c r="O79" i="3" s="1"/>
  <c r="P79" i="3" s="1"/>
  <c r="I79" i="3"/>
  <c r="G79" i="3"/>
  <c r="H79" i="3" s="1"/>
  <c r="F79" i="3"/>
  <c r="D79" i="3"/>
  <c r="C79" i="3"/>
  <c r="M78" i="3"/>
  <c r="N78" i="3" s="1"/>
  <c r="J78" i="3"/>
  <c r="K78" i="3" s="1"/>
  <c r="L78" i="3" s="1"/>
  <c r="I78" i="3"/>
  <c r="F78" i="3"/>
  <c r="C78" i="3"/>
  <c r="M77" i="3"/>
  <c r="N77" i="3" s="1"/>
  <c r="I77" i="3"/>
  <c r="J77" i="3" s="1"/>
  <c r="K77" i="3" s="1"/>
  <c r="L77" i="3" s="1"/>
  <c r="G77" i="3"/>
  <c r="H77" i="3" s="1"/>
  <c r="O77" i="3" s="1"/>
  <c r="P77" i="3" s="1"/>
  <c r="F77" i="3"/>
  <c r="C77" i="3"/>
  <c r="D77" i="3" s="1"/>
  <c r="N76" i="3"/>
  <c r="M76" i="3"/>
  <c r="F76" i="3"/>
  <c r="C76" i="3"/>
  <c r="D76" i="3" s="1"/>
  <c r="N75" i="3"/>
  <c r="M75" i="3"/>
  <c r="K75" i="3"/>
  <c r="L75" i="3" s="1"/>
  <c r="J75" i="3"/>
  <c r="I75" i="3"/>
  <c r="F75" i="3"/>
  <c r="C75" i="3"/>
  <c r="G75" i="3" s="1"/>
  <c r="H75" i="3" s="1"/>
  <c r="M74" i="3"/>
  <c r="N74" i="3" s="1"/>
  <c r="J74" i="3"/>
  <c r="K74" i="3" s="1"/>
  <c r="L74" i="3" s="1"/>
  <c r="I74" i="3"/>
  <c r="F74" i="3"/>
  <c r="G74" i="3" s="1"/>
  <c r="H74" i="3" s="1"/>
  <c r="O74" i="3" s="1"/>
  <c r="P74" i="3" s="1"/>
  <c r="C74" i="3"/>
  <c r="D74" i="3" s="1"/>
  <c r="M73" i="3"/>
  <c r="N73" i="3" s="1"/>
  <c r="F73" i="3"/>
  <c r="D73" i="3"/>
  <c r="C73" i="3"/>
  <c r="N72" i="3"/>
  <c r="M72" i="3"/>
  <c r="F72" i="3"/>
  <c r="C72" i="3"/>
  <c r="M71" i="3"/>
  <c r="N71" i="3" s="1"/>
  <c r="I71" i="3"/>
  <c r="J71" i="3" s="1"/>
  <c r="K71" i="3" s="1"/>
  <c r="L71" i="3" s="1"/>
  <c r="F71" i="3"/>
  <c r="D71" i="3"/>
  <c r="C71" i="3"/>
  <c r="N70" i="3"/>
  <c r="M70" i="3"/>
  <c r="I70" i="3"/>
  <c r="J70" i="3" s="1"/>
  <c r="K70" i="3" s="1"/>
  <c r="L70" i="3" s="1"/>
  <c r="H70" i="3"/>
  <c r="O70" i="3" s="1"/>
  <c r="P70" i="3" s="1"/>
  <c r="G70" i="3"/>
  <c r="F70" i="3"/>
  <c r="D70" i="3"/>
  <c r="C70" i="3"/>
  <c r="M69" i="3"/>
  <c r="N69" i="3" s="1"/>
  <c r="I69" i="3"/>
  <c r="J69" i="3" s="1"/>
  <c r="K69" i="3" s="1"/>
  <c r="L69" i="3" s="1"/>
  <c r="F69" i="3"/>
  <c r="G69" i="3" s="1"/>
  <c r="H69" i="3" s="1"/>
  <c r="O69" i="3" s="1"/>
  <c r="P69" i="3" s="1"/>
  <c r="C69" i="3"/>
  <c r="D69" i="3" s="1"/>
  <c r="N68" i="3"/>
  <c r="M68" i="3"/>
  <c r="F68" i="3"/>
  <c r="C68" i="3"/>
  <c r="N67" i="3"/>
  <c r="M67" i="3"/>
  <c r="F67" i="3"/>
  <c r="D67" i="3"/>
  <c r="C67" i="3"/>
  <c r="I67" i="3" s="1"/>
  <c r="J67" i="3" s="1"/>
  <c r="K67" i="3" s="1"/>
  <c r="L67" i="3" s="1"/>
  <c r="M66" i="3"/>
  <c r="N66" i="3" s="1"/>
  <c r="I66" i="3"/>
  <c r="J66" i="3" s="1"/>
  <c r="K66" i="3" s="1"/>
  <c r="L66" i="3" s="1"/>
  <c r="H66" i="3"/>
  <c r="G66" i="3"/>
  <c r="F66" i="3"/>
  <c r="C66" i="3"/>
  <c r="D66" i="3" s="1"/>
  <c r="M65" i="3"/>
  <c r="N65" i="3" s="1"/>
  <c r="F65" i="3"/>
  <c r="C65" i="3"/>
  <c r="I65" i="3" s="1"/>
  <c r="J65" i="3" s="1"/>
  <c r="K65" i="3" s="1"/>
  <c r="L65" i="3" s="1"/>
  <c r="M64" i="3"/>
  <c r="N64" i="3" s="1"/>
  <c r="F64" i="3"/>
  <c r="D64" i="3"/>
  <c r="C64" i="3"/>
  <c r="M63" i="3"/>
  <c r="N63" i="3" s="1"/>
  <c r="F63" i="3"/>
  <c r="C63" i="3"/>
  <c r="G63" i="3" s="1"/>
  <c r="H63" i="3" s="1"/>
  <c r="N62" i="3"/>
  <c r="M62" i="3"/>
  <c r="I62" i="3"/>
  <c r="J62" i="3" s="1"/>
  <c r="K62" i="3" s="1"/>
  <c r="L62" i="3" s="1"/>
  <c r="G62" i="3"/>
  <c r="H62" i="3" s="1"/>
  <c r="F62" i="3"/>
  <c r="C62" i="3"/>
  <c r="M61" i="3"/>
  <c r="N61" i="3" s="1"/>
  <c r="K61" i="3"/>
  <c r="L61" i="3" s="1"/>
  <c r="J61" i="3"/>
  <c r="I61" i="3"/>
  <c r="G61" i="3"/>
  <c r="H61" i="3" s="1"/>
  <c r="O61" i="3" s="1"/>
  <c r="P61" i="3" s="1"/>
  <c r="F61" i="3"/>
  <c r="C61" i="3"/>
  <c r="D61" i="3" s="1"/>
  <c r="M60" i="3"/>
  <c r="N60" i="3" s="1"/>
  <c r="F60" i="3"/>
  <c r="C60" i="3"/>
  <c r="I60" i="3" s="1"/>
  <c r="J60" i="3" s="1"/>
  <c r="K60" i="3" s="1"/>
  <c r="L60" i="3" s="1"/>
  <c r="M59" i="3"/>
  <c r="N59" i="3" s="1"/>
  <c r="F59" i="3"/>
  <c r="D59" i="3"/>
  <c r="C59" i="3"/>
  <c r="M58" i="3"/>
  <c r="N58" i="3" s="1"/>
  <c r="L58" i="3"/>
  <c r="F58" i="3"/>
  <c r="C58" i="3"/>
  <c r="I58" i="3" s="1"/>
  <c r="J58" i="3" s="1"/>
  <c r="K58" i="3" s="1"/>
  <c r="M57" i="3"/>
  <c r="N57" i="3" s="1"/>
  <c r="I57" i="3"/>
  <c r="J57" i="3" s="1"/>
  <c r="K57" i="3" s="1"/>
  <c r="L57" i="3" s="1"/>
  <c r="H57" i="3"/>
  <c r="O57" i="3" s="1"/>
  <c r="P57" i="3" s="1"/>
  <c r="F57" i="3"/>
  <c r="C57" i="3"/>
  <c r="G57" i="3" s="1"/>
  <c r="M56" i="3"/>
  <c r="N56" i="3" s="1"/>
  <c r="K56" i="3"/>
  <c r="L56" i="3" s="1"/>
  <c r="F56" i="3"/>
  <c r="G56" i="3" s="1"/>
  <c r="H56" i="3" s="1"/>
  <c r="O56" i="3" s="1"/>
  <c r="P56" i="3" s="1"/>
  <c r="D56" i="3"/>
  <c r="C56" i="3"/>
  <c r="I56" i="3" s="1"/>
  <c r="J56" i="3" s="1"/>
  <c r="M55" i="3"/>
  <c r="N55" i="3" s="1"/>
  <c r="F55" i="3"/>
  <c r="C55" i="3"/>
  <c r="N54" i="3"/>
  <c r="M54" i="3"/>
  <c r="F54" i="3"/>
  <c r="C54" i="3"/>
  <c r="M53" i="3"/>
  <c r="N53" i="3" s="1"/>
  <c r="F53" i="3"/>
  <c r="C53" i="3"/>
  <c r="D53" i="3" s="1"/>
  <c r="M52" i="3"/>
  <c r="N52" i="3" s="1"/>
  <c r="K52" i="3"/>
  <c r="L52" i="3" s="1"/>
  <c r="J52" i="3"/>
  <c r="I52" i="3"/>
  <c r="F52" i="3"/>
  <c r="C52" i="3"/>
  <c r="G52" i="3" s="1"/>
  <c r="H52" i="3" s="1"/>
  <c r="M51" i="3"/>
  <c r="N51" i="3" s="1"/>
  <c r="J51" i="3"/>
  <c r="K51" i="3" s="1"/>
  <c r="L51" i="3" s="1"/>
  <c r="I51" i="3"/>
  <c r="F51" i="3"/>
  <c r="G51" i="3" s="1"/>
  <c r="H51" i="3" s="1"/>
  <c r="O51" i="3" s="1"/>
  <c r="P51" i="3" s="1"/>
  <c r="D51" i="3"/>
  <c r="C51" i="3"/>
  <c r="M50" i="3"/>
  <c r="N50" i="3" s="1"/>
  <c r="G50" i="3"/>
  <c r="H50" i="3" s="1"/>
  <c r="O50" i="3" s="1"/>
  <c r="P50" i="3" s="1"/>
  <c r="F50" i="3"/>
  <c r="D50" i="3"/>
  <c r="C50" i="3"/>
  <c r="I50" i="3" s="1"/>
  <c r="J50" i="3" s="1"/>
  <c r="K50" i="3" s="1"/>
  <c r="L50" i="3" s="1"/>
  <c r="N49" i="3"/>
  <c r="M49" i="3"/>
  <c r="F49" i="3"/>
  <c r="D49" i="3"/>
  <c r="C49" i="3"/>
  <c r="N48" i="3"/>
  <c r="M48" i="3"/>
  <c r="F48" i="3"/>
  <c r="C48" i="3"/>
  <c r="D48" i="3" s="1"/>
  <c r="N47" i="3"/>
  <c r="M47" i="3"/>
  <c r="F47" i="3"/>
  <c r="D47" i="3"/>
  <c r="C47" i="3"/>
  <c r="I47" i="3" s="1"/>
  <c r="J47" i="3" s="1"/>
  <c r="K47" i="3" s="1"/>
  <c r="L47" i="3" s="1"/>
  <c r="M46" i="3"/>
  <c r="N46" i="3" s="1"/>
  <c r="I46" i="3"/>
  <c r="J46" i="3" s="1"/>
  <c r="K46" i="3" s="1"/>
  <c r="L46" i="3" s="1"/>
  <c r="H46" i="3"/>
  <c r="F46" i="3"/>
  <c r="C46" i="3"/>
  <c r="G46" i="3" s="1"/>
  <c r="M45" i="3"/>
  <c r="N45" i="3" s="1"/>
  <c r="K45" i="3"/>
  <c r="L45" i="3" s="1"/>
  <c r="J45" i="3"/>
  <c r="I45" i="3"/>
  <c r="G45" i="3"/>
  <c r="H45" i="3" s="1"/>
  <c r="O45" i="3" s="1"/>
  <c r="P45" i="3" s="1"/>
  <c r="F45" i="3"/>
  <c r="C45" i="3"/>
  <c r="D45" i="3" s="1"/>
  <c r="M44" i="3"/>
  <c r="N44" i="3" s="1"/>
  <c r="F44" i="3"/>
  <c r="C44" i="3"/>
  <c r="I44" i="3" s="1"/>
  <c r="J44" i="3" s="1"/>
  <c r="K44" i="3" s="1"/>
  <c r="L44" i="3" s="1"/>
  <c r="N43" i="3"/>
  <c r="M43" i="3"/>
  <c r="F43" i="3"/>
  <c r="C43" i="3"/>
  <c r="M42" i="3"/>
  <c r="N42" i="3" s="1"/>
  <c r="F42" i="3"/>
  <c r="C42" i="3"/>
  <c r="D42" i="3" s="1"/>
  <c r="M41" i="3"/>
  <c r="N41" i="3" s="1"/>
  <c r="K41" i="3"/>
  <c r="L41" i="3" s="1"/>
  <c r="J41" i="3"/>
  <c r="F41" i="3"/>
  <c r="D41" i="3"/>
  <c r="C41" i="3"/>
  <c r="I41" i="3" s="1"/>
  <c r="M40" i="3"/>
  <c r="N40" i="3" s="1"/>
  <c r="K40" i="3"/>
  <c r="L40" i="3" s="1"/>
  <c r="I40" i="3"/>
  <c r="J40" i="3" s="1"/>
  <c r="H40" i="3"/>
  <c r="G40" i="3"/>
  <c r="F40" i="3"/>
  <c r="D40" i="3"/>
  <c r="C40" i="3"/>
  <c r="M39" i="3"/>
  <c r="N39" i="3" s="1"/>
  <c r="I39" i="3"/>
  <c r="J39" i="3" s="1"/>
  <c r="K39" i="3" s="1"/>
  <c r="L39" i="3" s="1"/>
  <c r="G39" i="3"/>
  <c r="H39" i="3" s="1"/>
  <c r="F39" i="3"/>
  <c r="D39" i="3"/>
  <c r="C39" i="3"/>
  <c r="M38" i="3"/>
  <c r="N38" i="3" s="1"/>
  <c r="F38" i="3"/>
  <c r="C38" i="3"/>
  <c r="I38" i="3" s="1"/>
  <c r="J38" i="3" s="1"/>
  <c r="K38" i="3" s="1"/>
  <c r="L38" i="3" s="1"/>
  <c r="M37" i="3"/>
  <c r="N37" i="3" s="1"/>
  <c r="F37" i="3"/>
  <c r="C37" i="3"/>
  <c r="N36" i="3"/>
  <c r="M36" i="3"/>
  <c r="F36" i="3"/>
  <c r="C36" i="3"/>
  <c r="D36" i="3" s="1"/>
  <c r="M35" i="3"/>
  <c r="N35" i="3" s="1"/>
  <c r="F35" i="3"/>
  <c r="D35" i="3"/>
  <c r="C35" i="3"/>
  <c r="I35" i="3" s="1"/>
  <c r="J35" i="3" s="1"/>
  <c r="K35" i="3" s="1"/>
  <c r="L35" i="3" s="1"/>
  <c r="M34" i="3"/>
  <c r="N34" i="3" s="1"/>
  <c r="J34" i="3"/>
  <c r="K34" i="3" s="1"/>
  <c r="L34" i="3" s="1"/>
  <c r="I34" i="3"/>
  <c r="G34" i="3"/>
  <c r="H34" i="3" s="1"/>
  <c r="O34" i="3" s="1"/>
  <c r="P34" i="3" s="1"/>
  <c r="F34" i="3"/>
  <c r="D34" i="3"/>
  <c r="C34" i="3"/>
  <c r="M33" i="3"/>
  <c r="N33" i="3" s="1"/>
  <c r="I33" i="3"/>
  <c r="J33" i="3" s="1"/>
  <c r="K33" i="3" s="1"/>
  <c r="L33" i="3" s="1"/>
  <c r="F33" i="3"/>
  <c r="G33" i="3" s="1"/>
  <c r="H33" i="3" s="1"/>
  <c r="O33" i="3" s="1"/>
  <c r="P33" i="3" s="1"/>
  <c r="D33" i="3"/>
  <c r="C33" i="3"/>
  <c r="M32" i="3"/>
  <c r="N32" i="3" s="1"/>
  <c r="F32" i="3"/>
  <c r="C32" i="3"/>
  <c r="M31" i="3"/>
  <c r="N31" i="3" s="1"/>
  <c r="F31" i="3"/>
  <c r="C31" i="3"/>
  <c r="M30" i="3"/>
  <c r="N30" i="3" s="1"/>
  <c r="L30" i="3"/>
  <c r="F30" i="3"/>
  <c r="C30" i="3"/>
  <c r="I30" i="3" s="1"/>
  <c r="J30" i="3" s="1"/>
  <c r="K30" i="3" s="1"/>
  <c r="N29" i="3"/>
  <c r="M29" i="3"/>
  <c r="F29" i="3"/>
  <c r="C29" i="3"/>
  <c r="D29" i="3" s="1"/>
  <c r="M28" i="3"/>
  <c r="N28" i="3" s="1"/>
  <c r="I28" i="3"/>
  <c r="J28" i="3" s="1"/>
  <c r="K28" i="3" s="1"/>
  <c r="L28" i="3" s="1"/>
  <c r="H28" i="3"/>
  <c r="G28" i="3"/>
  <c r="F28" i="3"/>
  <c r="D28" i="3"/>
  <c r="C28" i="3"/>
  <c r="N27" i="3"/>
  <c r="M27" i="3"/>
  <c r="I27" i="3"/>
  <c r="J27" i="3" s="1"/>
  <c r="K27" i="3" s="1"/>
  <c r="L27" i="3" s="1"/>
  <c r="G27" i="3"/>
  <c r="H27" i="3" s="1"/>
  <c r="O27" i="3" s="1"/>
  <c r="P27" i="3" s="1"/>
  <c r="F27" i="3"/>
  <c r="D27" i="3"/>
  <c r="C27" i="3"/>
  <c r="M26" i="3"/>
  <c r="N26" i="3" s="1"/>
  <c r="F26" i="3"/>
  <c r="D26" i="3"/>
  <c r="C26" i="3"/>
  <c r="M25" i="3"/>
  <c r="N25" i="3" s="1"/>
  <c r="F25" i="3"/>
  <c r="C25" i="3"/>
  <c r="M24" i="3"/>
  <c r="N24" i="3" s="1"/>
  <c r="F24" i="3"/>
  <c r="C24" i="3"/>
  <c r="I24" i="3" s="1"/>
  <c r="J24" i="3" s="1"/>
  <c r="K24" i="3" s="1"/>
  <c r="L24" i="3" s="1"/>
  <c r="M23" i="3"/>
  <c r="N23" i="3" s="1"/>
  <c r="J23" i="3"/>
  <c r="K23" i="3" s="1"/>
  <c r="L23" i="3" s="1"/>
  <c r="I23" i="3"/>
  <c r="F23" i="3"/>
  <c r="C23" i="3"/>
  <c r="G23" i="3" s="1"/>
  <c r="H23" i="3" s="1"/>
  <c r="M22" i="3"/>
  <c r="N22" i="3" s="1"/>
  <c r="J22" i="3"/>
  <c r="K22" i="3" s="1"/>
  <c r="L22" i="3" s="1"/>
  <c r="I22" i="3"/>
  <c r="G22" i="3"/>
  <c r="H22" i="3" s="1"/>
  <c r="F22" i="3"/>
  <c r="C22" i="3"/>
  <c r="N21" i="3"/>
  <c r="M21" i="3"/>
  <c r="I21" i="3"/>
  <c r="J21" i="3" s="1"/>
  <c r="K21" i="3" s="1"/>
  <c r="L21" i="3" s="1"/>
  <c r="G21" i="3"/>
  <c r="H21" i="3" s="1"/>
  <c r="O21" i="3" s="1"/>
  <c r="P21" i="3" s="1"/>
  <c r="F21" i="3"/>
  <c r="C21" i="3"/>
  <c r="D21" i="3" s="1"/>
  <c r="N20" i="3"/>
  <c r="M20" i="3"/>
  <c r="F20" i="3"/>
  <c r="C20" i="3"/>
  <c r="N19" i="3"/>
  <c r="M19" i="3"/>
  <c r="F19" i="3"/>
  <c r="C19" i="3"/>
  <c r="M18" i="3"/>
  <c r="N18" i="3" s="1"/>
  <c r="K18" i="3"/>
  <c r="L18" i="3" s="1"/>
  <c r="F18" i="3"/>
  <c r="C18" i="3"/>
  <c r="I18" i="3" s="1"/>
  <c r="J18" i="3" s="1"/>
  <c r="N17" i="3"/>
  <c r="M17" i="3"/>
  <c r="I17" i="3"/>
  <c r="J17" i="3" s="1"/>
  <c r="K17" i="3" s="1"/>
  <c r="L17" i="3" s="1"/>
  <c r="F17" i="3"/>
  <c r="C17" i="3"/>
  <c r="G17" i="3" s="1"/>
  <c r="H17" i="3" s="1"/>
  <c r="O17" i="3" s="1"/>
  <c r="P17" i="3" s="1"/>
  <c r="M16" i="3"/>
  <c r="N16" i="3" s="1"/>
  <c r="I16" i="3"/>
  <c r="J16" i="3" s="1"/>
  <c r="K16" i="3" s="1"/>
  <c r="L16" i="3" s="1"/>
  <c r="F16" i="3"/>
  <c r="G16" i="3" s="1"/>
  <c r="H16" i="3" s="1"/>
  <c r="O16" i="3" s="1"/>
  <c r="P16" i="3" s="1"/>
  <c r="C16" i="3"/>
  <c r="D16" i="3" s="1"/>
  <c r="M15" i="3"/>
  <c r="N15" i="3" s="1"/>
  <c r="F15" i="3"/>
  <c r="C15" i="3"/>
  <c r="I15" i="3" s="1"/>
  <c r="J15" i="3" s="1"/>
  <c r="K15" i="3" s="1"/>
  <c r="L15" i="3" s="1"/>
  <c r="M14" i="3"/>
  <c r="N14" i="3" s="1"/>
  <c r="F14" i="3"/>
  <c r="D14" i="3"/>
  <c r="C14" i="3"/>
  <c r="N13" i="3"/>
  <c r="O13" i="3" s="1"/>
  <c r="P12" i="3" s="1"/>
  <c r="J13" i="3"/>
  <c r="K13" i="3" s="1"/>
  <c r="L13" i="3" s="1"/>
  <c r="I13" i="3"/>
  <c r="G13" i="3"/>
  <c r="H13" i="3" s="1"/>
  <c r="F13" i="3"/>
  <c r="D13" i="3"/>
  <c r="C13" i="3"/>
  <c r="N12" i="3"/>
  <c r="M12" i="3"/>
  <c r="K12" i="3"/>
  <c r="L12" i="3" s="1"/>
  <c r="F12" i="3"/>
  <c r="C12" i="3"/>
  <c r="I12" i="3" s="1"/>
  <c r="J12" i="3" s="1"/>
  <c r="K10" i="2"/>
  <c r="K9" i="2"/>
  <c r="G4" i="2"/>
  <c r="H4" i="2" s="1"/>
  <c r="E4" i="2"/>
  <c r="I4" i="2" s="1"/>
  <c r="E3" i="2"/>
  <c r="I3" i="2" s="1"/>
  <c r="I2" i="2"/>
  <c r="E2" i="2"/>
  <c r="L25" i="21" l="1"/>
  <c r="O24" i="21"/>
  <c r="Q24" i="21" s="1"/>
  <c r="W14" i="10"/>
  <c r="D15" i="10"/>
  <c r="M26" i="21"/>
  <c r="P25" i="21"/>
  <c r="K27" i="21"/>
  <c r="N26" i="21"/>
  <c r="S25" i="21"/>
  <c r="V24" i="21"/>
  <c r="Y24" i="21" s="1"/>
  <c r="U26" i="21"/>
  <c r="X25" i="21"/>
  <c r="AE25" i="21"/>
  <c r="AB26" i="21"/>
  <c r="AC26" i="21"/>
  <c r="AF25" i="21"/>
  <c r="AH24" i="21"/>
  <c r="G2" i="15"/>
  <c r="G2" i="5"/>
  <c r="A30" i="15"/>
  <c r="B29" i="15"/>
  <c r="B15" i="5"/>
  <c r="E14" i="5" s="1"/>
  <c r="O139" i="3"/>
  <c r="P139" i="3" s="1"/>
  <c r="O22" i="3"/>
  <c r="P22" i="3" s="1"/>
  <c r="G55" i="3"/>
  <c r="H55" i="3" s="1"/>
  <c r="I55" i="3"/>
  <c r="J55" i="3" s="1"/>
  <c r="K55" i="3" s="1"/>
  <c r="L55" i="3" s="1"/>
  <c r="I150" i="3"/>
  <c r="J150" i="3" s="1"/>
  <c r="K150" i="3" s="1"/>
  <c r="L150" i="3" s="1"/>
  <c r="G150" i="3"/>
  <c r="H150" i="3" s="1"/>
  <c r="O150" i="3" s="1"/>
  <c r="P150" i="3" s="1"/>
  <c r="I303" i="3"/>
  <c r="J303" i="3" s="1"/>
  <c r="K303" i="3" s="1"/>
  <c r="L303" i="3" s="1"/>
  <c r="G303" i="3"/>
  <c r="H303" i="3" s="1"/>
  <c r="O303" i="3" s="1"/>
  <c r="P303" i="3" s="1"/>
  <c r="D303" i="3"/>
  <c r="I344" i="3"/>
  <c r="J344" i="3" s="1"/>
  <c r="K344" i="3" s="1"/>
  <c r="L344" i="3" s="1"/>
  <c r="G344" i="3"/>
  <c r="H344" i="3" s="1"/>
  <c r="O344" i="3" s="1"/>
  <c r="P344" i="3" s="1"/>
  <c r="D344" i="3"/>
  <c r="G26" i="3"/>
  <c r="H26" i="3" s="1"/>
  <c r="I26" i="3"/>
  <c r="J26" i="3" s="1"/>
  <c r="K26" i="3" s="1"/>
  <c r="L26" i="3" s="1"/>
  <c r="I64" i="3"/>
  <c r="J64" i="3" s="1"/>
  <c r="K64" i="3" s="1"/>
  <c r="L64" i="3" s="1"/>
  <c r="G64" i="3"/>
  <c r="H64" i="3" s="1"/>
  <c r="O64" i="3" s="1"/>
  <c r="P64" i="3" s="1"/>
  <c r="O124" i="3"/>
  <c r="P124" i="3" s="1"/>
  <c r="O175" i="3"/>
  <c r="P175" i="3" s="1"/>
  <c r="I203" i="3"/>
  <c r="J203" i="3" s="1"/>
  <c r="K203" i="3" s="1"/>
  <c r="L203" i="3" s="1"/>
  <c r="G203" i="3"/>
  <c r="H203" i="3" s="1"/>
  <c r="O203" i="3" s="1"/>
  <c r="P203" i="3" s="1"/>
  <c r="D203" i="3"/>
  <c r="I336" i="3"/>
  <c r="J336" i="3" s="1"/>
  <c r="K336" i="3" s="1"/>
  <c r="L336" i="3" s="1"/>
  <c r="G336" i="3"/>
  <c r="H336" i="3" s="1"/>
  <c r="O336" i="3" s="1"/>
  <c r="P336" i="3" s="1"/>
  <c r="I19" i="3"/>
  <c r="J19" i="3" s="1"/>
  <c r="K19" i="3" s="1"/>
  <c r="L19" i="3" s="1"/>
  <c r="G19" i="3"/>
  <c r="H19" i="3" s="1"/>
  <c r="D19" i="3"/>
  <c r="O39" i="3"/>
  <c r="P39" i="3" s="1"/>
  <c r="O173" i="3"/>
  <c r="P173" i="3" s="1"/>
  <c r="O247" i="3"/>
  <c r="P247" i="3" s="1"/>
  <c r="O152" i="3"/>
  <c r="P152" i="3" s="1"/>
  <c r="D182" i="3"/>
  <c r="I182" i="3"/>
  <c r="J182" i="3" s="1"/>
  <c r="K182" i="3" s="1"/>
  <c r="L182" i="3" s="1"/>
  <c r="G182" i="3"/>
  <c r="H182" i="3" s="1"/>
  <c r="O182" i="3" s="1"/>
  <c r="P182" i="3" s="1"/>
  <c r="O309" i="3"/>
  <c r="P309" i="3" s="1"/>
  <c r="I234" i="3"/>
  <c r="J234" i="3" s="1"/>
  <c r="K234" i="3" s="1"/>
  <c r="L234" i="3" s="1"/>
  <c r="G234" i="3"/>
  <c r="H234" i="3" s="1"/>
  <c r="O234" i="3" s="1"/>
  <c r="P234" i="3" s="1"/>
  <c r="D234" i="3"/>
  <c r="G125" i="3"/>
  <c r="H125" i="3" s="1"/>
  <c r="I125" i="3"/>
  <c r="J125" i="3" s="1"/>
  <c r="K125" i="3" s="1"/>
  <c r="L125" i="3" s="1"/>
  <c r="O368" i="3"/>
  <c r="P368" i="3" s="1"/>
  <c r="D243" i="3"/>
  <c r="D60" i="3"/>
  <c r="D130" i="3"/>
  <c r="O161" i="3"/>
  <c r="P161" i="3" s="1"/>
  <c r="D55" i="3"/>
  <c r="O191" i="3"/>
  <c r="P191" i="3" s="1"/>
  <c r="G257" i="3"/>
  <c r="H257" i="3" s="1"/>
  <c r="I257" i="3"/>
  <c r="J257" i="3" s="1"/>
  <c r="K257" i="3" s="1"/>
  <c r="L257" i="3" s="1"/>
  <c r="G20" i="3"/>
  <c r="H20" i="3" s="1"/>
  <c r="O20" i="3" s="1"/>
  <c r="P20" i="3" s="1"/>
  <c r="I20" i="3"/>
  <c r="J20" i="3" s="1"/>
  <c r="K20" i="3" s="1"/>
  <c r="L20" i="3" s="1"/>
  <c r="D125" i="3"/>
  <c r="G198" i="3"/>
  <c r="H198" i="3" s="1"/>
  <c r="O198" i="3" s="1"/>
  <c r="P198" i="3" s="1"/>
  <c r="D198" i="3"/>
  <c r="D20" i="3"/>
  <c r="I31" i="3"/>
  <c r="J31" i="3" s="1"/>
  <c r="K31" i="3" s="1"/>
  <c r="L31" i="3" s="1"/>
  <c r="D31" i="3"/>
  <c r="G31" i="3"/>
  <c r="H31" i="3" s="1"/>
  <c r="G201" i="3"/>
  <c r="H201" i="3" s="1"/>
  <c r="I201" i="3"/>
  <c r="J201" i="3" s="1"/>
  <c r="K201" i="3" s="1"/>
  <c r="L201" i="3" s="1"/>
  <c r="D201" i="3"/>
  <c r="G15" i="3"/>
  <c r="H15" i="3" s="1"/>
  <c r="O15" i="3" s="1"/>
  <c r="P15" i="3" s="1"/>
  <c r="D38" i="3"/>
  <c r="G49" i="3"/>
  <c r="H49" i="3" s="1"/>
  <c r="I49" i="3"/>
  <c r="J49" i="3" s="1"/>
  <c r="K49" i="3" s="1"/>
  <c r="L49" i="3" s="1"/>
  <c r="G65" i="3"/>
  <c r="H65" i="3" s="1"/>
  <c r="O65" i="3" s="1"/>
  <c r="P65" i="3" s="1"/>
  <c r="G105" i="3"/>
  <c r="H105" i="3" s="1"/>
  <c r="O105" i="3" s="1"/>
  <c r="P105" i="3" s="1"/>
  <c r="I105" i="3"/>
  <c r="J105" i="3" s="1"/>
  <c r="K105" i="3" s="1"/>
  <c r="L105" i="3" s="1"/>
  <c r="D105" i="3"/>
  <c r="O162" i="3"/>
  <c r="P162" i="3" s="1"/>
  <c r="G165" i="3"/>
  <c r="H165" i="3" s="1"/>
  <c r="I283" i="3"/>
  <c r="J283" i="3" s="1"/>
  <c r="K283" i="3" s="1"/>
  <c r="L283" i="3" s="1"/>
  <c r="G283" i="3"/>
  <c r="H283" i="3" s="1"/>
  <c r="O283" i="3" s="1"/>
  <c r="P283" i="3" s="1"/>
  <c r="D283" i="3"/>
  <c r="I130" i="3"/>
  <c r="J130" i="3" s="1"/>
  <c r="K130" i="3" s="1"/>
  <c r="L130" i="3" s="1"/>
  <c r="G130" i="3"/>
  <c r="H130" i="3" s="1"/>
  <c r="O130" i="3" s="1"/>
  <c r="P130" i="3" s="1"/>
  <c r="D150" i="3"/>
  <c r="I117" i="3"/>
  <c r="J117" i="3" s="1"/>
  <c r="K117" i="3" s="1"/>
  <c r="L117" i="3" s="1"/>
  <c r="G117" i="3"/>
  <c r="H117" i="3" s="1"/>
  <c r="O117" i="3" s="1"/>
  <c r="P117" i="3" s="1"/>
  <c r="I198" i="3"/>
  <c r="J198" i="3" s="1"/>
  <c r="K198" i="3" s="1"/>
  <c r="L198" i="3" s="1"/>
  <c r="I240" i="3"/>
  <c r="J240" i="3" s="1"/>
  <c r="K240" i="3" s="1"/>
  <c r="L240" i="3" s="1"/>
  <c r="G240" i="3"/>
  <c r="H240" i="3" s="1"/>
  <c r="O240" i="3" s="1"/>
  <c r="P240" i="3" s="1"/>
  <c r="G243" i="3"/>
  <c r="H243" i="3" s="1"/>
  <c r="O243" i="3" s="1"/>
  <c r="P243" i="3" s="1"/>
  <c r="O261" i="3"/>
  <c r="P261" i="3" s="1"/>
  <c r="G296" i="3"/>
  <c r="H296" i="3" s="1"/>
  <c r="O296" i="3" s="1"/>
  <c r="P296" i="3" s="1"/>
  <c r="I296" i="3"/>
  <c r="J296" i="3" s="1"/>
  <c r="K296" i="3" s="1"/>
  <c r="L296" i="3" s="1"/>
  <c r="O28" i="3"/>
  <c r="P28" i="3" s="1"/>
  <c r="I100" i="3"/>
  <c r="J100" i="3" s="1"/>
  <c r="K100" i="3" s="1"/>
  <c r="L100" i="3" s="1"/>
  <c r="G100" i="3"/>
  <c r="H100" i="3" s="1"/>
  <c r="O100" i="3" s="1"/>
  <c r="P100" i="3" s="1"/>
  <c r="I278" i="3"/>
  <c r="J278" i="3" s="1"/>
  <c r="K278" i="3" s="1"/>
  <c r="L278" i="3" s="1"/>
  <c r="G278" i="3"/>
  <c r="H278" i="3" s="1"/>
  <c r="O278" i="3" s="1"/>
  <c r="P278" i="3" s="1"/>
  <c r="D278" i="3"/>
  <c r="O46" i="3"/>
  <c r="P46" i="3" s="1"/>
  <c r="O62" i="3"/>
  <c r="P62" i="3" s="1"/>
  <c r="I92" i="3"/>
  <c r="J92" i="3" s="1"/>
  <c r="K92" i="3" s="1"/>
  <c r="L92" i="3" s="1"/>
  <c r="D92" i="3"/>
  <c r="G92" i="3"/>
  <c r="H92" i="3" s="1"/>
  <c r="O92" i="3" s="1"/>
  <c r="P92" i="3" s="1"/>
  <c r="O133" i="3"/>
  <c r="P133" i="3" s="1"/>
  <c r="E15" i="3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G60" i="3"/>
  <c r="H60" i="3" s="1"/>
  <c r="O60" i="3" s="1"/>
  <c r="P60" i="3" s="1"/>
  <c r="D336" i="3"/>
  <c r="O40" i="3"/>
  <c r="P40" i="3" s="1"/>
  <c r="O110" i="3"/>
  <c r="P110" i="3" s="1"/>
  <c r="D117" i="3"/>
  <c r="D240" i="3"/>
  <c r="D296" i="3"/>
  <c r="G288" i="3"/>
  <c r="H288" i="3" s="1"/>
  <c r="D288" i="3"/>
  <c r="I288" i="3"/>
  <c r="J288" i="3" s="1"/>
  <c r="K288" i="3" s="1"/>
  <c r="L288" i="3" s="1"/>
  <c r="D44" i="3"/>
  <c r="D15" i="3"/>
  <c r="D257" i="3"/>
  <c r="D25" i="3"/>
  <c r="I25" i="3"/>
  <c r="J25" i="3" s="1"/>
  <c r="K25" i="3" s="1"/>
  <c r="L25" i="3" s="1"/>
  <c r="G25" i="3"/>
  <c r="H25" i="3" s="1"/>
  <c r="O25" i="3" s="1"/>
  <c r="P25" i="3" s="1"/>
  <c r="G38" i="3"/>
  <c r="H38" i="3" s="1"/>
  <c r="O38" i="3" s="1"/>
  <c r="P38" i="3" s="1"/>
  <c r="O75" i="3"/>
  <c r="P75" i="3" s="1"/>
  <c r="G84" i="3"/>
  <c r="H84" i="3" s="1"/>
  <c r="O84" i="3" s="1"/>
  <c r="P84" i="3" s="1"/>
  <c r="D84" i="3"/>
  <c r="O86" i="3"/>
  <c r="P86" i="3" s="1"/>
  <c r="O98" i="3"/>
  <c r="P98" i="3" s="1"/>
  <c r="I134" i="3"/>
  <c r="J134" i="3" s="1"/>
  <c r="K134" i="3" s="1"/>
  <c r="L134" i="3" s="1"/>
  <c r="G134" i="3"/>
  <c r="H134" i="3" s="1"/>
  <c r="O134" i="3" s="1"/>
  <c r="P134" i="3" s="1"/>
  <c r="D134" i="3"/>
  <c r="O159" i="3"/>
  <c r="P159" i="3" s="1"/>
  <c r="I172" i="3"/>
  <c r="J172" i="3" s="1"/>
  <c r="K172" i="3" s="1"/>
  <c r="L172" i="3" s="1"/>
  <c r="G172" i="3"/>
  <c r="H172" i="3" s="1"/>
  <c r="O172" i="3" s="1"/>
  <c r="P172" i="3" s="1"/>
  <c r="G44" i="3"/>
  <c r="H44" i="3" s="1"/>
  <c r="O44" i="3" s="1"/>
  <c r="P44" i="3" s="1"/>
  <c r="O23" i="3"/>
  <c r="P23" i="3" s="1"/>
  <c r="G32" i="3"/>
  <c r="H32" i="3" s="1"/>
  <c r="O32" i="3" s="1"/>
  <c r="P32" i="3" s="1"/>
  <c r="I32" i="3"/>
  <c r="J32" i="3" s="1"/>
  <c r="K32" i="3" s="1"/>
  <c r="L32" i="3" s="1"/>
  <c r="G43" i="3"/>
  <c r="H43" i="3" s="1"/>
  <c r="I43" i="3"/>
  <c r="J43" i="3" s="1"/>
  <c r="K43" i="3" s="1"/>
  <c r="L43" i="3" s="1"/>
  <c r="D68" i="3"/>
  <c r="I68" i="3"/>
  <c r="J68" i="3" s="1"/>
  <c r="K68" i="3" s="1"/>
  <c r="L68" i="3" s="1"/>
  <c r="G68" i="3"/>
  <c r="H68" i="3" s="1"/>
  <c r="O108" i="3"/>
  <c r="P108" i="3" s="1"/>
  <c r="O115" i="3"/>
  <c r="P115" i="3" s="1"/>
  <c r="O126" i="3"/>
  <c r="P126" i="3" s="1"/>
  <c r="O268" i="3"/>
  <c r="P268" i="3" s="1"/>
  <c r="D65" i="3"/>
  <c r="D32" i="3"/>
  <c r="D43" i="3"/>
  <c r="I54" i="3"/>
  <c r="J54" i="3" s="1"/>
  <c r="K54" i="3" s="1"/>
  <c r="L54" i="3" s="1"/>
  <c r="D54" i="3"/>
  <c r="G54" i="3"/>
  <c r="H54" i="3" s="1"/>
  <c r="O103" i="3"/>
  <c r="P103" i="3" s="1"/>
  <c r="I123" i="3"/>
  <c r="J123" i="3" s="1"/>
  <c r="K123" i="3" s="1"/>
  <c r="L123" i="3" s="1"/>
  <c r="G123" i="3"/>
  <c r="H123" i="3" s="1"/>
  <c r="D123" i="3"/>
  <c r="I146" i="3"/>
  <c r="J146" i="3" s="1"/>
  <c r="K146" i="3" s="1"/>
  <c r="L146" i="3" s="1"/>
  <c r="G146" i="3"/>
  <c r="H146" i="3" s="1"/>
  <c r="O146" i="3" s="1"/>
  <c r="P146" i="3" s="1"/>
  <c r="O157" i="3"/>
  <c r="P157" i="3" s="1"/>
  <c r="O236" i="3"/>
  <c r="P236" i="3" s="1"/>
  <c r="I259" i="3"/>
  <c r="J259" i="3" s="1"/>
  <c r="K259" i="3" s="1"/>
  <c r="L259" i="3" s="1"/>
  <c r="G259" i="3"/>
  <c r="H259" i="3" s="1"/>
  <c r="O259" i="3" s="1"/>
  <c r="P259" i="3" s="1"/>
  <c r="I314" i="3"/>
  <c r="J314" i="3" s="1"/>
  <c r="K314" i="3" s="1"/>
  <c r="L314" i="3" s="1"/>
  <c r="G314" i="3"/>
  <c r="H314" i="3" s="1"/>
  <c r="O314" i="3" s="1"/>
  <c r="P314" i="3" s="1"/>
  <c r="O330" i="3"/>
  <c r="P330" i="3" s="1"/>
  <c r="O372" i="3"/>
  <c r="P372" i="3" s="1"/>
  <c r="D37" i="3"/>
  <c r="G37" i="3"/>
  <c r="H37" i="3" s="1"/>
  <c r="I37" i="3"/>
  <c r="J37" i="3" s="1"/>
  <c r="K37" i="3" s="1"/>
  <c r="L37" i="3" s="1"/>
  <c r="D165" i="3"/>
  <c r="I165" i="3"/>
  <c r="J165" i="3" s="1"/>
  <c r="K165" i="3" s="1"/>
  <c r="L165" i="3" s="1"/>
  <c r="G14" i="3"/>
  <c r="H14" i="3" s="1"/>
  <c r="I14" i="3"/>
  <c r="J14" i="3" s="1"/>
  <c r="K14" i="3" s="1"/>
  <c r="L14" i="3" s="1"/>
  <c r="O52" i="3"/>
  <c r="P52" i="3" s="1"/>
  <c r="I59" i="3"/>
  <c r="J59" i="3" s="1"/>
  <c r="K59" i="3" s="1"/>
  <c r="L59" i="3" s="1"/>
  <c r="G59" i="3"/>
  <c r="H59" i="3" s="1"/>
  <c r="O59" i="3" s="1"/>
  <c r="P59" i="3" s="1"/>
  <c r="O66" i="3"/>
  <c r="P66" i="3" s="1"/>
  <c r="I73" i="3"/>
  <c r="J73" i="3" s="1"/>
  <c r="K73" i="3" s="1"/>
  <c r="L73" i="3" s="1"/>
  <c r="G73" i="3"/>
  <c r="H73" i="3" s="1"/>
  <c r="O73" i="3" s="1"/>
  <c r="P73" i="3" s="1"/>
  <c r="O106" i="3"/>
  <c r="P106" i="3" s="1"/>
  <c r="O143" i="3"/>
  <c r="P143" i="3" s="1"/>
  <c r="I160" i="3"/>
  <c r="J160" i="3" s="1"/>
  <c r="K160" i="3" s="1"/>
  <c r="L160" i="3" s="1"/>
  <c r="G160" i="3"/>
  <c r="H160" i="3" s="1"/>
  <c r="O160" i="3" s="1"/>
  <c r="P160" i="3" s="1"/>
  <c r="G169" i="3"/>
  <c r="H169" i="3" s="1"/>
  <c r="I169" i="3"/>
  <c r="J169" i="3" s="1"/>
  <c r="K169" i="3" s="1"/>
  <c r="L169" i="3" s="1"/>
  <c r="O305" i="3"/>
  <c r="P305" i="3" s="1"/>
  <c r="O374" i="3"/>
  <c r="P374" i="3" s="1"/>
  <c r="D301" i="3"/>
  <c r="I301" i="3"/>
  <c r="J301" i="3" s="1"/>
  <c r="K301" i="3" s="1"/>
  <c r="L301" i="3" s="1"/>
  <c r="G301" i="3"/>
  <c r="H301" i="3" s="1"/>
  <c r="O301" i="3" s="1"/>
  <c r="P301" i="3" s="1"/>
  <c r="D30" i="3"/>
  <c r="D58" i="3"/>
  <c r="I72" i="3"/>
  <c r="J72" i="3" s="1"/>
  <c r="K72" i="3" s="1"/>
  <c r="L72" i="3" s="1"/>
  <c r="G72" i="3"/>
  <c r="H72" i="3" s="1"/>
  <c r="O72" i="3" s="1"/>
  <c r="P72" i="3" s="1"/>
  <c r="D112" i="3"/>
  <c r="D131" i="3"/>
  <c r="I179" i="3"/>
  <c r="J179" i="3" s="1"/>
  <c r="K179" i="3" s="1"/>
  <c r="L179" i="3" s="1"/>
  <c r="G179" i="3"/>
  <c r="H179" i="3" s="1"/>
  <c r="O179" i="3" s="1"/>
  <c r="P179" i="3" s="1"/>
  <c r="O199" i="3"/>
  <c r="P199" i="3" s="1"/>
  <c r="D232" i="3"/>
  <c r="I155" i="3"/>
  <c r="J155" i="3" s="1"/>
  <c r="K155" i="3" s="1"/>
  <c r="L155" i="3" s="1"/>
  <c r="G155" i="3"/>
  <c r="H155" i="3" s="1"/>
  <c r="D155" i="3"/>
  <c r="D12" i="3"/>
  <c r="D18" i="3"/>
  <c r="D24" i="3"/>
  <c r="D63" i="3"/>
  <c r="D72" i="3"/>
  <c r="D94" i="3"/>
  <c r="G129" i="3"/>
  <c r="H129" i="3" s="1"/>
  <c r="I129" i="3"/>
  <c r="J129" i="3" s="1"/>
  <c r="K129" i="3" s="1"/>
  <c r="L129" i="3" s="1"/>
  <c r="D129" i="3"/>
  <c r="D179" i="3"/>
  <c r="O181" i="3"/>
  <c r="P181" i="3" s="1"/>
  <c r="O183" i="3"/>
  <c r="P183" i="3" s="1"/>
  <c r="D195" i="3"/>
  <c r="G209" i="3"/>
  <c r="H209" i="3" s="1"/>
  <c r="I209" i="3"/>
  <c r="J209" i="3" s="1"/>
  <c r="K209" i="3" s="1"/>
  <c r="L209" i="3" s="1"/>
  <c r="D209" i="3"/>
  <c r="G218" i="3"/>
  <c r="H218" i="3" s="1"/>
  <c r="O218" i="3" s="1"/>
  <c r="P218" i="3" s="1"/>
  <c r="G323" i="3"/>
  <c r="H323" i="3" s="1"/>
  <c r="G342" i="3"/>
  <c r="H342" i="3" s="1"/>
  <c r="I342" i="3"/>
  <c r="J342" i="3" s="1"/>
  <c r="K342" i="3" s="1"/>
  <c r="L342" i="3" s="1"/>
  <c r="G353" i="3"/>
  <c r="H353" i="3" s="1"/>
  <c r="E12" i="3"/>
  <c r="E13" i="3" s="1"/>
  <c r="E14" i="3" s="1"/>
  <c r="G36" i="3"/>
  <c r="H36" i="3" s="1"/>
  <c r="O36" i="3" s="1"/>
  <c r="P36" i="3" s="1"/>
  <c r="G42" i="3"/>
  <c r="H42" i="3" s="1"/>
  <c r="O42" i="3" s="1"/>
  <c r="P42" i="3" s="1"/>
  <c r="G48" i="3"/>
  <c r="H48" i="3" s="1"/>
  <c r="O48" i="3" s="1"/>
  <c r="P48" i="3" s="1"/>
  <c r="G76" i="3"/>
  <c r="H76" i="3" s="1"/>
  <c r="G112" i="3"/>
  <c r="H112" i="3" s="1"/>
  <c r="O112" i="3" s="1"/>
  <c r="P112" i="3" s="1"/>
  <c r="I161" i="3"/>
  <c r="J161" i="3" s="1"/>
  <c r="K161" i="3" s="1"/>
  <c r="L161" i="3" s="1"/>
  <c r="O166" i="3"/>
  <c r="P166" i="3" s="1"/>
  <c r="I226" i="3"/>
  <c r="J226" i="3" s="1"/>
  <c r="K226" i="3" s="1"/>
  <c r="L226" i="3" s="1"/>
  <c r="G226" i="3"/>
  <c r="H226" i="3" s="1"/>
  <c r="O226" i="3" s="1"/>
  <c r="P226" i="3" s="1"/>
  <c r="G265" i="3"/>
  <c r="H265" i="3" s="1"/>
  <c r="I265" i="3"/>
  <c r="J265" i="3" s="1"/>
  <c r="K265" i="3" s="1"/>
  <c r="L265" i="3" s="1"/>
  <c r="D285" i="3"/>
  <c r="I285" i="3"/>
  <c r="J285" i="3" s="1"/>
  <c r="K285" i="3" s="1"/>
  <c r="L285" i="3" s="1"/>
  <c r="G285" i="3"/>
  <c r="H285" i="3" s="1"/>
  <c r="O285" i="3" s="1"/>
  <c r="P285" i="3" s="1"/>
  <c r="G206" i="3"/>
  <c r="H206" i="3" s="1"/>
  <c r="D206" i="3"/>
  <c r="I206" i="3"/>
  <c r="J206" i="3" s="1"/>
  <c r="K206" i="3" s="1"/>
  <c r="L206" i="3" s="1"/>
  <c r="O312" i="3"/>
  <c r="P312" i="3" s="1"/>
  <c r="D353" i="3"/>
  <c r="G30" i="3"/>
  <c r="H30" i="3" s="1"/>
  <c r="O30" i="3" s="1"/>
  <c r="P30" i="3" s="1"/>
  <c r="D52" i="3"/>
  <c r="G53" i="3"/>
  <c r="H53" i="3" s="1"/>
  <c r="O53" i="3" s="1"/>
  <c r="P53" i="3" s="1"/>
  <c r="G58" i="3"/>
  <c r="H58" i="3" s="1"/>
  <c r="O58" i="3" s="1"/>
  <c r="P58" i="3" s="1"/>
  <c r="D75" i="3"/>
  <c r="I88" i="3"/>
  <c r="J88" i="3" s="1"/>
  <c r="K88" i="3" s="1"/>
  <c r="L88" i="3" s="1"/>
  <c r="O88" i="3" s="1"/>
  <c r="P88" i="3" s="1"/>
  <c r="I91" i="3"/>
  <c r="J91" i="3" s="1"/>
  <c r="K91" i="3" s="1"/>
  <c r="L91" i="3" s="1"/>
  <c r="O91" i="3" s="1"/>
  <c r="P91" i="3" s="1"/>
  <c r="D99" i="3"/>
  <c r="O109" i="3"/>
  <c r="P109" i="3" s="1"/>
  <c r="D118" i="3"/>
  <c r="G131" i="3"/>
  <c r="H131" i="3" s="1"/>
  <c r="O131" i="3" s="1"/>
  <c r="P131" i="3" s="1"/>
  <c r="G137" i="3"/>
  <c r="H137" i="3" s="1"/>
  <c r="O137" i="3" s="1"/>
  <c r="P137" i="3" s="1"/>
  <c r="D141" i="3"/>
  <c r="I141" i="3"/>
  <c r="J141" i="3" s="1"/>
  <c r="K141" i="3" s="1"/>
  <c r="L141" i="3" s="1"/>
  <c r="G141" i="3"/>
  <c r="H141" i="3" s="1"/>
  <c r="O141" i="3" s="1"/>
  <c r="P141" i="3" s="1"/>
  <c r="I164" i="3"/>
  <c r="J164" i="3" s="1"/>
  <c r="K164" i="3" s="1"/>
  <c r="L164" i="3" s="1"/>
  <c r="G164" i="3"/>
  <c r="H164" i="3" s="1"/>
  <c r="O164" i="3" s="1"/>
  <c r="P164" i="3" s="1"/>
  <c r="D186" i="3"/>
  <c r="D226" i="3"/>
  <c r="D265" i="3"/>
  <c r="O275" i="3"/>
  <c r="P275" i="3" s="1"/>
  <c r="G290" i="3"/>
  <c r="H290" i="3" s="1"/>
  <c r="I290" i="3"/>
  <c r="J290" i="3" s="1"/>
  <c r="K290" i="3" s="1"/>
  <c r="L290" i="3" s="1"/>
  <c r="I323" i="3"/>
  <c r="J323" i="3" s="1"/>
  <c r="K323" i="3" s="1"/>
  <c r="L323" i="3" s="1"/>
  <c r="I353" i="3"/>
  <c r="J353" i="3" s="1"/>
  <c r="K353" i="3" s="1"/>
  <c r="L353" i="3" s="1"/>
  <c r="O269" i="3"/>
  <c r="P269" i="3" s="1"/>
  <c r="G12" i="3"/>
  <c r="H12" i="3" s="1"/>
  <c r="O12" i="3" s="1"/>
  <c r="D17" i="3"/>
  <c r="G18" i="3"/>
  <c r="H18" i="3" s="1"/>
  <c r="O18" i="3" s="1"/>
  <c r="P18" i="3" s="1"/>
  <c r="D23" i="3"/>
  <c r="G24" i="3"/>
  <c r="H24" i="3" s="1"/>
  <c r="O24" i="3" s="1"/>
  <c r="P24" i="3" s="1"/>
  <c r="I36" i="3"/>
  <c r="J36" i="3" s="1"/>
  <c r="K36" i="3" s="1"/>
  <c r="L36" i="3" s="1"/>
  <c r="I42" i="3"/>
  <c r="J42" i="3" s="1"/>
  <c r="K42" i="3" s="1"/>
  <c r="L42" i="3" s="1"/>
  <c r="D46" i="3"/>
  <c r="I48" i="3"/>
  <c r="J48" i="3" s="1"/>
  <c r="K48" i="3" s="1"/>
  <c r="L48" i="3" s="1"/>
  <c r="D57" i="3"/>
  <c r="D62" i="3"/>
  <c r="I63" i="3"/>
  <c r="J63" i="3" s="1"/>
  <c r="K63" i="3" s="1"/>
  <c r="L63" i="3" s="1"/>
  <c r="O63" i="3" s="1"/>
  <c r="P63" i="3" s="1"/>
  <c r="I76" i="3"/>
  <c r="J76" i="3" s="1"/>
  <c r="K76" i="3" s="1"/>
  <c r="L76" i="3" s="1"/>
  <c r="D85" i="3"/>
  <c r="D88" i="3"/>
  <c r="D91" i="3"/>
  <c r="G94" i="3"/>
  <c r="H94" i="3" s="1"/>
  <c r="O94" i="3" s="1"/>
  <c r="P94" i="3" s="1"/>
  <c r="D124" i="3"/>
  <c r="D137" i="3"/>
  <c r="D156" i="3"/>
  <c r="D164" i="3"/>
  <c r="G195" i="3"/>
  <c r="H195" i="3" s="1"/>
  <c r="O195" i="3" s="1"/>
  <c r="P195" i="3" s="1"/>
  <c r="O219" i="3"/>
  <c r="P219" i="3" s="1"/>
  <c r="G270" i="3"/>
  <c r="H270" i="3" s="1"/>
  <c r="O270" i="3" s="1"/>
  <c r="P270" i="3" s="1"/>
  <c r="D270" i="3"/>
  <c r="I270" i="3"/>
  <c r="J270" i="3" s="1"/>
  <c r="K270" i="3" s="1"/>
  <c r="L270" i="3" s="1"/>
  <c r="D290" i="3"/>
  <c r="O306" i="3"/>
  <c r="P306" i="3" s="1"/>
  <c r="O334" i="3"/>
  <c r="P334" i="3" s="1"/>
  <c r="I86" i="3"/>
  <c r="J86" i="3" s="1"/>
  <c r="K86" i="3" s="1"/>
  <c r="L86" i="3" s="1"/>
  <c r="D86" i="3"/>
  <c r="O299" i="3"/>
  <c r="P299" i="3" s="1"/>
  <c r="I176" i="3"/>
  <c r="J176" i="3" s="1"/>
  <c r="K176" i="3" s="1"/>
  <c r="L176" i="3" s="1"/>
  <c r="G176" i="3"/>
  <c r="H176" i="3" s="1"/>
  <c r="O176" i="3" s="1"/>
  <c r="P176" i="3" s="1"/>
  <c r="H3" i="2"/>
  <c r="G29" i="3"/>
  <c r="H29" i="3" s="1"/>
  <c r="O29" i="3" s="1"/>
  <c r="P29" i="3" s="1"/>
  <c r="G35" i="3"/>
  <c r="H35" i="3" s="1"/>
  <c r="O35" i="3" s="1"/>
  <c r="P35" i="3" s="1"/>
  <c r="G41" i="3"/>
  <c r="H41" i="3" s="1"/>
  <c r="O41" i="3" s="1"/>
  <c r="P41" i="3" s="1"/>
  <c r="G47" i="3"/>
  <c r="H47" i="3" s="1"/>
  <c r="O47" i="3" s="1"/>
  <c r="P47" i="3" s="1"/>
  <c r="I53" i="3"/>
  <c r="J53" i="3" s="1"/>
  <c r="K53" i="3" s="1"/>
  <c r="L53" i="3" s="1"/>
  <c r="G67" i="3"/>
  <c r="H67" i="3" s="1"/>
  <c r="O67" i="3" s="1"/>
  <c r="P67" i="3" s="1"/>
  <c r="G71" i="3"/>
  <c r="H71" i="3" s="1"/>
  <c r="O71" i="3" s="1"/>
  <c r="P71" i="3" s="1"/>
  <c r="G78" i="3"/>
  <c r="H78" i="3" s="1"/>
  <c r="O78" i="3" s="1"/>
  <c r="P78" i="3" s="1"/>
  <c r="D78" i="3"/>
  <c r="G82" i="3"/>
  <c r="H82" i="3" s="1"/>
  <c r="O82" i="3" s="1"/>
  <c r="P82" i="3" s="1"/>
  <c r="D96" i="3"/>
  <c r="I104" i="3"/>
  <c r="J104" i="3" s="1"/>
  <c r="K104" i="3" s="1"/>
  <c r="L104" i="3" s="1"/>
  <c r="G104" i="3"/>
  <c r="H104" i="3" s="1"/>
  <c r="O104" i="3" s="1"/>
  <c r="P104" i="3" s="1"/>
  <c r="O207" i="3"/>
  <c r="P207" i="3" s="1"/>
  <c r="G251" i="3"/>
  <c r="H251" i="3" s="1"/>
  <c r="O251" i="3" s="1"/>
  <c r="P251" i="3" s="1"/>
  <c r="A18" i="5"/>
  <c r="B17" i="5"/>
  <c r="D161" i="3"/>
  <c r="D218" i="3"/>
  <c r="G99" i="3"/>
  <c r="H99" i="3" s="1"/>
  <c r="O99" i="3" s="1"/>
  <c r="P99" i="3" s="1"/>
  <c r="G118" i="3"/>
  <c r="H118" i="3" s="1"/>
  <c r="O118" i="3" s="1"/>
  <c r="P118" i="3" s="1"/>
  <c r="O120" i="3"/>
  <c r="P120" i="3" s="1"/>
  <c r="I122" i="3"/>
  <c r="J122" i="3" s="1"/>
  <c r="K122" i="3" s="1"/>
  <c r="L122" i="3" s="1"/>
  <c r="G122" i="3"/>
  <c r="H122" i="3" s="1"/>
  <c r="D122" i="3"/>
  <c r="G186" i="3"/>
  <c r="H186" i="3" s="1"/>
  <c r="O186" i="3" s="1"/>
  <c r="P186" i="3" s="1"/>
  <c r="I224" i="3"/>
  <c r="J224" i="3" s="1"/>
  <c r="K224" i="3" s="1"/>
  <c r="L224" i="3" s="1"/>
  <c r="O224" i="3" s="1"/>
  <c r="P224" i="3" s="1"/>
  <c r="G249" i="3"/>
  <c r="H249" i="3" s="1"/>
  <c r="O249" i="3" s="1"/>
  <c r="P249" i="3" s="1"/>
  <c r="O263" i="3"/>
  <c r="P263" i="3" s="1"/>
  <c r="I273" i="3"/>
  <c r="J273" i="3" s="1"/>
  <c r="K273" i="3" s="1"/>
  <c r="L273" i="3" s="1"/>
  <c r="G273" i="3"/>
  <c r="H273" i="3" s="1"/>
  <c r="O321" i="3"/>
  <c r="P321" i="3" s="1"/>
  <c r="O340" i="3"/>
  <c r="P340" i="3" s="1"/>
  <c r="I136" i="3"/>
  <c r="J136" i="3" s="1"/>
  <c r="K136" i="3" s="1"/>
  <c r="L136" i="3" s="1"/>
  <c r="G136" i="3"/>
  <c r="H136" i="3" s="1"/>
  <c r="O136" i="3" s="1"/>
  <c r="P136" i="3" s="1"/>
  <c r="I140" i="3"/>
  <c r="J140" i="3" s="1"/>
  <c r="K140" i="3" s="1"/>
  <c r="L140" i="3" s="1"/>
  <c r="G140" i="3"/>
  <c r="H140" i="3" s="1"/>
  <c r="D140" i="3"/>
  <c r="O333" i="3"/>
  <c r="P333" i="3" s="1"/>
  <c r="I192" i="3"/>
  <c r="J192" i="3" s="1"/>
  <c r="K192" i="3" s="1"/>
  <c r="L192" i="3" s="1"/>
  <c r="G192" i="3"/>
  <c r="H192" i="3" s="1"/>
  <c r="O192" i="3" s="1"/>
  <c r="P192" i="3" s="1"/>
  <c r="I232" i="3"/>
  <c r="J232" i="3" s="1"/>
  <c r="K232" i="3" s="1"/>
  <c r="L232" i="3" s="1"/>
  <c r="O232" i="3" s="1"/>
  <c r="P232" i="3" s="1"/>
  <c r="G246" i="3"/>
  <c r="H246" i="3" s="1"/>
  <c r="O246" i="3" s="1"/>
  <c r="P246" i="3" s="1"/>
  <c r="D246" i="3"/>
  <c r="O255" i="3"/>
  <c r="P255" i="3" s="1"/>
  <c r="G262" i="3"/>
  <c r="H262" i="3" s="1"/>
  <c r="D262" i="3"/>
  <c r="I262" i="3"/>
  <c r="J262" i="3" s="1"/>
  <c r="K262" i="3" s="1"/>
  <c r="L262" i="3" s="1"/>
  <c r="I267" i="3"/>
  <c r="J267" i="3" s="1"/>
  <c r="K267" i="3" s="1"/>
  <c r="L267" i="3" s="1"/>
  <c r="G267" i="3"/>
  <c r="H267" i="3" s="1"/>
  <c r="O267" i="3" s="1"/>
  <c r="P267" i="3" s="1"/>
  <c r="D267" i="3"/>
  <c r="O310" i="3"/>
  <c r="P310" i="3" s="1"/>
  <c r="G9" i="5"/>
  <c r="C14" i="5" s="1"/>
  <c r="C28" i="5"/>
  <c r="D22" i="3"/>
  <c r="I29" i="3"/>
  <c r="J29" i="3" s="1"/>
  <c r="K29" i="3" s="1"/>
  <c r="L29" i="3" s="1"/>
  <c r="G85" i="3"/>
  <c r="H85" i="3" s="1"/>
  <c r="O85" i="3" s="1"/>
  <c r="P85" i="3" s="1"/>
  <c r="G96" i="3"/>
  <c r="H96" i="3" s="1"/>
  <c r="O96" i="3" s="1"/>
  <c r="P96" i="3" s="1"/>
  <c r="G113" i="3"/>
  <c r="H113" i="3" s="1"/>
  <c r="O113" i="3" s="1"/>
  <c r="P113" i="3" s="1"/>
  <c r="D152" i="3"/>
  <c r="O205" i="3"/>
  <c r="P205" i="3" s="1"/>
  <c r="D224" i="3"/>
  <c r="D249" i="3"/>
  <c r="G254" i="3"/>
  <c r="H254" i="3" s="1"/>
  <c r="O254" i="3" s="1"/>
  <c r="P254" i="3" s="1"/>
  <c r="D254" i="3"/>
  <c r="D273" i="3"/>
  <c r="G276" i="3"/>
  <c r="H276" i="3" s="1"/>
  <c r="O276" i="3" s="1"/>
  <c r="P276" i="3" s="1"/>
  <c r="D276" i="3"/>
  <c r="O316" i="3"/>
  <c r="P316" i="3" s="1"/>
  <c r="O354" i="3"/>
  <c r="P354" i="3" s="1"/>
  <c r="G145" i="3"/>
  <c r="H145" i="3" s="1"/>
  <c r="O145" i="3" s="1"/>
  <c r="P145" i="3" s="1"/>
  <c r="I248" i="3"/>
  <c r="J248" i="3" s="1"/>
  <c r="K248" i="3" s="1"/>
  <c r="L248" i="3" s="1"/>
  <c r="O328" i="3"/>
  <c r="P328" i="3" s="1"/>
  <c r="G332" i="3"/>
  <c r="H332" i="3" s="1"/>
  <c r="D332" i="3"/>
  <c r="I367" i="3"/>
  <c r="J367" i="3" s="1"/>
  <c r="K367" i="3" s="1"/>
  <c r="L367" i="3" s="1"/>
  <c r="G367" i="3"/>
  <c r="H367" i="3" s="1"/>
  <c r="O367" i="3" s="1"/>
  <c r="P367" i="3" s="1"/>
  <c r="I373" i="3"/>
  <c r="J373" i="3" s="1"/>
  <c r="K373" i="3" s="1"/>
  <c r="L373" i="3" s="1"/>
  <c r="D373" i="3"/>
  <c r="G373" i="3"/>
  <c r="H373" i="3" s="1"/>
  <c r="O373" i="3" s="1"/>
  <c r="P373" i="3" s="1"/>
  <c r="G214" i="3"/>
  <c r="H214" i="3" s="1"/>
  <c r="D214" i="3"/>
  <c r="D242" i="3"/>
  <c r="D248" i="3"/>
  <c r="D280" i="3"/>
  <c r="D308" i="3"/>
  <c r="I318" i="3"/>
  <c r="J318" i="3" s="1"/>
  <c r="K318" i="3" s="1"/>
  <c r="L318" i="3" s="1"/>
  <c r="G318" i="3"/>
  <c r="H318" i="3" s="1"/>
  <c r="O318" i="3" s="1"/>
  <c r="P318" i="3" s="1"/>
  <c r="I349" i="3"/>
  <c r="J349" i="3" s="1"/>
  <c r="K349" i="3" s="1"/>
  <c r="L349" i="3" s="1"/>
  <c r="D349" i="3"/>
  <c r="G349" i="3"/>
  <c r="H349" i="3" s="1"/>
  <c r="O349" i="3" s="1"/>
  <c r="P349" i="3" s="1"/>
  <c r="A16" i="4"/>
  <c r="C15" i="4"/>
  <c r="D154" i="3"/>
  <c r="D168" i="3"/>
  <c r="D171" i="3"/>
  <c r="D178" i="3"/>
  <c r="D211" i="3"/>
  <c r="D217" i="3"/>
  <c r="I256" i="3"/>
  <c r="J256" i="3" s="1"/>
  <c r="K256" i="3" s="1"/>
  <c r="L256" i="3" s="1"/>
  <c r="I295" i="3"/>
  <c r="J295" i="3" s="1"/>
  <c r="K295" i="3" s="1"/>
  <c r="L295" i="3" s="1"/>
  <c r="G295" i="3"/>
  <c r="H295" i="3" s="1"/>
  <c r="O295" i="3" s="1"/>
  <c r="P295" i="3" s="1"/>
  <c r="D295" i="3"/>
  <c r="I326" i="3"/>
  <c r="J326" i="3" s="1"/>
  <c r="K326" i="3" s="1"/>
  <c r="L326" i="3" s="1"/>
  <c r="G326" i="3"/>
  <c r="H326" i="3" s="1"/>
  <c r="O326" i="3" s="1"/>
  <c r="P326" i="3" s="1"/>
  <c r="I332" i="3"/>
  <c r="J332" i="3" s="1"/>
  <c r="K332" i="3" s="1"/>
  <c r="L332" i="3" s="1"/>
  <c r="D347" i="3"/>
  <c r="I347" i="3"/>
  <c r="J347" i="3" s="1"/>
  <c r="K347" i="3" s="1"/>
  <c r="L347" i="3" s="1"/>
  <c r="I365" i="3"/>
  <c r="J365" i="3" s="1"/>
  <c r="K365" i="3" s="1"/>
  <c r="L365" i="3" s="1"/>
  <c r="D365" i="3"/>
  <c r="G97" i="3"/>
  <c r="H97" i="3" s="1"/>
  <c r="D128" i="3"/>
  <c r="D163" i="3"/>
  <c r="I200" i="3"/>
  <c r="J200" i="3" s="1"/>
  <c r="K200" i="3" s="1"/>
  <c r="L200" i="3" s="1"/>
  <c r="G222" i="3"/>
  <c r="H222" i="3" s="1"/>
  <c r="D222" i="3"/>
  <c r="G248" i="3"/>
  <c r="H248" i="3" s="1"/>
  <c r="D250" i="3"/>
  <c r="D256" i="3"/>
  <c r="D297" i="3"/>
  <c r="D322" i="3"/>
  <c r="I322" i="3"/>
  <c r="J322" i="3" s="1"/>
  <c r="K322" i="3" s="1"/>
  <c r="L322" i="3" s="1"/>
  <c r="G322" i="3"/>
  <c r="H322" i="3" s="1"/>
  <c r="D326" i="3"/>
  <c r="O361" i="3"/>
  <c r="P361" i="3" s="1"/>
  <c r="D97" i="3"/>
  <c r="D109" i="3"/>
  <c r="D115" i="3"/>
  <c r="D139" i="3"/>
  <c r="D158" i="3"/>
  <c r="G168" i="3"/>
  <c r="H168" i="3" s="1"/>
  <c r="D174" i="3"/>
  <c r="G194" i="3"/>
  <c r="H194" i="3" s="1"/>
  <c r="O194" i="3" s="1"/>
  <c r="P194" i="3" s="1"/>
  <c r="D200" i="3"/>
  <c r="I214" i="3"/>
  <c r="J214" i="3" s="1"/>
  <c r="K214" i="3" s="1"/>
  <c r="L214" i="3" s="1"/>
  <c r="D219" i="3"/>
  <c r="D225" i="3"/>
  <c r="G242" i="3"/>
  <c r="H242" i="3" s="1"/>
  <c r="O242" i="3" s="1"/>
  <c r="P242" i="3" s="1"/>
  <c r="I264" i="3"/>
  <c r="J264" i="3" s="1"/>
  <c r="K264" i="3" s="1"/>
  <c r="L264" i="3" s="1"/>
  <c r="G280" i="3"/>
  <c r="H280" i="3" s="1"/>
  <c r="O280" i="3" s="1"/>
  <c r="P280" i="3" s="1"/>
  <c r="G308" i="3"/>
  <c r="H308" i="3" s="1"/>
  <c r="O308" i="3" s="1"/>
  <c r="P308" i="3" s="1"/>
  <c r="I313" i="3"/>
  <c r="J313" i="3" s="1"/>
  <c r="K313" i="3" s="1"/>
  <c r="L313" i="3" s="1"/>
  <c r="G313" i="3"/>
  <c r="H313" i="3" s="1"/>
  <c r="O313" i="3" s="1"/>
  <c r="P313" i="3" s="1"/>
  <c r="O324" i="3"/>
  <c r="P324" i="3" s="1"/>
  <c r="D339" i="3"/>
  <c r="G347" i="3"/>
  <c r="H347" i="3" s="1"/>
  <c r="O347" i="3" s="1"/>
  <c r="P347" i="3" s="1"/>
  <c r="D361" i="3"/>
  <c r="G365" i="3"/>
  <c r="H365" i="3" s="1"/>
  <c r="O365" i="3" s="1"/>
  <c r="P365" i="3" s="1"/>
  <c r="I376" i="3"/>
  <c r="J376" i="3" s="1"/>
  <c r="K376" i="3" s="1"/>
  <c r="L376" i="3" s="1"/>
  <c r="G376" i="3"/>
  <c r="H376" i="3" s="1"/>
  <c r="I80" i="3"/>
  <c r="J80" i="3" s="1"/>
  <c r="K80" i="3" s="1"/>
  <c r="L80" i="3" s="1"/>
  <c r="O80" i="3" s="1"/>
  <c r="P80" i="3" s="1"/>
  <c r="D121" i="3"/>
  <c r="G128" i="3"/>
  <c r="H128" i="3" s="1"/>
  <c r="D133" i="3"/>
  <c r="D144" i="3"/>
  <c r="I145" i="3"/>
  <c r="J145" i="3" s="1"/>
  <c r="K145" i="3" s="1"/>
  <c r="L145" i="3" s="1"/>
  <c r="D148" i="3"/>
  <c r="G149" i="3"/>
  <c r="H149" i="3" s="1"/>
  <c r="O149" i="3" s="1"/>
  <c r="P149" i="3" s="1"/>
  <c r="G154" i="3"/>
  <c r="H154" i="3" s="1"/>
  <c r="O154" i="3" s="1"/>
  <c r="P154" i="3" s="1"/>
  <c r="I168" i="3"/>
  <c r="J168" i="3" s="1"/>
  <c r="K168" i="3" s="1"/>
  <c r="L168" i="3" s="1"/>
  <c r="G171" i="3"/>
  <c r="H171" i="3" s="1"/>
  <c r="O171" i="3" s="1"/>
  <c r="P171" i="3" s="1"/>
  <c r="G178" i="3"/>
  <c r="H178" i="3" s="1"/>
  <c r="O178" i="3" s="1"/>
  <c r="P178" i="3" s="1"/>
  <c r="I185" i="3"/>
  <c r="J185" i="3" s="1"/>
  <c r="K185" i="3" s="1"/>
  <c r="L185" i="3" s="1"/>
  <c r="O185" i="3" s="1"/>
  <c r="P185" i="3" s="1"/>
  <c r="D187" i="3"/>
  <c r="G211" i="3"/>
  <c r="H211" i="3" s="1"/>
  <c r="O211" i="3" s="1"/>
  <c r="P211" i="3" s="1"/>
  <c r="I217" i="3"/>
  <c r="J217" i="3" s="1"/>
  <c r="K217" i="3" s="1"/>
  <c r="L217" i="3" s="1"/>
  <c r="O217" i="3" s="1"/>
  <c r="P217" i="3" s="1"/>
  <c r="G230" i="3"/>
  <c r="H230" i="3" s="1"/>
  <c r="O230" i="3" s="1"/>
  <c r="P230" i="3" s="1"/>
  <c r="D230" i="3"/>
  <c r="G256" i="3"/>
  <c r="H256" i="3" s="1"/>
  <c r="O256" i="3" s="1"/>
  <c r="P256" i="3" s="1"/>
  <c r="D258" i="3"/>
  <c r="D264" i="3"/>
  <c r="G282" i="3"/>
  <c r="H282" i="3" s="1"/>
  <c r="O282" i="3" s="1"/>
  <c r="P282" i="3" s="1"/>
  <c r="D282" i="3"/>
  <c r="D313" i="3"/>
  <c r="D376" i="3"/>
  <c r="G163" i="3"/>
  <c r="H163" i="3" s="1"/>
  <c r="O163" i="3" s="1"/>
  <c r="P163" i="3" s="1"/>
  <c r="G190" i="3"/>
  <c r="H190" i="3" s="1"/>
  <c r="O190" i="3" s="1"/>
  <c r="P190" i="3" s="1"/>
  <c r="D190" i="3"/>
  <c r="G193" i="3"/>
  <c r="H193" i="3" s="1"/>
  <c r="O193" i="3" s="1"/>
  <c r="P193" i="3" s="1"/>
  <c r="G200" i="3"/>
  <c r="H200" i="3" s="1"/>
  <c r="I208" i="3"/>
  <c r="J208" i="3" s="1"/>
  <c r="K208" i="3" s="1"/>
  <c r="L208" i="3" s="1"/>
  <c r="O208" i="3" s="1"/>
  <c r="P208" i="3" s="1"/>
  <c r="I222" i="3"/>
  <c r="J222" i="3" s="1"/>
  <c r="K222" i="3" s="1"/>
  <c r="L222" i="3" s="1"/>
  <c r="G250" i="3"/>
  <c r="H250" i="3" s="1"/>
  <c r="O250" i="3" s="1"/>
  <c r="P250" i="3" s="1"/>
  <c r="I272" i="3"/>
  <c r="J272" i="3" s="1"/>
  <c r="K272" i="3" s="1"/>
  <c r="L272" i="3" s="1"/>
  <c r="O272" i="3" s="1"/>
  <c r="P272" i="3" s="1"/>
  <c r="G284" i="3"/>
  <c r="H284" i="3" s="1"/>
  <c r="O284" i="3" s="1"/>
  <c r="P284" i="3" s="1"/>
  <c r="O287" i="3"/>
  <c r="P287" i="3" s="1"/>
  <c r="G297" i="3"/>
  <c r="H297" i="3" s="1"/>
  <c r="O297" i="3" s="1"/>
  <c r="P297" i="3" s="1"/>
  <c r="G315" i="3"/>
  <c r="H315" i="3" s="1"/>
  <c r="I335" i="3"/>
  <c r="J335" i="3" s="1"/>
  <c r="K335" i="3" s="1"/>
  <c r="L335" i="3" s="1"/>
  <c r="G335" i="3"/>
  <c r="H335" i="3" s="1"/>
  <c r="O335" i="3" s="1"/>
  <c r="P335" i="3" s="1"/>
  <c r="G339" i="3"/>
  <c r="H339" i="3" s="1"/>
  <c r="O339" i="3" s="1"/>
  <c r="P339" i="3" s="1"/>
  <c r="D114" i="3"/>
  <c r="D126" i="3"/>
  <c r="I128" i="3"/>
  <c r="J128" i="3" s="1"/>
  <c r="K128" i="3" s="1"/>
  <c r="L128" i="3" s="1"/>
  <c r="D132" i="3"/>
  <c r="G144" i="3"/>
  <c r="H144" i="3" s="1"/>
  <c r="O144" i="3" s="1"/>
  <c r="P144" i="3" s="1"/>
  <c r="I149" i="3"/>
  <c r="J149" i="3" s="1"/>
  <c r="K149" i="3" s="1"/>
  <c r="L149" i="3" s="1"/>
  <c r="D162" i="3"/>
  <c r="D170" i="3"/>
  <c r="G177" i="3"/>
  <c r="H177" i="3" s="1"/>
  <c r="O177" i="3" s="1"/>
  <c r="P177" i="3" s="1"/>
  <c r="D180" i="3"/>
  <c r="I184" i="3"/>
  <c r="J184" i="3" s="1"/>
  <c r="K184" i="3" s="1"/>
  <c r="L184" i="3" s="1"/>
  <c r="O184" i="3" s="1"/>
  <c r="P184" i="3" s="1"/>
  <c r="D193" i="3"/>
  <c r="D202" i="3"/>
  <c r="D208" i="3"/>
  <c r="I225" i="3"/>
  <c r="J225" i="3" s="1"/>
  <c r="K225" i="3" s="1"/>
  <c r="L225" i="3" s="1"/>
  <c r="O225" i="3" s="1"/>
  <c r="P225" i="3" s="1"/>
  <c r="G238" i="3"/>
  <c r="H238" i="3" s="1"/>
  <c r="O238" i="3" s="1"/>
  <c r="P238" i="3" s="1"/>
  <c r="D238" i="3"/>
  <c r="G241" i="3"/>
  <c r="H241" i="3" s="1"/>
  <c r="O241" i="3" s="1"/>
  <c r="P241" i="3" s="1"/>
  <c r="G264" i="3"/>
  <c r="H264" i="3" s="1"/>
  <c r="D266" i="3"/>
  <c r="D272" i="3"/>
  <c r="D274" i="3"/>
  <c r="D284" i="3"/>
  <c r="I289" i="3"/>
  <c r="J289" i="3" s="1"/>
  <c r="K289" i="3" s="1"/>
  <c r="L289" i="3" s="1"/>
  <c r="G289" i="3"/>
  <c r="H289" i="3" s="1"/>
  <c r="O289" i="3" s="1"/>
  <c r="P289" i="3" s="1"/>
  <c r="D289" i="3"/>
  <c r="D291" i="3"/>
  <c r="I329" i="3"/>
  <c r="J329" i="3" s="1"/>
  <c r="K329" i="3" s="1"/>
  <c r="L329" i="3" s="1"/>
  <c r="G329" i="3"/>
  <c r="H329" i="3" s="1"/>
  <c r="O329" i="3" s="1"/>
  <c r="P329" i="3" s="1"/>
  <c r="I333" i="3"/>
  <c r="J333" i="3" s="1"/>
  <c r="K333" i="3" s="1"/>
  <c r="L333" i="3" s="1"/>
  <c r="D333" i="3"/>
  <c r="D335" i="3"/>
  <c r="G350" i="3"/>
  <c r="H350" i="3" s="1"/>
  <c r="I350" i="3"/>
  <c r="J350" i="3" s="1"/>
  <c r="K350" i="3" s="1"/>
  <c r="L350" i="3" s="1"/>
  <c r="I361" i="3"/>
  <c r="J361" i="3" s="1"/>
  <c r="K361" i="3" s="1"/>
  <c r="L361" i="3" s="1"/>
  <c r="G89" i="3"/>
  <c r="H89" i="3" s="1"/>
  <c r="O89" i="3" s="1"/>
  <c r="P89" i="3" s="1"/>
  <c r="I97" i="3"/>
  <c r="J97" i="3" s="1"/>
  <c r="K97" i="3" s="1"/>
  <c r="L97" i="3" s="1"/>
  <c r="D120" i="3"/>
  <c r="D138" i="3"/>
  <c r="I174" i="3"/>
  <c r="J174" i="3" s="1"/>
  <c r="K174" i="3" s="1"/>
  <c r="L174" i="3" s="1"/>
  <c r="O174" i="3" s="1"/>
  <c r="P174" i="3" s="1"/>
  <c r="D177" i="3"/>
  <c r="D184" i="3"/>
  <c r="I216" i="3"/>
  <c r="J216" i="3" s="1"/>
  <c r="K216" i="3" s="1"/>
  <c r="L216" i="3" s="1"/>
  <c r="O216" i="3" s="1"/>
  <c r="P216" i="3" s="1"/>
  <c r="I230" i="3"/>
  <c r="J230" i="3" s="1"/>
  <c r="K230" i="3" s="1"/>
  <c r="L230" i="3" s="1"/>
  <c r="D241" i="3"/>
  <c r="G258" i="3"/>
  <c r="H258" i="3" s="1"/>
  <c r="O258" i="3" s="1"/>
  <c r="P258" i="3" s="1"/>
  <c r="I282" i="3"/>
  <c r="J282" i="3" s="1"/>
  <c r="K282" i="3" s="1"/>
  <c r="L282" i="3" s="1"/>
  <c r="I307" i="3"/>
  <c r="J307" i="3" s="1"/>
  <c r="K307" i="3" s="1"/>
  <c r="L307" i="3" s="1"/>
  <c r="G307" i="3"/>
  <c r="H307" i="3" s="1"/>
  <c r="O307" i="3" s="1"/>
  <c r="P307" i="3" s="1"/>
  <c r="I315" i="3"/>
  <c r="J315" i="3" s="1"/>
  <c r="K315" i="3" s="1"/>
  <c r="L315" i="3" s="1"/>
  <c r="D329" i="3"/>
  <c r="I339" i="3"/>
  <c r="J339" i="3" s="1"/>
  <c r="K339" i="3" s="1"/>
  <c r="L339" i="3" s="1"/>
  <c r="I341" i="3"/>
  <c r="J341" i="3" s="1"/>
  <c r="K341" i="3" s="1"/>
  <c r="L341" i="3" s="1"/>
  <c r="D341" i="3"/>
  <c r="G341" i="3"/>
  <c r="H341" i="3" s="1"/>
  <c r="O341" i="3" s="1"/>
  <c r="P341" i="3" s="1"/>
  <c r="O348" i="3"/>
  <c r="P348" i="3" s="1"/>
  <c r="D350" i="3"/>
  <c r="D355" i="3"/>
  <c r="D352" i="3"/>
  <c r="D358" i="3"/>
  <c r="I325" i="3"/>
  <c r="J325" i="3" s="1"/>
  <c r="K325" i="3" s="1"/>
  <c r="L325" i="3" s="1"/>
  <c r="D325" i="3"/>
  <c r="G355" i="3"/>
  <c r="H355" i="3" s="1"/>
  <c r="O355" i="3" s="1"/>
  <c r="P355" i="3" s="1"/>
  <c r="D331" i="3"/>
  <c r="G352" i="3"/>
  <c r="H352" i="3" s="1"/>
  <c r="O352" i="3" s="1"/>
  <c r="P352" i="3" s="1"/>
  <c r="I355" i="3"/>
  <c r="J355" i="3" s="1"/>
  <c r="K355" i="3" s="1"/>
  <c r="L355" i="3" s="1"/>
  <c r="D363" i="3"/>
  <c r="D299" i="3"/>
  <c r="D305" i="3"/>
  <c r="D311" i="3"/>
  <c r="D316" i="3"/>
  <c r="G317" i="3"/>
  <c r="H317" i="3" s="1"/>
  <c r="G325" i="3"/>
  <c r="H325" i="3" s="1"/>
  <c r="D334" i="3"/>
  <c r="I358" i="3"/>
  <c r="J358" i="3" s="1"/>
  <c r="K358" i="3" s="1"/>
  <c r="L358" i="3" s="1"/>
  <c r="O358" i="3" s="1"/>
  <c r="P358" i="3" s="1"/>
  <c r="D360" i="3"/>
  <c r="D366" i="3"/>
  <c r="I317" i="3"/>
  <c r="J317" i="3" s="1"/>
  <c r="K317" i="3" s="1"/>
  <c r="L317" i="3" s="1"/>
  <c r="D324" i="3"/>
  <c r="G331" i="3"/>
  <c r="H331" i="3" s="1"/>
  <c r="O331" i="3" s="1"/>
  <c r="P331" i="3" s="1"/>
  <c r="G343" i="3"/>
  <c r="H343" i="3" s="1"/>
  <c r="O343" i="3" s="1"/>
  <c r="P343" i="3" s="1"/>
  <c r="D345" i="3"/>
  <c r="G363" i="3"/>
  <c r="H363" i="3" s="1"/>
  <c r="O363" i="3" s="1"/>
  <c r="P363" i="3" s="1"/>
  <c r="G375" i="3"/>
  <c r="H375" i="3" s="1"/>
  <c r="O375" i="3" s="1"/>
  <c r="P375" i="3" s="1"/>
  <c r="I357" i="3"/>
  <c r="J357" i="3" s="1"/>
  <c r="K357" i="3" s="1"/>
  <c r="L357" i="3" s="1"/>
  <c r="O357" i="3" s="1"/>
  <c r="P357" i="3" s="1"/>
  <c r="D357" i="3"/>
  <c r="B15" i="4"/>
  <c r="I363" i="3"/>
  <c r="J363" i="3" s="1"/>
  <c r="K363" i="3" s="1"/>
  <c r="L363" i="3" s="1"/>
  <c r="D371" i="3"/>
  <c r="B14" i="4"/>
  <c r="B16" i="5"/>
  <c r="O25" i="21" l="1"/>
  <c r="Q25" i="21" s="1"/>
  <c r="L26" i="21"/>
  <c r="D16" i="10"/>
  <c r="W15" i="10"/>
  <c r="U27" i="21"/>
  <c r="X26" i="21"/>
  <c r="AF26" i="21"/>
  <c r="AC27" i="21"/>
  <c r="AH25" i="21"/>
  <c r="V25" i="21"/>
  <c r="Y25" i="21" s="1"/>
  <c r="S26" i="21"/>
  <c r="AB27" i="21"/>
  <c r="AE26" i="21"/>
  <c r="K28" i="21"/>
  <c r="N27" i="21"/>
  <c r="P26" i="21"/>
  <c r="M27" i="21"/>
  <c r="C121" i="15"/>
  <c r="C170" i="15"/>
  <c r="C48" i="15"/>
  <c r="C97" i="15"/>
  <c r="C146" i="15"/>
  <c r="C195" i="15"/>
  <c r="C37" i="15"/>
  <c r="C25" i="15"/>
  <c r="C204" i="15"/>
  <c r="C119" i="15"/>
  <c r="C56" i="15"/>
  <c r="C22" i="15"/>
  <c r="C123" i="15"/>
  <c r="C31" i="15"/>
  <c r="C80" i="15"/>
  <c r="C129" i="15"/>
  <c r="C178" i="15"/>
  <c r="C20" i="15"/>
  <c r="C69" i="15"/>
  <c r="C136" i="15"/>
  <c r="C103" i="15"/>
  <c r="C29" i="15"/>
  <c r="C187" i="15"/>
  <c r="C155" i="15"/>
  <c r="C91" i="15"/>
  <c r="C96" i="15"/>
  <c r="C194" i="15"/>
  <c r="C54" i="15"/>
  <c r="C43" i="15"/>
  <c r="C190" i="15"/>
  <c r="C40" i="15"/>
  <c r="C90" i="15"/>
  <c r="C112" i="15"/>
  <c r="C161" i="15"/>
  <c r="C52" i="15"/>
  <c r="C101" i="15"/>
  <c r="C24" i="15"/>
  <c r="C168" i="15"/>
  <c r="C55" i="15"/>
  <c r="C44" i="15"/>
  <c r="C117" i="15"/>
  <c r="C82" i="15"/>
  <c r="C87" i="15"/>
  <c r="C196" i="15"/>
  <c r="C142" i="15"/>
  <c r="C65" i="15"/>
  <c r="C163" i="15"/>
  <c r="C212" i="15"/>
  <c r="C133" i="15"/>
  <c r="C169" i="15"/>
  <c r="C166" i="15"/>
  <c r="C173" i="15"/>
  <c r="C122" i="15"/>
  <c r="C179" i="15"/>
  <c r="C78" i="15"/>
  <c r="C109" i="15"/>
  <c r="C151" i="15"/>
  <c r="C120" i="15"/>
  <c r="C15" i="15"/>
  <c r="C64" i="15"/>
  <c r="C113" i="15"/>
  <c r="C162" i="15"/>
  <c r="C211" i="15"/>
  <c r="C53" i="15"/>
  <c r="C186" i="15"/>
  <c r="C154" i="15"/>
  <c r="C89" i="15"/>
  <c r="C26" i="15"/>
  <c r="C183" i="15"/>
  <c r="C93" i="15"/>
  <c r="C47" i="15"/>
  <c r="C145" i="15"/>
  <c r="C85" i="15"/>
  <c r="C137" i="15"/>
  <c r="C210" i="15"/>
  <c r="C62" i="15"/>
  <c r="C128" i="15"/>
  <c r="C177" i="15"/>
  <c r="C19" i="15"/>
  <c r="C68" i="15"/>
  <c r="C157" i="15"/>
  <c r="C125" i="15"/>
  <c r="C214" i="15"/>
  <c r="C182" i="15"/>
  <c r="C14" i="15"/>
  <c r="C49" i="15"/>
  <c r="C197" i="15"/>
  <c r="C16" i="15"/>
  <c r="C156" i="15"/>
  <c r="C38" i="15"/>
  <c r="C130" i="15"/>
  <c r="C21" i="15"/>
  <c r="C74" i="15"/>
  <c r="C105" i="15"/>
  <c r="C92" i="15"/>
  <c r="C70" i="15"/>
  <c r="C36" i="15"/>
  <c r="C104" i="15"/>
  <c r="C63" i="15"/>
  <c r="C203" i="15"/>
  <c r="C79" i="15"/>
  <c r="C140" i="15"/>
  <c r="C172" i="15"/>
  <c r="C131" i="15"/>
  <c r="C41" i="15"/>
  <c r="C202" i="15"/>
  <c r="C39" i="15"/>
  <c r="C114" i="15"/>
  <c r="C32" i="15"/>
  <c r="C200" i="15"/>
  <c r="C95" i="15"/>
  <c r="C144" i="15"/>
  <c r="C193" i="15"/>
  <c r="C35" i="15"/>
  <c r="C84" i="15"/>
  <c r="C167" i="15"/>
  <c r="C106" i="15"/>
  <c r="C72" i="15"/>
  <c r="C118" i="15"/>
  <c r="C158" i="15"/>
  <c r="C126" i="15"/>
  <c r="C61" i="15"/>
  <c r="C111" i="15"/>
  <c r="C160" i="15"/>
  <c r="C209" i="15"/>
  <c r="C51" i="15"/>
  <c r="C100" i="15"/>
  <c r="C110" i="15"/>
  <c r="C46" i="15"/>
  <c r="C174" i="15"/>
  <c r="C88" i="15"/>
  <c r="C107" i="15"/>
  <c r="C73" i="15"/>
  <c r="C199" i="15"/>
  <c r="C127" i="15"/>
  <c r="C176" i="15"/>
  <c r="C18" i="15"/>
  <c r="C67" i="15"/>
  <c r="C116" i="15"/>
  <c r="C57" i="15"/>
  <c r="C206" i="15"/>
  <c r="C152" i="15"/>
  <c r="C58" i="15"/>
  <c r="C77" i="15"/>
  <c r="C181" i="15"/>
  <c r="C60" i="15"/>
  <c r="C143" i="15"/>
  <c r="C192" i="15"/>
  <c r="C34" i="15"/>
  <c r="C83" i="15"/>
  <c r="C132" i="15"/>
  <c r="C188" i="15"/>
  <c r="C184" i="15"/>
  <c r="C124" i="15"/>
  <c r="C28" i="15"/>
  <c r="C213" i="15"/>
  <c r="C153" i="15"/>
  <c r="C198" i="15"/>
  <c r="C159" i="15"/>
  <c r="C208" i="15"/>
  <c r="C50" i="15"/>
  <c r="C99" i="15"/>
  <c r="C148" i="15"/>
  <c r="C138" i="15"/>
  <c r="C134" i="15"/>
  <c r="C94" i="15"/>
  <c r="C189" i="15"/>
  <c r="C185" i="15"/>
  <c r="C102" i="15"/>
  <c r="C30" i="15"/>
  <c r="C59" i="15"/>
  <c r="C175" i="15"/>
  <c r="C17" i="15"/>
  <c r="C66" i="15"/>
  <c r="C115" i="15"/>
  <c r="C164" i="15"/>
  <c r="C86" i="15"/>
  <c r="C75" i="15"/>
  <c r="C71" i="15"/>
  <c r="C139" i="15"/>
  <c r="C135" i="15"/>
  <c r="C42" i="15"/>
  <c r="C150" i="15"/>
  <c r="C191" i="15"/>
  <c r="C33" i="15"/>
  <c r="C180" i="15"/>
  <c r="C45" i="15"/>
  <c r="C76" i="15"/>
  <c r="C149" i="15"/>
  <c r="C207" i="15"/>
  <c r="C98" i="15"/>
  <c r="C147" i="15"/>
  <c r="C165" i="15"/>
  <c r="C205" i="15"/>
  <c r="C27" i="15"/>
  <c r="C23" i="15"/>
  <c r="C201" i="15"/>
  <c r="C171" i="15"/>
  <c r="C108" i="15"/>
  <c r="C81" i="15"/>
  <c r="C141" i="15"/>
  <c r="A31" i="15"/>
  <c r="B30" i="15"/>
  <c r="C145" i="5"/>
  <c r="C127" i="5"/>
  <c r="C33" i="5"/>
  <c r="C143" i="5"/>
  <c r="C81" i="5"/>
  <c r="C109" i="5"/>
  <c r="C173" i="5"/>
  <c r="C189" i="5"/>
  <c r="C111" i="5"/>
  <c r="C161" i="5"/>
  <c r="C30" i="5"/>
  <c r="C44" i="5"/>
  <c r="C193" i="5"/>
  <c r="C108" i="5"/>
  <c r="C209" i="5"/>
  <c r="C124" i="5"/>
  <c r="C18" i="5"/>
  <c r="C94" i="5"/>
  <c r="C112" i="5"/>
  <c r="C110" i="5"/>
  <c r="C128" i="5"/>
  <c r="C172" i="5"/>
  <c r="C66" i="5"/>
  <c r="C188" i="5"/>
  <c r="C174" i="5"/>
  <c r="C160" i="5"/>
  <c r="C82" i="5"/>
  <c r="C204" i="5"/>
  <c r="C47" i="5"/>
  <c r="C176" i="5"/>
  <c r="C130" i="5"/>
  <c r="C177" i="5"/>
  <c r="C159" i="5"/>
  <c r="C46" i="5"/>
  <c r="C191" i="5"/>
  <c r="C62" i="5"/>
  <c r="C32" i="5"/>
  <c r="C78" i="5"/>
  <c r="C96" i="5"/>
  <c r="C140" i="5"/>
  <c r="C34" i="5"/>
  <c r="C156" i="5"/>
  <c r="C50" i="5"/>
  <c r="C126" i="5"/>
  <c r="C144" i="5"/>
  <c r="C29" i="5"/>
  <c r="C63" i="5"/>
  <c r="C192" i="5"/>
  <c r="C194" i="5"/>
  <c r="C45" i="5"/>
  <c r="C79" i="5"/>
  <c r="C208" i="5"/>
  <c r="C210" i="5"/>
  <c r="C205" i="5"/>
  <c r="C175" i="5"/>
  <c r="C61" i="5"/>
  <c r="C95" i="5"/>
  <c r="C17" i="5"/>
  <c r="C67" i="5"/>
  <c r="C133" i="5"/>
  <c r="C134" i="5"/>
  <c r="C135" i="5"/>
  <c r="C120" i="5"/>
  <c r="C105" i="5"/>
  <c r="C58" i="5"/>
  <c r="C154" i="5"/>
  <c r="C107" i="5"/>
  <c r="C83" i="5"/>
  <c r="C68" i="5"/>
  <c r="C69" i="5"/>
  <c r="C22" i="5"/>
  <c r="C55" i="5"/>
  <c r="C183" i="5"/>
  <c r="C40" i="5"/>
  <c r="C136" i="5"/>
  <c r="C200" i="5"/>
  <c r="C89" i="5"/>
  <c r="C138" i="5"/>
  <c r="C75" i="5"/>
  <c r="C99" i="5"/>
  <c r="C52" i="5"/>
  <c r="C21" i="5"/>
  <c r="C165" i="5"/>
  <c r="C197" i="5"/>
  <c r="C38" i="5"/>
  <c r="C166" i="5"/>
  <c r="C198" i="5"/>
  <c r="C23" i="5"/>
  <c r="C151" i="5"/>
  <c r="C199" i="5"/>
  <c r="C24" i="5"/>
  <c r="C184" i="5"/>
  <c r="C25" i="5"/>
  <c r="C169" i="5"/>
  <c r="C201" i="5"/>
  <c r="C90" i="5"/>
  <c r="C115" i="5"/>
  <c r="C100" i="5"/>
  <c r="C117" i="5"/>
  <c r="C86" i="5"/>
  <c r="C71" i="5"/>
  <c r="C72" i="5"/>
  <c r="C152" i="5"/>
  <c r="C121" i="5"/>
  <c r="C106" i="5"/>
  <c r="C51" i="5"/>
  <c r="C84" i="5"/>
  <c r="C85" i="5"/>
  <c r="C70" i="5"/>
  <c r="C39" i="5"/>
  <c r="C167" i="5"/>
  <c r="C15" i="5"/>
  <c r="C56" i="5"/>
  <c r="C168" i="5"/>
  <c r="C73" i="5"/>
  <c r="C74" i="5"/>
  <c r="C170" i="5"/>
  <c r="C59" i="5"/>
  <c r="C123" i="5"/>
  <c r="C139" i="5"/>
  <c r="C155" i="5"/>
  <c r="C171" i="5"/>
  <c r="C203" i="5"/>
  <c r="C19" i="5"/>
  <c r="C131" i="5"/>
  <c r="C147" i="5"/>
  <c r="C163" i="5"/>
  <c r="C179" i="5"/>
  <c r="C195" i="5"/>
  <c r="C211" i="5"/>
  <c r="C20" i="5"/>
  <c r="C116" i="5"/>
  <c r="C148" i="5"/>
  <c r="C180" i="5"/>
  <c r="C212" i="5"/>
  <c r="C53" i="5"/>
  <c r="C118" i="5"/>
  <c r="C119" i="5"/>
  <c r="C137" i="5"/>
  <c r="C122" i="5"/>
  <c r="C91" i="5"/>
  <c r="C35" i="5"/>
  <c r="C36" i="5"/>
  <c r="C132" i="5"/>
  <c r="C164" i="5"/>
  <c r="C196" i="5"/>
  <c r="C37" i="5"/>
  <c r="C149" i="5"/>
  <c r="C181" i="5"/>
  <c r="C213" i="5"/>
  <c r="C54" i="5"/>
  <c r="C150" i="5"/>
  <c r="C182" i="5"/>
  <c r="C214" i="5"/>
  <c r="C87" i="5"/>
  <c r="C88" i="5"/>
  <c r="C41" i="5"/>
  <c r="C153" i="5"/>
  <c r="C185" i="5"/>
  <c r="C26" i="5"/>
  <c r="C202" i="5"/>
  <c r="C27" i="5"/>
  <c r="C101" i="5"/>
  <c r="C102" i="5"/>
  <c r="C103" i="5"/>
  <c r="C104" i="5"/>
  <c r="C57" i="5"/>
  <c r="C42" i="5"/>
  <c r="C186" i="5"/>
  <c r="C43" i="5"/>
  <c r="C187" i="5"/>
  <c r="C77" i="5"/>
  <c r="C142" i="5"/>
  <c r="C207" i="5"/>
  <c r="C49" i="5"/>
  <c r="C98" i="5"/>
  <c r="C93" i="5"/>
  <c r="C158" i="5"/>
  <c r="C16" i="5"/>
  <c r="C65" i="5"/>
  <c r="C114" i="5"/>
  <c r="C60" i="5"/>
  <c r="C125" i="5"/>
  <c r="C190" i="5"/>
  <c r="C48" i="5"/>
  <c r="C97" i="5"/>
  <c r="C146" i="5"/>
  <c r="C76" i="5"/>
  <c r="C141" i="5"/>
  <c r="C206" i="5"/>
  <c r="C64" i="5"/>
  <c r="C113" i="5"/>
  <c r="C162" i="5"/>
  <c r="C92" i="5"/>
  <c r="C157" i="5"/>
  <c r="C31" i="5"/>
  <c r="C80" i="5"/>
  <c r="C129" i="5"/>
  <c r="C178" i="5"/>
  <c r="F14" i="5"/>
  <c r="D14" i="5"/>
  <c r="O155" i="3"/>
  <c r="P155" i="3" s="1"/>
  <c r="F14" i="4"/>
  <c r="D14" i="4"/>
  <c r="E14" i="4"/>
  <c r="O49" i="3"/>
  <c r="P49" i="3" s="1"/>
  <c r="F15" i="5"/>
  <c r="E15" i="5"/>
  <c r="D15" i="5"/>
  <c r="O332" i="3"/>
  <c r="P332" i="3" s="1"/>
  <c r="O43" i="3"/>
  <c r="P43" i="3" s="1"/>
  <c r="O322" i="3"/>
  <c r="P322" i="3" s="1"/>
  <c r="O273" i="3"/>
  <c r="P273" i="3" s="1"/>
  <c r="O265" i="3"/>
  <c r="P265" i="3" s="1"/>
  <c r="O288" i="3"/>
  <c r="P288" i="3" s="1"/>
  <c r="O200" i="3"/>
  <c r="P200" i="3" s="1"/>
  <c r="O214" i="3"/>
  <c r="P214" i="3" s="1"/>
  <c r="A17" i="4"/>
  <c r="C16" i="4"/>
  <c r="F16" i="5"/>
  <c r="E16" i="5"/>
  <c r="D16" i="5"/>
  <c r="O353" i="3"/>
  <c r="P353" i="3" s="1"/>
  <c r="O129" i="3"/>
  <c r="P129" i="3" s="1"/>
  <c r="O55" i="3"/>
  <c r="P55" i="3" s="1"/>
  <c r="A19" i="5"/>
  <c r="B18" i="5"/>
  <c r="O125" i="3"/>
  <c r="P125" i="3" s="1"/>
  <c r="O19" i="3"/>
  <c r="P19" i="3" s="1"/>
  <c r="B16" i="4"/>
  <c r="O128" i="3"/>
  <c r="P128" i="3" s="1"/>
  <c r="O97" i="3"/>
  <c r="P97" i="3" s="1"/>
  <c r="O290" i="3"/>
  <c r="P290" i="3" s="1"/>
  <c r="O342" i="3"/>
  <c r="P342" i="3" s="1"/>
  <c r="O14" i="3"/>
  <c r="P14" i="3" s="1"/>
  <c r="O315" i="3"/>
  <c r="P315" i="3" s="1"/>
  <c r="O323" i="3"/>
  <c r="P323" i="3" s="1"/>
  <c r="O169" i="3"/>
  <c r="P169" i="3" s="1"/>
  <c r="O26" i="3"/>
  <c r="P26" i="3" s="1"/>
  <c r="O350" i="3"/>
  <c r="P350" i="3" s="1"/>
  <c r="O168" i="3"/>
  <c r="P168" i="3" s="1"/>
  <c r="O248" i="3"/>
  <c r="P248" i="3" s="1"/>
  <c r="O262" i="3"/>
  <c r="P262" i="3" s="1"/>
  <c r="O165" i="3"/>
  <c r="P165" i="3" s="1"/>
  <c r="O325" i="3"/>
  <c r="P325" i="3" s="1"/>
  <c r="O264" i="3"/>
  <c r="P264" i="3" s="1"/>
  <c r="O140" i="3"/>
  <c r="P140" i="3" s="1"/>
  <c r="O123" i="3"/>
  <c r="P123" i="3" s="1"/>
  <c r="O201" i="3"/>
  <c r="P201" i="3" s="1"/>
  <c r="O257" i="3"/>
  <c r="P257" i="3" s="1"/>
  <c r="O317" i="3"/>
  <c r="P317" i="3" s="1"/>
  <c r="O222" i="3"/>
  <c r="P222" i="3" s="1"/>
  <c r="O76" i="3"/>
  <c r="P76" i="3" s="1"/>
  <c r="O37" i="3"/>
  <c r="P37" i="3" s="1"/>
  <c r="O376" i="3"/>
  <c r="P376" i="3" s="1"/>
  <c r="O122" i="3"/>
  <c r="P122" i="3" s="1"/>
  <c r="O206" i="3"/>
  <c r="P206" i="3" s="1"/>
  <c r="O209" i="3"/>
  <c r="P209" i="3" s="1"/>
  <c r="O54" i="3"/>
  <c r="P54" i="3" s="1"/>
  <c r="O68" i="3"/>
  <c r="P68" i="3" s="1"/>
  <c r="O31" i="3"/>
  <c r="P31" i="3" s="1"/>
  <c r="AH26" i="21" l="1"/>
  <c r="O26" i="21"/>
  <c r="Q26" i="21" s="1"/>
  <c r="L27" i="21"/>
  <c r="D17" i="10"/>
  <c r="W16" i="10"/>
  <c r="P27" i="21"/>
  <c r="M28" i="21"/>
  <c r="N28" i="21"/>
  <c r="K29" i="21"/>
  <c r="AE27" i="21"/>
  <c r="AB28" i="21"/>
  <c r="S27" i="21"/>
  <c r="V26" i="21"/>
  <c r="Y26" i="21" s="1"/>
  <c r="AC28" i="21"/>
  <c r="AF27" i="21"/>
  <c r="X27" i="21"/>
  <c r="U28" i="21"/>
  <c r="B2" i="15" a="1"/>
  <c r="A32" i="15"/>
  <c r="B31" i="15"/>
  <c r="E17" i="5"/>
  <c r="F17" i="5"/>
  <c r="D17" i="5"/>
  <c r="F15" i="4"/>
  <c r="E15" i="4"/>
  <c r="D15" i="4"/>
  <c r="A20" i="5"/>
  <c r="B19" i="5"/>
  <c r="R11" i="3"/>
  <c r="A18" i="4"/>
  <c r="C17" i="4"/>
  <c r="B17" i="4"/>
  <c r="O27" i="21" l="1"/>
  <c r="Q27" i="21" s="1"/>
  <c r="L28" i="21"/>
  <c r="W17" i="10"/>
  <c r="D18" i="10"/>
  <c r="AF28" i="21"/>
  <c r="AC29" i="21"/>
  <c r="V27" i="21"/>
  <c r="Y27" i="21" s="1"/>
  <c r="S28" i="21"/>
  <c r="AH27" i="21"/>
  <c r="K30" i="21"/>
  <c r="N29" i="21"/>
  <c r="M29" i="21"/>
  <c r="P28" i="21"/>
  <c r="X28" i="21"/>
  <c r="U29" i="21"/>
  <c r="AE28" i="21"/>
  <c r="AB29" i="21"/>
  <c r="B2" i="15"/>
  <c r="B3" i="15" s="1"/>
  <c r="C3" i="15"/>
  <c r="D3" i="15"/>
  <c r="A33" i="15"/>
  <c r="B32" i="15"/>
  <c r="E16" i="4"/>
  <c r="D16" i="4"/>
  <c r="F16" i="4"/>
  <c r="F18" i="5"/>
  <c r="E18" i="5"/>
  <c r="D18" i="5"/>
  <c r="B20" i="5"/>
  <c r="A21" i="5"/>
  <c r="A19" i="4"/>
  <c r="C18" i="4"/>
  <c r="B18" i="4"/>
  <c r="AH28" i="21" l="1"/>
  <c r="O28" i="21"/>
  <c r="Q28" i="21" s="1"/>
  <c r="L29" i="21"/>
  <c r="D19" i="10"/>
  <c r="W18" i="10"/>
  <c r="AE29" i="21"/>
  <c r="AB30" i="21"/>
  <c r="X29" i="21"/>
  <c r="U30" i="21"/>
  <c r="N30" i="21"/>
  <c r="K31" i="21"/>
  <c r="AC30" i="21"/>
  <c r="AF29" i="21"/>
  <c r="P29" i="21"/>
  <c r="M30" i="21"/>
  <c r="V28" i="21"/>
  <c r="Y28" i="21" s="1"/>
  <c r="S29" i="21"/>
  <c r="B4" i="15"/>
  <c r="C4" i="15"/>
  <c r="C5" i="15" s="1"/>
  <c r="B33" i="15"/>
  <c r="A34" i="15"/>
  <c r="F17" i="4"/>
  <c r="E17" i="4"/>
  <c r="D17" i="4"/>
  <c r="A20" i="4"/>
  <c r="B19" i="4"/>
  <c r="C19" i="4"/>
  <c r="A22" i="5"/>
  <c r="B21" i="5"/>
  <c r="F19" i="5"/>
  <c r="E19" i="5"/>
  <c r="D19" i="5"/>
  <c r="O29" i="21" l="1"/>
  <c r="Q29" i="21" s="1"/>
  <c r="L30" i="21"/>
  <c r="W19" i="10"/>
  <c r="D20" i="10"/>
  <c r="V29" i="21"/>
  <c r="Y29" i="21" s="1"/>
  <c r="S30" i="21"/>
  <c r="P30" i="21"/>
  <c r="M31" i="21"/>
  <c r="AC31" i="21"/>
  <c r="AF30" i="21"/>
  <c r="N31" i="21"/>
  <c r="K32" i="21"/>
  <c r="AB31" i="21"/>
  <c r="AE30" i="21"/>
  <c r="U31" i="21"/>
  <c r="X30" i="21"/>
  <c r="AH29" i="21"/>
  <c r="B5" i="15"/>
  <c r="A35" i="15"/>
  <c r="B34" i="15"/>
  <c r="F20" i="5"/>
  <c r="E20" i="5"/>
  <c r="D20" i="5"/>
  <c r="A23" i="5"/>
  <c r="B22" i="5"/>
  <c r="F18" i="4"/>
  <c r="E18" i="4"/>
  <c r="D18" i="4"/>
  <c r="A21" i="4"/>
  <c r="C20" i="4"/>
  <c r="B20" i="4"/>
  <c r="AH30" i="21" l="1"/>
  <c r="O30" i="21"/>
  <c r="Q30" i="21" s="1"/>
  <c r="L31" i="21"/>
  <c r="D21" i="10"/>
  <c r="W20" i="10"/>
  <c r="X31" i="21"/>
  <c r="U32" i="21"/>
  <c r="AE31" i="21"/>
  <c r="AB32" i="21"/>
  <c r="K33" i="21"/>
  <c r="N32" i="21"/>
  <c r="AC32" i="21"/>
  <c r="AF31" i="21"/>
  <c r="M32" i="21"/>
  <c r="P31" i="21"/>
  <c r="V30" i="21"/>
  <c r="Y30" i="21" s="1"/>
  <c r="S31" i="21"/>
  <c r="A36" i="15"/>
  <c r="B35" i="15"/>
  <c r="D21" i="5"/>
  <c r="F21" i="5"/>
  <c r="E21" i="5"/>
  <c r="A24" i="5"/>
  <c r="B23" i="5"/>
  <c r="F19" i="4"/>
  <c r="E19" i="4"/>
  <c r="D19" i="4"/>
  <c r="C21" i="4"/>
  <c r="A22" i="4"/>
  <c r="B21" i="4"/>
  <c r="O31" i="21" l="1"/>
  <c r="Q31" i="21" s="1"/>
  <c r="L32" i="21"/>
  <c r="D22" i="10"/>
  <c r="W21" i="10"/>
  <c r="K34" i="21"/>
  <c r="N33" i="21"/>
  <c r="AB33" i="21"/>
  <c r="AE32" i="21"/>
  <c r="X32" i="21"/>
  <c r="U33" i="21"/>
  <c r="S32" i="21"/>
  <c r="V31" i="21"/>
  <c r="Y31" i="21" s="1"/>
  <c r="P32" i="21"/>
  <c r="M33" i="21"/>
  <c r="AC33" i="21"/>
  <c r="AF32" i="21"/>
  <c r="AH31" i="21"/>
  <c r="A37" i="15"/>
  <c r="B36" i="15"/>
  <c r="E20" i="4"/>
  <c r="D20" i="4"/>
  <c r="F20" i="4"/>
  <c r="F22" i="5"/>
  <c r="E22" i="5"/>
  <c r="D22" i="5"/>
  <c r="A23" i="4"/>
  <c r="C22" i="4"/>
  <c r="B22" i="4"/>
  <c r="A25" i="5"/>
  <c r="B24" i="5"/>
  <c r="O32" i="21" l="1"/>
  <c r="Q32" i="21" s="1"/>
  <c r="L33" i="21"/>
  <c r="D23" i="10"/>
  <c r="W22" i="10"/>
  <c r="P33" i="21"/>
  <c r="M34" i="21"/>
  <c r="U34" i="21"/>
  <c r="X33" i="21"/>
  <c r="AE33" i="21"/>
  <c r="AB34" i="21"/>
  <c r="AC34" i="21"/>
  <c r="AF33" i="21"/>
  <c r="V32" i="21"/>
  <c r="Y32" i="21" s="1"/>
  <c r="S33" i="21"/>
  <c r="AH32" i="21"/>
  <c r="N34" i="21"/>
  <c r="K35" i="21"/>
  <c r="A38" i="15"/>
  <c r="B37" i="15"/>
  <c r="D21" i="4"/>
  <c r="F21" i="4"/>
  <c r="E21" i="4"/>
  <c r="F23" i="5"/>
  <c r="E23" i="5"/>
  <c r="D23" i="5"/>
  <c r="A26" i="5"/>
  <c r="B25" i="5"/>
  <c r="A24" i="4"/>
  <c r="C23" i="4"/>
  <c r="B23" i="4"/>
  <c r="L34" i="21" l="1"/>
  <c r="O33" i="21"/>
  <c r="Q33" i="21" s="1"/>
  <c r="D24" i="10"/>
  <c r="W23" i="10"/>
  <c r="AB35" i="21"/>
  <c r="AE34" i="21"/>
  <c r="N35" i="21"/>
  <c r="K36" i="21"/>
  <c r="S34" i="21"/>
  <c r="V33" i="21"/>
  <c r="Y33" i="21" s="1"/>
  <c r="P34" i="21"/>
  <c r="M35" i="21"/>
  <c r="AF34" i="21"/>
  <c r="AC35" i="21"/>
  <c r="AH33" i="21"/>
  <c r="U35" i="21"/>
  <c r="X34" i="21"/>
  <c r="A39" i="15"/>
  <c r="B38" i="15"/>
  <c r="F22" i="4"/>
  <c r="E22" i="4"/>
  <c r="D22" i="4"/>
  <c r="F24" i="5"/>
  <c r="D24" i="5"/>
  <c r="E24" i="5"/>
  <c r="A25" i="4"/>
  <c r="C24" i="4"/>
  <c r="B24" i="4"/>
  <c r="A27" i="5"/>
  <c r="B26" i="5"/>
  <c r="L35" i="21" l="1"/>
  <c r="O34" i="21"/>
  <c r="Q34" i="21" s="1"/>
  <c r="W24" i="10"/>
  <c r="D25" i="10"/>
  <c r="N36" i="21"/>
  <c r="K37" i="21"/>
  <c r="X35" i="21"/>
  <c r="U36" i="21"/>
  <c r="AF35" i="21"/>
  <c r="AC36" i="21"/>
  <c r="AH34" i="21"/>
  <c r="P35" i="21"/>
  <c r="M36" i="21"/>
  <c r="V34" i="21"/>
  <c r="Y34" i="21" s="1"/>
  <c r="S35" i="21"/>
  <c r="AB36" i="21"/>
  <c r="AE35" i="21"/>
  <c r="A40" i="15"/>
  <c r="B39" i="15"/>
  <c r="E25" i="5"/>
  <c r="D25" i="5"/>
  <c r="F25" i="5"/>
  <c r="A26" i="4"/>
  <c r="C25" i="4"/>
  <c r="B25" i="4"/>
  <c r="A28" i="5"/>
  <c r="B27" i="5"/>
  <c r="F23" i="4"/>
  <c r="E23" i="4"/>
  <c r="D23" i="4"/>
  <c r="AH35" i="21" l="1"/>
  <c r="O35" i="21"/>
  <c r="Q35" i="21" s="1"/>
  <c r="L36" i="21"/>
  <c r="D26" i="10"/>
  <c r="W25" i="10"/>
  <c r="S36" i="21"/>
  <c r="V35" i="21"/>
  <c r="Y35" i="21" s="1"/>
  <c r="N37" i="21"/>
  <c r="K38" i="21"/>
  <c r="AE36" i="21"/>
  <c r="AB37" i="21"/>
  <c r="X36" i="21"/>
  <c r="U37" i="21"/>
  <c r="M37" i="21"/>
  <c r="P36" i="21"/>
  <c r="AF36" i="21"/>
  <c r="AC37" i="21"/>
  <c r="A41" i="15"/>
  <c r="B40" i="15"/>
  <c r="F26" i="5"/>
  <c r="E26" i="5"/>
  <c r="D26" i="5"/>
  <c r="A29" i="5"/>
  <c r="B28" i="5"/>
  <c r="F24" i="4"/>
  <c r="D24" i="4"/>
  <c r="E24" i="4"/>
  <c r="A27" i="4"/>
  <c r="C26" i="4"/>
  <c r="B26" i="4"/>
  <c r="O36" i="21" l="1"/>
  <c r="Q36" i="21" s="1"/>
  <c r="L37" i="21"/>
  <c r="D27" i="10"/>
  <c r="W26" i="10"/>
  <c r="U38" i="21"/>
  <c r="X37" i="21"/>
  <c r="AE37" i="21"/>
  <c r="AB38" i="21"/>
  <c r="K39" i="21"/>
  <c r="N38" i="21"/>
  <c r="AC38" i="21"/>
  <c r="AF37" i="21"/>
  <c r="M38" i="21"/>
  <c r="P37" i="21"/>
  <c r="AH36" i="21"/>
  <c r="S37" i="21"/>
  <c r="V36" i="21"/>
  <c r="Y36" i="21" s="1"/>
  <c r="A42" i="15"/>
  <c r="B41" i="15"/>
  <c r="F27" i="5"/>
  <c r="E27" i="5"/>
  <c r="D27" i="5"/>
  <c r="A30" i="5"/>
  <c r="B29" i="5"/>
  <c r="F25" i="4"/>
  <c r="D25" i="4"/>
  <c r="E25" i="4"/>
  <c r="A28" i="4"/>
  <c r="B27" i="4"/>
  <c r="C27" i="4"/>
  <c r="AH37" i="21" l="1"/>
  <c r="L38" i="21"/>
  <c r="O37" i="21"/>
  <c r="Q37" i="21" s="1"/>
  <c r="D28" i="10"/>
  <c r="W27" i="10"/>
  <c r="P38" i="21"/>
  <c r="M39" i="21"/>
  <c r="AF38" i="21"/>
  <c r="AC39" i="21"/>
  <c r="AB39" i="21"/>
  <c r="AE38" i="21"/>
  <c r="S38" i="21"/>
  <c r="V37" i="21"/>
  <c r="Y37" i="21" s="1"/>
  <c r="K40" i="21"/>
  <c r="N39" i="21"/>
  <c r="U39" i="21"/>
  <c r="X38" i="21"/>
  <c r="A43" i="15"/>
  <c r="B42" i="15"/>
  <c r="F28" i="5"/>
  <c r="D28" i="5"/>
  <c r="E28" i="5"/>
  <c r="A29" i="4"/>
  <c r="C28" i="4"/>
  <c r="B28" i="4"/>
  <c r="A31" i="5"/>
  <c r="B30" i="5"/>
  <c r="F26" i="4"/>
  <c r="E26" i="4"/>
  <c r="D26" i="4"/>
  <c r="AH38" i="21" l="1"/>
  <c r="L39" i="21"/>
  <c r="O38" i="21"/>
  <c r="Q38" i="21" s="1"/>
  <c r="D29" i="10"/>
  <c r="W28" i="10"/>
  <c r="N40" i="21"/>
  <c r="K41" i="21"/>
  <c r="X39" i="21"/>
  <c r="U40" i="21"/>
  <c r="V38" i="21"/>
  <c r="Y38" i="21" s="1"/>
  <c r="S39" i="21"/>
  <c r="AB40" i="21"/>
  <c r="AE39" i="21"/>
  <c r="AC40" i="21"/>
  <c r="AF39" i="21"/>
  <c r="P39" i="21"/>
  <c r="M40" i="21"/>
  <c r="A44" i="15"/>
  <c r="B43" i="15"/>
  <c r="D29" i="5"/>
  <c r="E29" i="5"/>
  <c r="F29" i="5"/>
  <c r="A32" i="5"/>
  <c r="B31" i="5"/>
  <c r="F27" i="4"/>
  <c r="E27" i="4"/>
  <c r="D27" i="4"/>
  <c r="C29" i="4"/>
  <c r="A30" i="4"/>
  <c r="B29" i="4"/>
  <c r="L40" i="21" l="1"/>
  <c r="O39" i="21"/>
  <c r="Q39" i="21" s="1"/>
  <c r="W29" i="10"/>
  <c r="D30" i="10"/>
  <c r="K42" i="21"/>
  <c r="N41" i="21"/>
  <c r="M41" i="21"/>
  <c r="P40" i="21"/>
  <c r="AH39" i="21"/>
  <c r="AE40" i="21"/>
  <c r="AB41" i="21"/>
  <c r="V39" i="21"/>
  <c r="Y39" i="21" s="1"/>
  <c r="S40" i="21"/>
  <c r="AF40" i="21"/>
  <c r="AC41" i="21"/>
  <c r="X40" i="21"/>
  <c r="U41" i="21"/>
  <c r="A45" i="15"/>
  <c r="B44" i="15"/>
  <c r="E28" i="4"/>
  <c r="D28" i="4"/>
  <c r="F28" i="4"/>
  <c r="A31" i="4"/>
  <c r="C30" i="4"/>
  <c r="B30" i="4"/>
  <c r="E30" i="5"/>
  <c r="F30" i="5"/>
  <c r="D30" i="5"/>
  <c r="A33" i="5"/>
  <c r="B32" i="5"/>
  <c r="O40" i="21" l="1"/>
  <c r="Q40" i="21" s="1"/>
  <c r="L41" i="21"/>
  <c r="W30" i="10"/>
  <c r="D31" i="10"/>
  <c r="S41" i="21"/>
  <c r="V40" i="21"/>
  <c r="Y40" i="21" s="1"/>
  <c r="AE41" i="21"/>
  <c r="AB42" i="21"/>
  <c r="AH40" i="21"/>
  <c r="X41" i="21"/>
  <c r="U42" i="21"/>
  <c r="AF41" i="21"/>
  <c r="AC42" i="21"/>
  <c r="P41" i="21"/>
  <c r="M42" i="21"/>
  <c r="K43" i="21"/>
  <c r="N42" i="21"/>
  <c r="A46" i="15"/>
  <c r="B45" i="15"/>
  <c r="A32" i="4"/>
  <c r="C31" i="4"/>
  <c r="B31" i="4"/>
  <c r="E31" i="5"/>
  <c r="D31" i="5"/>
  <c r="F31" i="5"/>
  <c r="A34" i="5"/>
  <c r="B33" i="5"/>
  <c r="D29" i="4"/>
  <c r="F29" i="4"/>
  <c r="E29" i="4"/>
  <c r="AH41" i="21" l="1"/>
  <c r="L42" i="21"/>
  <c r="O41" i="21"/>
  <c r="Q41" i="21" s="1"/>
  <c r="D32" i="10"/>
  <c r="W31" i="10"/>
  <c r="N43" i="21"/>
  <c r="K44" i="21"/>
  <c r="M43" i="21"/>
  <c r="P42" i="21"/>
  <c r="U43" i="21"/>
  <c r="X42" i="21"/>
  <c r="AC43" i="21"/>
  <c r="AF42" i="21"/>
  <c r="AE42" i="21"/>
  <c r="AB43" i="21"/>
  <c r="V41" i="21"/>
  <c r="Y41" i="21" s="1"/>
  <c r="S42" i="21"/>
  <c r="A47" i="15"/>
  <c r="B46" i="15"/>
  <c r="E32" i="5"/>
  <c r="D32" i="5"/>
  <c r="F32" i="5"/>
  <c r="A35" i="5"/>
  <c r="B34" i="5"/>
  <c r="F30" i="4"/>
  <c r="E30" i="4"/>
  <c r="D30" i="4"/>
  <c r="A33" i="4"/>
  <c r="C32" i="4"/>
  <c r="B32" i="4"/>
  <c r="AH42" i="21" l="1"/>
  <c r="O42" i="21"/>
  <c r="Q42" i="21" s="1"/>
  <c r="L43" i="21"/>
  <c r="D33" i="10"/>
  <c r="W32" i="10"/>
  <c r="AB44" i="21"/>
  <c r="AE43" i="21"/>
  <c r="X43" i="21"/>
  <c r="U44" i="21"/>
  <c r="V42" i="21"/>
  <c r="Y42" i="21" s="1"/>
  <c r="S43" i="21"/>
  <c r="AC44" i="21"/>
  <c r="AF43" i="21"/>
  <c r="M44" i="21"/>
  <c r="P43" i="21"/>
  <c r="N44" i="21"/>
  <c r="K45" i="21"/>
  <c r="B47" i="15"/>
  <c r="A48" i="15"/>
  <c r="F31" i="4"/>
  <c r="E31" i="4"/>
  <c r="D31" i="4"/>
  <c r="A36" i="5"/>
  <c r="B35" i="5"/>
  <c r="E33" i="5"/>
  <c r="F33" i="5"/>
  <c r="D33" i="5"/>
  <c r="A34" i="4"/>
  <c r="C33" i="4"/>
  <c r="B33" i="4"/>
  <c r="L44" i="21" l="1"/>
  <c r="O43" i="21"/>
  <c r="Q43" i="21" s="1"/>
  <c r="D34" i="10"/>
  <c r="W33" i="10"/>
  <c r="AF44" i="21"/>
  <c r="AC45" i="21"/>
  <c r="P44" i="21"/>
  <c r="M45" i="21"/>
  <c r="S44" i="21"/>
  <c r="V43" i="21"/>
  <c r="Y43" i="21" s="1"/>
  <c r="U45" i="21"/>
  <c r="X44" i="21"/>
  <c r="AH43" i="21"/>
  <c r="N45" i="21"/>
  <c r="K46" i="21"/>
  <c r="AB45" i="21"/>
  <c r="AE44" i="21"/>
  <c r="A49" i="15"/>
  <c r="B48" i="15"/>
  <c r="F34" i="5"/>
  <c r="E34" i="5"/>
  <c r="D34" i="5"/>
  <c r="F32" i="4"/>
  <c r="E32" i="4"/>
  <c r="D32" i="4"/>
  <c r="A37" i="5"/>
  <c r="B36" i="5"/>
  <c r="C34" i="4"/>
  <c r="B34" i="4"/>
  <c r="A35" i="4"/>
  <c r="AH44" i="21" l="1"/>
  <c r="O44" i="21"/>
  <c r="Q44" i="21" s="1"/>
  <c r="L45" i="21"/>
  <c r="D35" i="10"/>
  <c r="W34" i="10"/>
  <c r="N46" i="21"/>
  <c r="K47" i="21"/>
  <c r="S45" i="21"/>
  <c r="V44" i="21"/>
  <c r="Y44" i="21" s="1"/>
  <c r="AB46" i="21"/>
  <c r="AE45" i="21"/>
  <c r="X45" i="21"/>
  <c r="U46" i="21"/>
  <c r="P45" i="21"/>
  <c r="M46" i="21"/>
  <c r="AC46" i="21"/>
  <c r="AF45" i="21"/>
  <c r="A50" i="15"/>
  <c r="B49" i="15"/>
  <c r="F33" i="4"/>
  <c r="E33" i="4"/>
  <c r="D33" i="4"/>
  <c r="B35" i="4"/>
  <c r="A36" i="4"/>
  <c r="C35" i="4"/>
  <c r="F35" i="5"/>
  <c r="E35" i="5"/>
  <c r="D35" i="5"/>
  <c r="A38" i="5"/>
  <c r="B37" i="5"/>
  <c r="O45" i="21" l="1"/>
  <c r="Q45" i="21" s="1"/>
  <c r="L46" i="21"/>
  <c r="W35" i="10"/>
  <c r="D36" i="10"/>
  <c r="N47" i="21"/>
  <c r="K48" i="21"/>
  <c r="S46" i="21"/>
  <c r="V45" i="21"/>
  <c r="Y45" i="21" s="1"/>
  <c r="AC47" i="21"/>
  <c r="AF46" i="21"/>
  <c r="P46" i="21"/>
  <c r="M47" i="21"/>
  <c r="X46" i="21"/>
  <c r="U47" i="21"/>
  <c r="AH45" i="21"/>
  <c r="AB47" i="21"/>
  <c r="AE46" i="21"/>
  <c r="A51" i="15"/>
  <c r="B50" i="15"/>
  <c r="F36" i="5"/>
  <c r="E36" i="5"/>
  <c r="D36" i="5"/>
  <c r="F34" i="4"/>
  <c r="E34" i="4"/>
  <c r="D34" i="4"/>
  <c r="A39" i="5"/>
  <c r="B38" i="5"/>
  <c r="A37" i="4"/>
  <c r="C36" i="4"/>
  <c r="B36" i="4"/>
  <c r="AH46" i="21" l="1"/>
  <c r="O46" i="21"/>
  <c r="Q46" i="21" s="1"/>
  <c r="L47" i="21"/>
  <c r="W36" i="10"/>
  <c r="D37" i="10"/>
  <c r="U48" i="21"/>
  <c r="X47" i="21"/>
  <c r="AE47" i="21"/>
  <c r="AB48" i="21"/>
  <c r="M48" i="21"/>
  <c r="P47" i="21"/>
  <c r="AC48" i="21"/>
  <c r="AF47" i="21"/>
  <c r="V46" i="21"/>
  <c r="Y46" i="21" s="1"/>
  <c r="S47" i="21"/>
  <c r="N48" i="21"/>
  <c r="K49" i="21"/>
  <c r="A52" i="15"/>
  <c r="B51" i="15"/>
  <c r="B39" i="5"/>
  <c r="A40" i="5"/>
  <c r="C37" i="4"/>
  <c r="A38" i="4"/>
  <c r="B37" i="4"/>
  <c r="F35" i="4"/>
  <c r="E35" i="4"/>
  <c r="D35" i="4"/>
  <c r="D37" i="5"/>
  <c r="F37" i="5"/>
  <c r="E37" i="5"/>
  <c r="O47" i="21" l="1"/>
  <c r="Q47" i="21" s="1"/>
  <c r="L48" i="21"/>
  <c r="D38" i="10"/>
  <c r="W37" i="10"/>
  <c r="K50" i="21"/>
  <c r="N49" i="21"/>
  <c r="V47" i="21"/>
  <c r="Y47" i="21" s="1"/>
  <c r="S48" i="21"/>
  <c r="AE48" i="21"/>
  <c r="AB49" i="21"/>
  <c r="X48" i="21"/>
  <c r="U49" i="21"/>
  <c r="AF48" i="21"/>
  <c r="AC49" i="21"/>
  <c r="M49" i="21"/>
  <c r="P48" i="21"/>
  <c r="AH47" i="21"/>
  <c r="A53" i="15"/>
  <c r="B52" i="15"/>
  <c r="A41" i="5"/>
  <c r="B40" i="5"/>
  <c r="E36" i="4"/>
  <c r="D36" i="4"/>
  <c r="F36" i="4"/>
  <c r="A39" i="4"/>
  <c r="C38" i="4"/>
  <c r="B38" i="4"/>
  <c r="E38" i="5"/>
  <c r="F38" i="5"/>
  <c r="D38" i="5"/>
  <c r="O48" i="21" l="1"/>
  <c r="Q48" i="21" s="1"/>
  <c r="L49" i="21"/>
  <c r="D39" i="10"/>
  <c r="W38" i="10"/>
  <c r="K51" i="21"/>
  <c r="N50" i="21"/>
  <c r="U50" i="21"/>
  <c r="X49" i="21"/>
  <c r="M50" i="21"/>
  <c r="P49" i="21"/>
  <c r="AF49" i="21"/>
  <c r="AC50" i="21"/>
  <c r="AB50" i="21"/>
  <c r="AE49" i="21"/>
  <c r="AH48" i="21"/>
  <c r="S49" i="21"/>
  <c r="V48" i="21"/>
  <c r="Y48" i="21" s="1"/>
  <c r="A54" i="15"/>
  <c r="B53" i="15"/>
  <c r="D37" i="4"/>
  <c r="E37" i="4"/>
  <c r="F37" i="4"/>
  <c r="A40" i="4"/>
  <c r="C39" i="4"/>
  <c r="B39" i="4"/>
  <c r="E39" i="5"/>
  <c r="D39" i="5"/>
  <c r="F39" i="5"/>
  <c r="A42" i="5"/>
  <c r="B41" i="5"/>
  <c r="L50" i="21" l="1"/>
  <c r="O49" i="21"/>
  <c r="Q49" i="21" s="1"/>
  <c r="AH49" i="21"/>
  <c r="D40" i="10"/>
  <c r="W39" i="10"/>
  <c r="N51" i="21"/>
  <c r="K52" i="21"/>
  <c r="S50" i="21"/>
  <c r="V49" i="21"/>
  <c r="Y49" i="21" s="1"/>
  <c r="AE50" i="21"/>
  <c r="AB51" i="21"/>
  <c r="AC51" i="21"/>
  <c r="AF50" i="21"/>
  <c r="P50" i="21"/>
  <c r="M51" i="21"/>
  <c r="X50" i="21"/>
  <c r="U51" i="21"/>
  <c r="A55" i="15"/>
  <c r="B54" i="15"/>
  <c r="F40" i="5"/>
  <c r="E40" i="5"/>
  <c r="D40" i="5"/>
  <c r="F38" i="4"/>
  <c r="E38" i="4"/>
  <c r="D38" i="4"/>
  <c r="A43" i="5"/>
  <c r="B42" i="5"/>
  <c r="A41" i="4"/>
  <c r="C40" i="4"/>
  <c r="B40" i="4"/>
  <c r="L51" i="21" l="1"/>
  <c r="O50" i="21"/>
  <c r="Q50" i="21" s="1"/>
  <c r="W40" i="10"/>
  <c r="D41" i="10"/>
  <c r="U52" i="21"/>
  <c r="X51" i="21"/>
  <c r="P51" i="21"/>
  <c r="M52" i="21"/>
  <c r="AF51" i="21"/>
  <c r="AC52" i="21"/>
  <c r="AH50" i="21"/>
  <c r="AB52" i="21"/>
  <c r="AE51" i="21"/>
  <c r="AH51" i="21" s="1"/>
  <c r="V50" i="21"/>
  <c r="Y50" i="21" s="1"/>
  <c r="S51" i="21"/>
  <c r="N52" i="21"/>
  <c r="K53" i="21"/>
  <c r="A56" i="15"/>
  <c r="B55" i="15"/>
  <c r="A42" i="4"/>
  <c r="C41" i="4"/>
  <c r="B41" i="4"/>
  <c r="E41" i="5"/>
  <c r="F41" i="5"/>
  <c r="D41" i="5"/>
  <c r="A44" i="5"/>
  <c r="B43" i="5"/>
  <c r="F39" i="4"/>
  <c r="E39" i="4"/>
  <c r="D39" i="4"/>
  <c r="L52" i="21" l="1"/>
  <c r="O51" i="21"/>
  <c r="Q51" i="21" s="1"/>
  <c r="D42" i="10"/>
  <c r="W41" i="10"/>
  <c r="S52" i="21"/>
  <c r="V51" i="21"/>
  <c r="Y51" i="21" s="1"/>
  <c r="AB53" i="21"/>
  <c r="AE52" i="21"/>
  <c r="M53" i="21"/>
  <c r="P52" i="21"/>
  <c r="N53" i="21"/>
  <c r="K54" i="21"/>
  <c r="AF52" i="21"/>
  <c r="AC53" i="21"/>
  <c r="U53" i="21"/>
  <c r="X52" i="21"/>
  <c r="A57" i="15"/>
  <c r="B56" i="15"/>
  <c r="A45" i="5"/>
  <c r="B44" i="5"/>
  <c r="F40" i="4"/>
  <c r="E40" i="4"/>
  <c r="D40" i="4"/>
  <c r="F42" i="5"/>
  <c r="D42" i="5"/>
  <c r="E42" i="5"/>
  <c r="B42" i="4"/>
  <c r="A43" i="4"/>
  <c r="C42" i="4"/>
  <c r="O52" i="21" l="1"/>
  <c r="Q52" i="21" s="1"/>
  <c r="L53" i="21"/>
  <c r="W42" i="10"/>
  <c r="D43" i="10"/>
  <c r="M54" i="21"/>
  <c r="P53" i="21"/>
  <c r="X53" i="21"/>
  <c r="U54" i="21"/>
  <c r="AC54" i="21"/>
  <c r="AF53" i="21"/>
  <c r="K55" i="21"/>
  <c r="N54" i="21"/>
  <c r="AH52" i="21"/>
  <c r="AE53" i="21"/>
  <c r="AB54" i="21"/>
  <c r="S53" i="21"/>
  <c r="V52" i="21"/>
  <c r="Y52" i="21" s="1"/>
  <c r="A58" i="15"/>
  <c r="B57" i="15"/>
  <c r="D43" i="5"/>
  <c r="F43" i="5"/>
  <c r="E43" i="5"/>
  <c r="A44" i="4"/>
  <c r="C43" i="4"/>
  <c r="B43" i="4"/>
  <c r="F41" i="4"/>
  <c r="E41" i="4"/>
  <c r="D41" i="4"/>
  <c r="A46" i="5"/>
  <c r="B45" i="5"/>
  <c r="L54" i="21" l="1"/>
  <c r="O53" i="21"/>
  <c r="Q53" i="21" s="1"/>
  <c r="AH53" i="21"/>
  <c r="W43" i="10"/>
  <c r="D44" i="10"/>
  <c r="V53" i="21"/>
  <c r="Y53" i="21" s="1"/>
  <c r="S54" i="21"/>
  <c r="P54" i="21"/>
  <c r="M55" i="21"/>
  <c r="AB55" i="21"/>
  <c r="AE54" i="21"/>
  <c r="K56" i="21"/>
  <c r="N55" i="21"/>
  <c r="AC55" i="21"/>
  <c r="AF54" i="21"/>
  <c r="X54" i="21"/>
  <c r="U55" i="21"/>
  <c r="A59" i="15"/>
  <c r="B58" i="15"/>
  <c r="F42" i="4"/>
  <c r="E42" i="4"/>
  <c r="D42" i="4"/>
  <c r="A47" i="5"/>
  <c r="B46" i="5"/>
  <c r="A45" i="4"/>
  <c r="C44" i="4"/>
  <c r="B44" i="4"/>
  <c r="F44" i="5"/>
  <c r="E44" i="5"/>
  <c r="D44" i="5"/>
  <c r="L55" i="21" l="1"/>
  <c r="O54" i="21"/>
  <c r="Q54" i="21" s="1"/>
  <c r="W44" i="10"/>
  <c r="D45" i="10"/>
  <c r="V54" i="21"/>
  <c r="Y54" i="21" s="1"/>
  <c r="S55" i="21"/>
  <c r="U56" i="21"/>
  <c r="X55" i="21"/>
  <c r="AF55" i="21"/>
  <c r="AC56" i="21"/>
  <c r="K57" i="21"/>
  <c r="N56" i="21"/>
  <c r="AH54" i="21"/>
  <c r="AE55" i="21"/>
  <c r="AB56" i="21"/>
  <c r="M56" i="21"/>
  <c r="P55" i="21"/>
  <c r="B59" i="15"/>
  <c r="A60" i="15"/>
  <c r="E43" i="4"/>
  <c r="D43" i="4"/>
  <c r="F43" i="4"/>
  <c r="C45" i="4"/>
  <c r="A46" i="4"/>
  <c r="B45" i="4"/>
  <c r="D45" i="5"/>
  <c r="E45" i="5"/>
  <c r="F45" i="5"/>
  <c r="A48" i="5"/>
  <c r="B47" i="5"/>
  <c r="L56" i="21" l="1"/>
  <c r="O55" i="21"/>
  <c r="Q55" i="21" s="1"/>
  <c r="AH55" i="21"/>
  <c r="D46" i="10"/>
  <c r="W45" i="10"/>
  <c r="M57" i="21"/>
  <c r="P56" i="21"/>
  <c r="AE56" i="21"/>
  <c r="AB57" i="21"/>
  <c r="K58" i="21"/>
  <c r="N57" i="21"/>
  <c r="AF56" i="21"/>
  <c r="AC57" i="21"/>
  <c r="X56" i="21"/>
  <c r="U57" i="21"/>
  <c r="S56" i="21"/>
  <c r="V55" i="21"/>
  <c r="Y55" i="21" s="1"/>
  <c r="A61" i="15"/>
  <c r="B60" i="15"/>
  <c r="E44" i="4"/>
  <c r="D44" i="4"/>
  <c r="F44" i="4"/>
  <c r="A49" i="5"/>
  <c r="B48" i="5"/>
  <c r="A47" i="4"/>
  <c r="C46" i="4"/>
  <c r="B46" i="4"/>
  <c r="E46" i="5"/>
  <c r="D46" i="5"/>
  <c r="F46" i="5"/>
  <c r="L57" i="21" l="1"/>
  <c r="O56" i="21"/>
  <c r="Q56" i="21" s="1"/>
  <c r="D47" i="10"/>
  <c r="W46" i="10"/>
  <c r="AF57" i="21"/>
  <c r="AC58" i="21"/>
  <c r="AE57" i="21"/>
  <c r="AB58" i="21"/>
  <c r="V56" i="21"/>
  <c r="Y56" i="21" s="1"/>
  <c r="S57" i="21"/>
  <c r="X57" i="21"/>
  <c r="U58" i="21"/>
  <c r="N58" i="21"/>
  <c r="K59" i="21"/>
  <c r="AH56" i="21"/>
  <c r="M58" i="21"/>
  <c r="P57" i="21"/>
  <c r="A62" i="15"/>
  <c r="B61" i="15"/>
  <c r="D45" i="4"/>
  <c r="F45" i="4"/>
  <c r="E45" i="4"/>
  <c r="E47" i="5"/>
  <c r="D47" i="5"/>
  <c r="F47" i="5"/>
  <c r="A48" i="4"/>
  <c r="C47" i="4"/>
  <c r="B47" i="4"/>
  <c r="A50" i="5"/>
  <c r="B49" i="5"/>
  <c r="AH57" i="21" l="1"/>
  <c r="L58" i="21"/>
  <c r="O57" i="21"/>
  <c r="Q57" i="21" s="1"/>
  <c r="D48" i="10"/>
  <c r="W47" i="10"/>
  <c r="S58" i="21"/>
  <c r="V57" i="21"/>
  <c r="Y57" i="21" s="1"/>
  <c r="N59" i="21"/>
  <c r="K60" i="21"/>
  <c r="U59" i="21"/>
  <c r="X58" i="21"/>
  <c r="AE58" i="21"/>
  <c r="AB59" i="21"/>
  <c r="P58" i="21"/>
  <c r="M59" i="21"/>
  <c r="AC59" i="21"/>
  <c r="AF58" i="21"/>
  <c r="A63" i="15"/>
  <c r="B62" i="15"/>
  <c r="F48" i="5"/>
  <c r="E48" i="5"/>
  <c r="D48" i="5"/>
  <c r="F46" i="4"/>
  <c r="E46" i="4"/>
  <c r="D46" i="4"/>
  <c r="A51" i="5"/>
  <c r="B50" i="5"/>
  <c r="A49" i="4"/>
  <c r="C48" i="4"/>
  <c r="B48" i="4"/>
  <c r="O58" i="21" l="1"/>
  <c r="Q58" i="21" s="1"/>
  <c r="L59" i="21"/>
  <c r="W48" i="10"/>
  <c r="D49" i="10"/>
  <c r="P59" i="21"/>
  <c r="M60" i="21"/>
  <c r="AB60" i="21"/>
  <c r="AE59" i="21"/>
  <c r="AF59" i="21"/>
  <c r="AC60" i="21"/>
  <c r="AH58" i="21"/>
  <c r="U60" i="21"/>
  <c r="X59" i="21"/>
  <c r="N60" i="21"/>
  <c r="K61" i="21"/>
  <c r="V58" i="21"/>
  <c r="Y58" i="21" s="1"/>
  <c r="S59" i="21"/>
  <c r="A64" i="15"/>
  <c r="B63" i="15"/>
  <c r="F47" i="4"/>
  <c r="D47" i="4"/>
  <c r="E47" i="4"/>
  <c r="A50" i="4"/>
  <c r="C49" i="4"/>
  <c r="B49" i="4"/>
  <c r="E49" i="5"/>
  <c r="F49" i="5"/>
  <c r="D49" i="5"/>
  <c r="A52" i="5"/>
  <c r="B51" i="5"/>
  <c r="L60" i="21" l="1"/>
  <c r="O59" i="21"/>
  <c r="Q59" i="21" s="1"/>
  <c r="AH59" i="21"/>
  <c r="W49" i="10"/>
  <c r="D50" i="10"/>
  <c r="S60" i="21"/>
  <c r="V59" i="21"/>
  <c r="Y59" i="21" s="1"/>
  <c r="K62" i="21"/>
  <c r="N61" i="21"/>
  <c r="AC61" i="21"/>
  <c r="AF60" i="21"/>
  <c r="AB61" i="21"/>
  <c r="AE60" i="21"/>
  <c r="U61" i="21"/>
  <c r="X60" i="21"/>
  <c r="P60" i="21"/>
  <c r="M61" i="21"/>
  <c r="A65" i="15"/>
  <c r="B64" i="15"/>
  <c r="F48" i="4"/>
  <c r="E48" i="4"/>
  <c r="D48" i="4"/>
  <c r="C50" i="4"/>
  <c r="A51" i="4"/>
  <c r="B50" i="4"/>
  <c r="F50" i="5"/>
  <c r="E50" i="5"/>
  <c r="D50" i="5"/>
  <c r="A53" i="5"/>
  <c r="B52" i="5"/>
  <c r="AH60" i="21" l="1"/>
  <c r="L61" i="21"/>
  <c r="O60" i="21"/>
  <c r="Q60" i="21" s="1"/>
  <c r="D51" i="10"/>
  <c r="W50" i="10"/>
  <c r="X61" i="21"/>
  <c r="U62" i="21"/>
  <c r="AB62" i="21"/>
  <c r="AE61" i="21"/>
  <c r="N62" i="21"/>
  <c r="K63" i="21"/>
  <c r="V60" i="21"/>
  <c r="Y60" i="21" s="1"/>
  <c r="S61" i="21"/>
  <c r="AC62" i="21"/>
  <c r="AF61" i="21"/>
  <c r="M62" i="21"/>
  <c r="P61" i="21"/>
  <c r="A66" i="15"/>
  <c r="B65" i="15"/>
  <c r="A52" i="4"/>
  <c r="C51" i="4"/>
  <c r="B51" i="4"/>
  <c r="F51" i="5"/>
  <c r="E51" i="5"/>
  <c r="D51" i="5"/>
  <c r="A54" i="5"/>
  <c r="B53" i="5"/>
  <c r="F49" i="4"/>
  <c r="E49" i="4"/>
  <c r="D49" i="4"/>
  <c r="O61" i="21" l="1"/>
  <c r="Q61" i="21" s="1"/>
  <c r="L62" i="21"/>
  <c r="W51" i="10"/>
  <c r="D52" i="10"/>
  <c r="AF62" i="21"/>
  <c r="AC63" i="21"/>
  <c r="V61" i="21"/>
  <c r="Y61" i="21" s="1"/>
  <c r="S62" i="21"/>
  <c r="AE62" i="21"/>
  <c r="AB63" i="21"/>
  <c r="P62" i="21"/>
  <c r="M63" i="21"/>
  <c r="AH61" i="21"/>
  <c r="X62" i="21"/>
  <c r="U63" i="21"/>
  <c r="K64" i="21"/>
  <c r="N63" i="21"/>
  <c r="A67" i="15"/>
  <c r="B66" i="15"/>
  <c r="A55" i="5"/>
  <c r="B54" i="5"/>
  <c r="F50" i="4"/>
  <c r="E50" i="4"/>
  <c r="D50" i="4"/>
  <c r="C52" i="4"/>
  <c r="A53" i="4"/>
  <c r="B52" i="4"/>
  <c r="F52" i="5"/>
  <c r="E52" i="5"/>
  <c r="D52" i="5"/>
  <c r="AH62" i="21" l="1"/>
  <c r="L63" i="21"/>
  <c r="O62" i="21"/>
  <c r="Q62" i="21" s="1"/>
  <c r="W52" i="10"/>
  <c r="D53" i="10"/>
  <c r="M64" i="21"/>
  <c r="P63" i="21"/>
  <c r="V62" i="21"/>
  <c r="Y62" i="21" s="1"/>
  <c r="S63" i="21"/>
  <c r="N64" i="21"/>
  <c r="K65" i="21"/>
  <c r="U64" i="21"/>
  <c r="X63" i="21"/>
  <c r="AE63" i="21"/>
  <c r="AB64" i="21"/>
  <c r="AF63" i="21"/>
  <c r="AC64" i="21"/>
  <c r="A68" i="15"/>
  <c r="B67" i="15"/>
  <c r="F51" i="4"/>
  <c r="D51" i="4"/>
  <c r="E51" i="4"/>
  <c r="C53" i="4"/>
  <c r="A54" i="4"/>
  <c r="B53" i="4"/>
  <c r="D53" i="5"/>
  <c r="F53" i="5"/>
  <c r="E53" i="5"/>
  <c r="A56" i="5"/>
  <c r="B55" i="5"/>
  <c r="O63" i="21" l="1"/>
  <c r="Q63" i="21" s="1"/>
  <c r="L64" i="21"/>
  <c r="W53" i="10"/>
  <c r="D54" i="10"/>
  <c r="AF64" i="21"/>
  <c r="AC65" i="21"/>
  <c r="N65" i="21"/>
  <c r="K66" i="21"/>
  <c r="V63" i="21"/>
  <c r="Y63" i="21" s="1"/>
  <c r="S64" i="21"/>
  <c r="AB65" i="21"/>
  <c r="AE64" i="21"/>
  <c r="AH63" i="21"/>
  <c r="U65" i="21"/>
  <c r="X64" i="21"/>
  <c r="M65" i="21"/>
  <c r="P64" i="21"/>
  <c r="A69" i="15"/>
  <c r="B68" i="15"/>
  <c r="A55" i="4"/>
  <c r="C54" i="4"/>
  <c r="B54" i="4"/>
  <c r="E54" i="5"/>
  <c r="F54" i="5"/>
  <c r="D54" i="5"/>
  <c r="A57" i="5"/>
  <c r="B56" i="5"/>
  <c r="E52" i="4"/>
  <c r="D52" i="4"/>
  <c r="F52" i="4"/>
  <c r="AH64" i="21" l="1"/>
  <c r="O64" i="21"/>
  <c r="Q64" i="21" s="1"/>
  <c r="L65" i="21"/>
  <c r="D55" i="10"/>
  <c r="W54" i="10"/>
  <c r="S65" i="21"/>
  <c r="V64" i="21"/>
  <c r="Y64" i="21" s="1"/>
  <c r="AF65" i="21"/>
  <c r="AC66" i="21"/>
  <c r="U66" i="21"/>
  <c r="X65" i="21"/>
  <c r="AE65" i="21"/>
  <c r="AB66" i="21"/>
  <c r="K67" i="21"/>
  <c r="N66" i="21"/>
  <c r="M66" i="21"/>
  <c r="P65" i="21"/>
  <c r="A70" i="15"/>
  <c r="B69" i="15"/>
  <c r="E55" i="5"/>
  <c r="D55" i="5"/>
  <c r="F55" i="5"/>
  <c r="A58" i="5"/>
  <c r="B57" i="5"/>
  <c r="A56" i="4"/>
  <c r="C55" i="4"/>
  <c r="B55" i="4"/>
  <c r="D53" i="4"/>
  <c r="F53" i="4"/>
  <c r="E53" i="4"/>
  <c r="AH65" i="21" l="1"/>
  <c r="L66" i="21"/>
  <c r="O65" i="21"/>
  <c r="Q65" i="21" s="1"/>
  <c r="W55" i="10"/>
  <c r="D56" i="10"/>
  <c r="K68" i="21"/>
  <c r="N67" i="21"/>
  <c r="AE66" i="21"/>
  <c r="AB67" i="21"/>
  <c r="AF66" i="21"/>
  <c r="AC67" i="21"/>
  <c r="P66" i="21"/>
  <c r="M67" i="21"/>
  <c r="U67" i="21"/>
  <c r="X66" i="21"/>
  <c r="S66" i="21"/>
  <c r="V65" i="21"/>
  <c r="Y65" i="21" s="1"/>
  <c r="A71" i="15"/>
  <c r="B70" i="15"/>
  <c r="F56" i="5"/>
  <c r="E56" i="5"/>
  <c r="D56" i="5"/>
  <c r="F54" i="4"/>
  <c r="E54" i="4"/>
  <c r="D54" i="4"/>
  <c r="C56" i="4"/>
  <c r="A57" i="4"/>
  <c r="B56" i="4"/>
  <c r="A59" i="5"/>
  <c r="B58" i="5"/>
  <c r="AH66" i="21" l="1"/>
  <c r="L67" i="21"/>
  <c r="O66" i="21"/>
  <c r="Q66" i="21" s="1"/>
  <c r="W56" i="10"/>
  <c r="D57" i="10"/>
  <c r="P67" i="21"/>
  <c r="M68" i="21"/>
  <c r="S67" i="21"/>
  <c r="V66" i="21"/>
  <c r="Y66" i="21" s="1"/>
  <c r="U68" i="21"/>
  <c r="X67" i="21"/>
  <c r="AC68" i="21"/>
  <c r="AF67" i="21"/>
  <c r="AB68" i="21"/>
  <c r="AE67" i="21"/>
  <c r="N68" i="21"/>
  <c r="K69" i="21"/>
  <c r="A72" i="15"/>
  <c r="B71" i="15"/>
  <c r="E57" i="5"/>
  <c r="F57" i="5"/>
  <c r="D57" i="5"/>
  <c r="A60" i="5"/>
  <c r="B59" i="5"/>
  <c r="F55" i="4"/>
  <c r="E55" i="4"/>
  <c r="D55" i="4"/>
  <c r="A58" i="4"/>
  <c r="C57" i="4"/>
  <c r="B57" i="4"/>
  <c r="L68" i="21" l="1"/>
  <c r="O67" i="21"/>
  <c r="Q67" i="21" s="1"/>
  <c r="AH67" i="21"/>
  <c r="D58" i="10"/>
  <c r="W57" i="10"/>
  <c r="N69" i="21"/>
  <c r="K70" i="21"/>
  <c r="X68" i="21"/>
  <c r="U69" i="21"/>
  <c r="AB69" i="21"/>
  <c r="AE68" i="21"/>
  <c r="V67" i="21"/>
  <c r="Y67" i="21" s="1"/>
  <c r="S68" i="21"/>
  <c r="AF68" i="21"/>
  <c r="AC69" i="21"/>
  <c r="M69" i="21"/>
  <c r="P68" i="21"/>
  <c r="A73" i="15"/>
  <c r="B72" i="15"/>
  <c r="F56" i="4"/>
  <c r="E56" i="4"/>
  <c r="D56" i="4"/>
  <c r="A59" i="4"/>
  <c r="C58" i="4"/>
  <c r="B58" i="4"/>
  <c r="F58" i="5"/>
  <c r="D58" i="5"/>
  <c r="E58" i="5"/>
  <c r="A61" i="5"/>
  <c r="B60" i="5"/>
  <c r="L69" i="21" l="1"/>
  <c r="O68" i="21"/>
  <c r="Q68" i="21" s="1"/>
  <c r="W58" i="10"/>
  <c r="D59" i="10"/>
  <c r="M70" i="21"/>
  <c r="P69" i="21"/>
  <c r="V68" i="21"/>
  <c r="Y68" i="21" s="1"/>
  <c r="S69" i="21"/>
  <c r="AE69" i="21"/>
  <c r="AB70" i="21"/>
  <c r="AC70" i="21"/>
  <c r="AF69" i="21"/>
  <c r="AH68" i="21"/>
  <c r="X69" i="21"/>
  <c r="U70" i="21"/>
  <c r="K71" i="21"/>
  <c r="N70" i="21"/>
  <c r="B73" i="15"/>
  <c r="A74" i="15"/>
  <c r="B61" i="5"/>
  <c r="A62" i="5"/>
  <c r="F59" i="5"/>
  <c r="E59" i="5"/>
  <c r="D59" i="5"/>
  <c r="F57" i="4"/>
  <c r="D57" i="4"/>
  <c r="E57" i="4"/>
  <c r="A60" i="4"/>
  <c r="C59" i="4"/>
  <c r="B59" i="4"/>
  <c r="AH69" i="21" l="1"/>
  <c r="L70" i="21"/>
  <c r="O69" i="21"/>
  <c r="Q69" i="21" s="1"/>
  <c r="W59" i="10"/>
  <c r="D60" i="10"/>
  <c r="AF70" i="21"/>
  <c r="AC71" i="21"/>
  <c r="V69" i="21"/>
  <c r="Y69" i="21" s="1"/>
  <c r="S70" i="21"/>
  <c r="K72" i="21"/>
  <c r="N71" i="21"/>
  <c r="X70" i="21"/>
  <c r="U71" i="21"/>
  <c r="AB71" i="21"/>
  <c r="AE70" i="21"/>
  <c r="P70" i="21"/>
  <c r="M71" i="21"/>
  <c r="A75" i="15"/>
  <c r="B74" i="15"/>
  <c r="F58" i="4"/>
  <c r="E58" i="4"/>
  <c r="D58" i="4"/>
  <c r="A63" i="5"/>
  <c r="B62" i="5"/>
  <c r="C60" i="4"/>
  <c r="A61" i="4"/>
  <c r="B60" i="4"/>
  <c r="F60" i="5"/>
  <c r="E60" i="5"/>
  <c r="D60" i="5"/>
  <c r="L71" i="21" l="1"/>
  <c r="O70" i="21"/>
  <c r="Q70" i="21" s="1"/>
  <c r="W60" i="10"/>
  <c r="D61" i="10"/>
  <c r="AH70" i="21"/>
  <c r="M72" i="21"/>
  <c r="P71" i="21"/>
  <c r="X71" i="21"/>
  <c r="U72" i="21"/>
  <c r="AE71" i="21"/>
  <c r="AB72" i="21"/>
  <c r="N72" i="21"/>
  <c r="K73" i="21"/>
  <c r="V70" i="21"/>
  <c r="Y70" i="21" s="1"/>
  <c r="S71" i="21"/>
  <c r="AF71" i="21"/>
  <c r="AC72" i="21"/>
  <c r="A76" i="15"/>
  <c r="B75" i="15"/>
  <c r="D61" i="5"/>
  <c r="F61" i="5"/>
  <c r="E61" i="5"/>
  <c r="F59" i="4"/>
  <c r="E59" i="4"/>
  <c r="D59" i="4"/>
  <c r="C61" i="4"/>
  <c r="A62" i="4"/>
  <c r="B61" i="4"/>
  <c r="A64" i="5"/>
  <c r="B63" i="5"/>
  <c r="O71" i="21" l="1"/>
  <c r="Q71" i="21" s="1"/>
  <c r="L72" i="21"/>
  <c r="W61" i="10"/>
  <c r="D62" i="10"/>
  <c r="AF72" i="21"/>
  <c r="AC73" i="21"/>
  <c r="V71" i="21"/>
  <c r="Y71" i="21" s="1"/>
  <c r="S72" i="21"/>
  <c r="N73" i="21"/>
  <c r="K74" i="21"/>
  <c r="AE72" i="21"/>
  <c r="AB73" i="21"/>
  <c r="AH71" i="21"/>
  <c r="X72" i="21"/>
  <c r="U73" i="21"/>
  <c r="M73" i="21"/>
  <c r="P72" i="21"/>
  <c r="A77" i="15"/>
  <c r="B76" i="15"/>
  <c r="E62" i="5"/>
  <c r="F62" i="5"/>
  <c r="D62" i="5"/>
  <c r="A65" i="5"/>
  <c r="B64" i="5"/>
  <c r="E60" i="4"/>
  <c r="D60" i="4"/>
  <c r="F60" i="4"/>
  <c r="A63" i="4"/>
  <c r="C62" i="4"/>
  <c r="B62" i="4"/>
  <c r="L73" i="21" l="1"/>
  <c r="O72" i="21"/>
  <c r="Q72" i="21" s="1"/>
  <c r="D63" i="10"/>
  <c r="W62" i="10"/>
  <c r="P73" i="21"/>
  <c r="M74" i="21"/>
  <c r="X73" i="21"/>
  <c r="U74" i="21"/>
  <c r="AE73" i="21"/>
  <c r="AB74" i="21"/>
  <c r="AH72" i="21"/>
  <c r="K75" i="21"/>
  <c r="N74" i="21"/>
  <c r="V72" i="21"/>
  <c r="Y72" i="21" s="1"/>
  <c r="S73" i="21"/>
  <c r="AF73" i="21"/>
  <c r="AC74" i="21"/>
  <c r="A78" i="15"/>
  <c r="B77" i="15"/>
  <c r="E63" i="5"/>
  <c r="D63" i="5"/>
  <c r="F63" i="5"/>
  <c r="D61" i="4"/>
  <c r="F61" i="4"/>
  <c r="E61" i="4"/>
  <c r="A64" i="4"/>
  <c r="C63" i="4"/>
  <c r="B63" i="4"/>
  <c r="A66" i="5"/>
  <c r="B65" i="5"/>
  <c r="L74" i="21" l="1"/>
  <c r="O73" i="21"/>
  <c r="Q73" i="21" s="1"/>
  <c r="D64" i="10"/>
  <c r="W63" i="10"/>
  <c r="AH73" i="21"/>
  <c r="AC75" i="21"/>
  <c r="AF74" i="21"/>
  <c r="S74" i="21"/>
  <c r="V73" i="21"/>
  <c r="Y73" i="21" s="1"/>
  <c r="N75" i="21"/>
  <c r="K76" i="21"/>
  <c r="AE74" i="21"/>
  <c r="AB75" i="21"/>
  <c r="U75" i="21"/>
  <c r="X74" i="21"/>
  <c r="P74" i="21"/>
  <c r="M75" i="21"/>
  <c r="A79" i="15"/>
  <c r="B78" i="15"/>
  <c r="F64" i="5"/>
  <c r="E64" i="5"/>
  <c r="D64" i="5"/>
  <c r="A67" i="5"/>
  <c r="B66" i="5"/>
  <c r="F62" i="4"/>
  <c r="E62" i="4"/>
  <c r="D62" i="4"/>
  <c r="C64" i="4"/>
  <c r="A65" i="4"/>
  <c r="B64" i="4"/>
  <c r="AH74" i="21" l="1"/>
  <c r="L75" i="21"/>
  <c r="O74" i="21"/>
  <c r="Q74" i="21" s="1"/>
  <c r="W64" i="10"/>
  <c r="D65" i="10"/>
  <c r="P75" i="21"/>
  <c r="M76" i="21"/>
  <c r="X75" i="21"/>
  <c r="U76" i="21"/>
  <c r="K77" i="21"/>
  <c r="N76" i="21"/>
  <c r="AC76" i="21"/>
  <c r="AF75" i="21"/>
  <c r="AB76" i="21"/>
  <c r="AE75" i="21"/>
  <c r="V74" i="21"/>
  <c r="Y74" i="21" s="1"/>
  <c r="S75" i="21"/>
  <c r="A80" i="15"/>
  <c r="B79" i="15"/>
  <c r="F63" i="4"/>
  <c r="E63" i="4"/>
  <c r="D63" i="4"/>
  <c r="E65" i="5"/>
  <c r="D65" i="5"/>
  <c r="F65" i="5"/>
  <c r="A68" i="5"/>
  <c r="B67" i="5"/>
  <c r="A66" i="4"/>
  <c r="C65" i="4"/>
  <c r="B65" i="4"/>
  <c r="O75" i="21" l="1"/>
  <c r="Q75" i="21" s="1"/>
  <c r="L76" i="21"/>
  <c r="AH75" i="21"/>
  <c r="W65" i="10"/>
  <c r="D66" i="10"/>
  <c r="N77" i="21"/>
  <c r="K78" i="21"/>
  <c r="P76" i="21"/>
  <c r="M77" i="21"/>
  <c r="S76" i="21"/>
  <c r="V75" i="21"/>
  <c r="Y75" i="21" s="1"/>
  <c r="AE76" i="21"/>
  <c r="AB77" i="21"/>
  <c r="AC77" i="21"/>
  <c r="AF76" i="21"/>
  <c r="X76" i="21"/>
  <c r="U77" i="21"/>
  <c r="A81" i="15"/>
  <c r="B80" i="15"/>
  <c r="A67" i="4"/>
  <c r="C66" i="4"/>
  <c r="B66" i="4"/>
  <c r="A69" i="5"/>
  <c r="B68" i="5"/>
  <c r="F66" i="5"/>
  <c r="E66" i="5"/>
  <c r="D66" i="5"/>
  <c r="E64" i="4"/>
  <c r="D64" i="4"/>
  <c r="F64" i="4"/>
  <c r="O76" i="21" l="1"/>
  <c r="Q76" i="21" s="1"/>
  <c r="L77" i="21"/>
  <c r="D67" i="10"/>
  <c r="W66" i="10"/>
  <c r="X77" i="21"/>
  <c r="U78" i="21"/>
  <c r="AF77" i="21"/>
  <c r="AC78" i="21"/>
  <c r="AH76" i="21"/>
  <c r="K79" i="21"/>
  <c r="N78" i="21"/>
  <c r="AE77" i="21"/>
  <c r="AB78" i="21"/>
  <c r="V76" i="21"/>
  <c r="Y76" i="21" s="1"/>
  <c r="S77" i="21"/>
  <c r="M78" i="21"/>
  <c r="P77" i="21"/>
  <c r="A82" i="15"/>
  <c r="B81" i="15"/>
  <c r="D67" i="5"/>
  <c r="F67" i="5"/>
  <c r="E67" i="5"/>
  <c r="A70" i="5"/>
  <c r="B69" i="5"/>
  <c r="F65" i="4"/>
  <c r="E65" i="4"/>
  <c r="D65" i="4"/>
  <c r="A68" i="4"/>
  <c r="C67" i="4"/>
  <c r="B67" i="4"/>
  <c r="AH77" i="21" l="1"/>
  <c r="O77" i="21"/>
  <c r="Q77" i="21" s="1"/>
  <c r="L78" i="21"/>
  <c r="W67" i="10"/>
  <c r="D68" i="10"/>
  <c r="V77" i="21"/>
  <c r="Y77" i="21" s="1"/>
  <c r="S78" i="21"/>
  <c r="AE78" i="21"/>
  <c r="AB79" i="21"/>
  <c r="X78" i="21"/>
  <c r="U79" i="21"/>
  <c r="P78" i="21"/>
  <c r="M79" i="21"/>
  <c r="K80" i="21"/>
  <c r="N79" i="21"/>
  <c r="AF78" i="21"/>
  <c r="AC79" i="21"/>
  <c r="A83" i="15"/>
  <c r="B82" i="15"/>
  <c r="A71" i="5"/>
  <c r="B70" i="5"/>
  <c r="C68" i="4"/>
  <c r="A69" i="4"/>
  <c r="B68" i="4"/>
  <c r="F68" i="5"/>
  <c r="E68" i="5"/>
  <c r="D68" i="5"/>
  <c r="F66" i="4"/>
  <c r="E66" i="4"/>
  <c r="D66" i="4"/>
  <c r="L79" i="21" l="1"/>
  <c r="O78" i="21"/>
  <c r="Q78" i="21" s="1"/>
  <c r="D69" i="10"/>
  <c r="W68" i="10"/>
  <c r="AF79" i="21"/>
  <c r="AC80" i="21"/>
  <c r="M80" i="21"/>
  <c r="P79" i="21"/>
  <c r="N80" i="21"/>
  <c r="K81" i="21"/>
  <c r="U80" i="21"/>
  <c r="X79" i="21"/>
  <c r="AE79" i="21"/>
  <c r="AB80" i="21"/>
  <c r="V78" i="21"/>
  <c r="Y78" i="21" s="1"/>
  <c r="S79" i="21"/>
  <c r="AH78" i="21"/>
  <c r="A84" i="15"/>
  <c r="B83" i="15"/>
  <c r="F67" i="4"/>
  <c r="E67" i="4"/>
  <c r="D67" i="4"/>
  <c r="D69" i="5"/>
  <c r="E69" i="5"/>
  <c r="F69" i="5"/>
  <c r="C69" i="4"/>
  <c r="A70" i="4"/>
  <c r="B69" i="4"/>
  <c r="A72" i="5"/>
  <c r="B71" i="5"/>
  <c r="AH79" i="21" l="1"/>
  <c r="O79" i="21"/>
  <c r="Q79" i="21" s="1"/>
  <c r="L80" i="21"/>
  <c r="W69" i="10"/>
  <c r="D70" i="10"/>
  <c r="V79" i="21"/>
  <c r="Y79" i="21" s="1"/>
  <c r="S80" i="21"/>
  <c r="U81" i="21"/>
  <c r="X80" i="21"/>
  <c r="M81" i="21"/>
  <c r="P80" i="21"/>
  <c r="AE80" i="21"/>
  <c r="AB81" i="21"/>
  <c r="N81" i="21"/>
  <c r="K82" i="21"/>
  <c r="AF80" i="21"/>
  <c r="AC81" i="21"/>
  <c r="A85" i="15"/>
  <c r="B84" i="15"/>
  <c r="A73" i="5"/>
  <c r="B72" i="5"/>
  <c r="A71" i="4"/>
  <c r="C70" i="4"/>
  <c r="B70" i="4"/>
  <c r="E68" i="4"/>
  <c r="D68" i="4"/>
  <c r="F68" i="4"/>
  <c r="E70" i="5"/>
  <c r="D70" i="5"/>
  <c r="F70" i="5"/>
  <c r="O80" i="21" l="1"/>
  <c r="Q80" i="21" s="1"/>
  <c r="L81" i="21"/>
  <c r="W70" i="10"/>
  <c r="D71" i="10"/>
  <c r="AB82" i="21"/>
  <c r="AE81" i="21"/>
  <c r="P81" i="21"/>
  <c r="M82" i="21"/>
  <c r="U82" i="21"/>
  <c r="X81" i="21"/>
  <c r="S81" i="21"/>
  <c r="V80" i="21"/>
  <c r="Y80" i="21" s="1"/>
  <c r="AC82" i="21"/>
  <c r="AF81" i="21"/>
  <c r="K83" i="21"/>
  <c r="N82" i="21"/>
  <c r="AH80" i="21"/>
  <c r="A86" i="15"/>
  <c r="B85" i="15"/>
  <c r="D69" i="4"/>
  <c r="F69" i="4"/>
  <c r="E69" i="4"/>
  <c r="A72" i="4"/>
  <c r="C71" i="4"/>
  <c r="B71" i="4"/>
  <c r="E71" i="5"/>
  <c r="D71" i="5"/>
  <c r="F71" i="5"/>
  <c r="A74" i="5"/>
  <c r="B73" i="5"/>
  <c r="O81" i="21" l="1"/>
  <c r="Q81" i="21" s="1"/>
  <c r="L82" i="21"/>
  <c r="W71" i="10"/>
  <c r="D72" i="10"/>
  <c r="N83" i="21"/>
  <c r="K84" i="21"/>
  <c r="S82" i="21"/>
  <c r="V81" i="21"/>
  <c r="Y81" i="21" s="1"/>
  <c r="P82" i="21"/>
  <c r="M83" i="21"/>
  <c r="X82" i="21"/>
  <c r="U83" i="21"/>
  <c r="AH81" i="21"/>
  <c r="AF82" i="21"/>
  <c r="AC83" i="21"/>
  <c r="AB83" i="21"/>
  <c r="AE82" i="21"/>
  <c r="A87" i="15"/>
  <c r="B86" i="15"/>
  <c r="A75" i="5"/>
  <c r="B74" i="5"/>
  <c r="E70" i="4"/>
  <c r="D70" i="4"/>
  <c r="F70" i="4"/>
  <c r="C72" i="4"/>
  <c r="A73" i="4"/>
  <c r="B72" i="4"/>
  <c r="E72" i="5"/>
  <c r="D72" i="5"/>
  <c r="F72" i="5"/>
  <c r="AH82" i="21" l="1"/>
  <c r="O82" i="21"/>
  <c r="Q82" i="21" s="1"/>
  <c r="L83" i="21"/>
  <c r="W72" i="10"/>
  <c r="D73" i="10"/>
  <c r="AB84" i="21"/>
  <c r="AE83" i="21"/>
  <c r="V82" i="21"/>
  <c r="Y82" i="21" s="1"/>
  <c r="S83" i="21"/>
  <c r="P83" i="21"/>
  <c r="M84" i="21"/>
  <c r="N84" i="21"/>
  <c r="K85" i="21"/>
  <c r="AC84" i="21"/>
  <c r="AF83" i="21"/>
  <c r="X83" i="21"/>
  <c r="U84" i="21"/>
  <c r="A88" i="15"/>
  <c r="B87" i="15"/>
  <c r="F71" i="4"/>
  <c r="E71" i="4"/>
  <c r="D71" i="4"/>
  <c r="A74" i="4"/>
  <c r="B73" i="4"/>
  <c r="C73" i="4"/>
  <c r="A76" i="5"/>
  <c r="B75" i="5"/>
  <c r="E73" i="5"/>
  <c r="F73" i="5"/>
  <c r="D73" i="5"/>
  <c r="O83" i="21" l="1"/>
  <c r="Q83" i="21" s="1"/>
  <c r="L84" i="21"/>
  <c r="D74" i="10"/>
  <c r="W73" i="10"/>
  <c r="N85" i="21"/>
  <c r="K86" i="21"/>
  <c r="U85" i="21"/>
  <c r="X84" i="21"/>
  <c r="AF84" i="21"/>
  <c r="AC85" i="21"/>
  <c r="AH83" i="21"/>
  <c r="M85" i="21"/>
  <c r="P84" i="21"/>
  <c r="V83" i="21"/>
  <c r="Y83" i="21" s="1"/>
  <c r="S84" i="21"/>
  <c r="AE84" i="21"/>
  <c r="AB85" i="21"/>
  <c r="A89" i="15"/>
  <c r="B88" i="15"/>
  <c r="F74" i="5"/>
  <c r="E74" i="5"/>
  <c r="D74" i="5"/>
  <c r="A75" i="4"/>
  <c r="C74" i="4"/>
  <c r="B74" i="4"/>
  <c r="A77" i="5"/>
  <c r="B76" i="5"/>
  <c r="D72" i="4"/>
  <c r="F72" i="4"/>
  <c r="E72" i="4"/>
  <c r="AH84" i="21" l="1"/>
  <c r="L85" i="21"/>
  <c r="O84" i="21"/>
  <c r="Q84" i="21" s="1"/>
  <c r="W74" i="10"/>
  <c r="D75" i="10"/>
  <c r="AC86" i="21"/>
  <c r="AF85" i="21"/>
  <c r="X85" i="21"/>
  <c r="U86" i="21"/>
  <c r="AE85" i="21"/>
  <c r="AB86" i="21"/>
  <c r="S85" i="21"/>
  <c r="V84" i="21"/>
  <c r="Y84" i="21" s="1"/>
  <c r="M86" i="21"/>
  <c r="P85" i="21"/>
  <c r="K87" i="21"/>
  <c r="N86" i="21"/>
  <c r="A90" i="15"/>
  <c r="B89" i="15"/>
  <c r="F75" i="5"/>
  <c r="D75" i="5"/>
  <c r="E75" i="5"/>
  <c r="A78" i="5"/>
  <c r="B77" i="5"/>
  <c r="F73" i="4"/>
  <c r="E73" i="4"/>
  <c r="D73" i="4"/>
  <c r="A76" i="4"/>
  <c r="C75" i="4"/>
  <c r="B75" i="4"/>
  <c r="AH85" i="21" l="1"/>
  <c r="L86" i="21"/>
  <c r="O85" i="21"/>
  <c r="Q85" i="21" s="1"/>
  <c r="W75" i="10"/>
  <c r="D76" i="10"/>
  <c r="M87" i="21"/>
  <c r="P86" i="21"/>
  <c r="S86" i="21"/>
  <c r="V85" i="21"/>
  <c r="Y85" i="21" s="1"/>
  <c r="K88" i="21"/>
  <c r="N87" i="21"/>
  <c r="AB87" i="21"/>
  <c r="AE86" i="21"/>
  <c r="X86" i="21"/>
  <c r="U87" i="21"/>
  <c r="AC87" i="21"/>
  <c r="AF86" i="21"/>
  <c r="A91" i="15"/>
  <c r="B90" i="15"/>
  <c r="A77" i="4"/>
  <c r="C76" i="4"/>
  <c r="B76" i="4"/>
  <c r="F76" i="5"/>
  <c r="E76" i="5"/>
  <c r="D76" i="5"/>
  <c r="F74" i="4"/>
  <c r="E74" i="4"/>
  <c r="D74" i="4"/>
  <c r="A79" i="5"/>
  <c r="B78" i="5"/>
  <c r="L87" i="21" l="1"/>
  <c r="O86" i="21"/>
  <c r="Q86" i="21" s="1"/>
  <c r="D77" i="10"/>
  <c r="W76" i="10"/>
  <c r="X87" i="21"/>
  <c r="U88" i="21"/>
  <c r="AB88" i="21"/>
  <c r="AE87" i="21"/>
  <c r="AF87" i="21"/>
  <c r="AC88" i="21"/>
  <c r="AH86" i="21"/>
  <c r="N88" i="21"/>
  <c r="K89" i="21"/>
  <c r="S87" i="21"/>
  <c r="V86" i="21"/>
  <c r="Y86" i="21" s="1"/>
  <c r="P87" i="21"/>
  <c r="M88" i="21"/>
  <c r="A92" i="15"/>
  <c r="B91" i="15"/>
  <c r="D77" i="5"/>
  <c r="F77" i="5"/>
  <c r="E77" i="5"/>
  <c r="B79" i="5"/>
  <c r="A80" i="5"/>
  <c r="F75" i="4"/>
  <c r="E75" i="4"/>
  <c r="D75" i="4"/>
  <c r="C77" i="4"/>
  <c r="A78" i="4"/>
  <c r="B77" i="4"/>
  <c r="O87" i="21" l="1"/>
  <c r="Q87" i="21" s="1"/>
  <c r="L88" i="21"/>
  <c r="D78" i="10"/>
  <c r="W77" i="10"/>
  <c r="P88" i="21"/>
  <c r="M89" i="21"/>
  <c r="V87" i="21"/>
  <c r="Y87" i="21" s="1"/>
  <c r="S88" i="21"/>
  <c r="N89" i="21"/>
  <c r="K90" i="21"/>
  <c r="AF88" i="21"/>
  <c r="AC89" i="21"/>
  <c r="AH87" i="21"/>
  <c r="AE88" i="21"/>
  <c r="AB89" i="21"/>
  <c r="U89" i="21"/>
  <c r="X88" i="21"/>
  <c r="A93" i="15"/>
  <c r="B92" i="15"/>
  <c r="E76" i="4"/>
  <c r="D76" i="4"/>
  <c r="F76" i="4"/>
  <c r="A79" i="4"/>
  <c r="C78" i="4"/>
  <c r="B78" i="4"/>
  <c r="A81" i="5"/>
  <c r="B80" i="5"/>
  <c r="E78" i="5"/>
  <c r="F78" i="5"/>
  <c r="D78" i="5"/>
  <c r="L89" i="21" l="1"/>
  <c r="O88" i="21"/>
  <c r="Q88" i="21" s="1"/>
  <c r="AH88" i="21"/>
  <c r="D79" i="10"/>
  <c r="W78" i="10"/>
  <c r="X89" i="21"/>
  <c r="U90" i="21"/>
  <c r="AE89" i="21"/>
  <c r="AB90" i="21"/>
  <c r="AF89" i="21"/>
  <c r="AC90" i="21"/>
  <c r="K91" i="21"/>
  <c r="N90" i="21"/>
  <c r="S89" i="21"/>
  <c r="V88" i="21"/>
  <c r="Y88" i="21" s="1"/>
  <c r="P89" i="21"/>
  <c r="M90" i="21"/>
  <c r="A94" i="15"/>
  <c r="B93" i="15"/>
  <c r="A82" i="5"/>
  <c r="B81" i="5"/>
  <c r="E79" i="5"/>
  <c r="D79" i="5"/>
  <c r="F79" i="5"/>
  <c r="D77" i="4"/>
  <c r="F77" i="4"/>
  <c r="E77" i="4"/>
  <c r="A80" i="4"/>
  <c r="C79" i="4"/>
  <c r="B79" i="4"/>
  <c r="O89" i="21" l="1"/>
  <c r="Q89" i="21" s="1"/>
  <c r="L90" i="21"/>
  <c r="D80" i="10"/>
  <c r="W79" i="10"/>
  <c r="S90" i="21"/>
  <c r="V89" i="21"/>
  <c r="Y89" i="21" s="1"/>
  <c r="M91" i="21"/>
  <c r="P90" i="21"/>
  <c r="AC91" i="21"/>
  <c r="AF90" i="21"/>
  <c r="AE90" i="21"/>
  <c r="AB91" i="21"/>
  <c r="K92" i="21"/>
  <c r="N91" i="21"/>
  <c r="AH89" i="21"/>
  <c r="U91" i="21"/>
  <c r="X90" i="21"/>
  <c r="A95" i="15"/>
  <c r="B94" i="15"/>
  <c r="F80" i="5"/>
  <c r="E80" i="5"/>
  <c r="D80" i="5"/>
  <c r="C80" i="4"/>
  <c r="A81" i="4"/>
  <c r="B80" i="4"/>
  <c r="A83" i="5"/>
  <c r="B82" i="5"/>
  <c r="F78" i="4"/>
  <c r="D78" i="4"/>
  <c r="E78" i="4"/>
  <c r="AH90" i="21" l="1"/>
  <c r="O90" i="21"/>
  <c r="Q90" i="21" s="1"/>
  <c r="L91" i="21"/>
  <c r="W80" i="10"/>
  <c r="D81" i="10"/>
  <c r="X91" i="21"/>
  <c r="U92" i="21"/>
  <c r="K93" i="21"/>
  <c r="N92" i="21"/>
  <c r="AB92" i="21"/>
  <c r="AE91" i="21"/>
  <c r="AF91" i="21"/>
  <c r="AC92" i="21"/>
  <c r="P91" i="21"/>
  <c r="M92" i="21"/>
  <c r="V90" i="21"/>
  <c r="Y90" i="21" s="1"/>
  <c r="S91" i="21"/>
  <c r="A96" i="15"/>
  <c r="B95" i="15"/>
  <c r="E81" i="5"/>
  <c r="D81" i="5"/>
  <c r="F81" i="5"/>
  <c r="A82" i="4"/>
  <c r="C81" i="4"/>
  <c r="B81" i="4"/>
  <c r="A84" i="5"/>
  <c r="B83" i="5"/>
  <c r="F79" i="4"/>
  <c r="E79" i="4"/>
  <c r="D79" i="4"/>
  <c r="L92" i="21" l="1"/>
  <c r="O91" i="21"/>
  <c r="Q91" i="21" s="1"/>
  <c r="W81" i="10"/>
  <c r="D82" i="10"/>
  <c r="AF92" i="21"/>
  <c r="AC93" i="21"/>
  <c r="S92" i="21"/>
  <c r="V91" i="21"/>
  <c r="Y91" i="21" s="1"/>
  <c r="M93" i="21"/>
  <c r="P92" i="21"/>
  <c r="AH91" i="21"/>
  <c r="AE92" i="21"/>
  <c r="AB93" i="21"/>
  <c r="K94" i="21"/>
  <c r="N93" i="21"/>
  <c r="U93" i="21"/>
  <c r="X92" i="21"/>
  <c r="A97" i="15"/>
  <c r="B96" i="15"/>
  <c r="A85" i="5"/>
  <c r="B84" i="5"/>
  <c r="F82" i="5"/>
  <c r="D82" i="5"/>
  <c r="E82" i="5"/>
  <c r="F80" i="4"/>
  <c r="E80" i="4"/>
  <c r="D80" i="4"/>
  <c r="C82" i="4"/>
  <c r="A83" i="4"/>
  <c r="B82" i="4"/>
  <c r="AH92" i="21" l="1"/>
  <c r="O92" i="21"/>
  <c r="Q92" i="21" s="1"/>
  <c r="L93" i="21"/>
  <c r="D83" i="10"/>
  <c r="W82" i="10"/>
  <c r="X93" i="21"/>
  <c r="U94" i="21"/>
  <c r="V92" i="21"/>
  <c r="Y92" i="21" s="1"/>
  <c r="S93" i="21"/>
  <c r="K95" i="21"/>
  <c r="N94" i="21"/>
  <c r="AF93" i="21"/>
  <c r="AC94" i="21"/>
  <c r="AE93" i="21"/>
  <c r="AB94" i="21"/>
  <c r="M94" i="21"/>
  <c r="P93" i="21"/>
  <c r="A98" i="15"/>
  <c r="B97" i="15"/>
  <c r="F81" i="4"/>
  <c r="E81" i="4"/>
  <c r="D81" i="4"/>
  <c r="F83" i="5"/>
  <c r="E83" i="5"/>
  <c r="D83" i="5"/>
  <c r="C83" i="4"/>
  <c r="A84" i="4"/>
  <c r="B83" i="4"/>
  <c r="A86" i="5"/>
  <c r="B85" i="5"/>
  <c r="AH93" i="21" l="1"/>
  <c r="O93" i="21"/>
  <c r="Q93" i="21" s="1"/>
  <c r="L94" i="21"/>
  <c r="W83" i="10"/>
  <c r="D84" i="10"/>
  <c r="P94" i="21"/>
  <c r="M95" i="21"/>
  <c r="AB95" i="21"/>
  <c r="AE94" i="21"/>
  <c r="AF94" i="21"/>
  <c r="AC95" i="21"/>
  <c r="N95" i="21"/>
  <c r="K96" i="21"/>
  <c r="S94" i="21"/>
  <c r="V93" i="21"/>
  <c r="Y93" i="21" s="1"/>
  <c r="X94" i="21"/>
  <c r="U95" i="21"/>
  <c r="A99" i="15"/>
  <c r="B98" i="15"/>
  <c r="A87" i="5"/>
  <c r="B86" i="5"/>
  <c r="A85" i="4"/>
  <c r="C84" i="4"/>
  <c r="B84" i="4"/>
  <c r="F84" i="5"/>
  <c r="E84" i="5"/>
  <c r="D84" i="5"/>
  <c r="F82" i="4"/>
  <c r="E82" i="4"/>
  <c r="D82" i="4"/>
  <c r="AH94" i="21" l="1"/>
  <c r="L95" i="21"/>
  <c r="O94" i="21"/>
  <c r="Q94" i="21" s="1"/>
  <c r="W84" i="10"/>
  <c r="D85" i="10"/>
  <c r="V94" i="21"/>
  <c r="Y94" i="21" s="1"/>
  <c r="S95" i="21"/>
  <c r="AF95" i="21"/>
  <c r="AC96" i="21"/>
  <c r="N96" i="21"/>
  <c r="K97" i="21"/>
  <c r="U96" i="21"/>
  <c r="X95" i="21"/>
  <c r="AB96" i="21"/>
  <c r="AE95" i="21"/>
  <c r="P95" i="21"/>
  <c r="M96" i="21"/>
  <c r="A100" i="15"/>
  <c r="B99" i="15"/>
  <c r="F83" i="4"/>
  <c r="E83" i="4"/>
  <c r="D83" i="4"/>
  <c r="C85" i="4"/>
  <c r="A86" i="4"/>
  <c r="B85" i="4"/>
  <c r="D85" i="5"/>
  <c r="E85" i="5"/>
  <c r="F85" i="5"/>
  <c r="B87" i="5"/>
  <c r="A88" i="5"/>
  <c r="AH95" i="21" l="1"/>
  <c r="O95" i="21"/>
  <c r="Q95" i="21" s="1"/>
  <c r="L96" i="21"/>
  <c r="W85" i="10"/>
  <c r="D86" i="10"/>
  <c r="U97" i="21"/>
  <c r="X96" i="21"/>
  <c r="M97" i="21"/>
  <c r="P96" i="21"/>
  <c r="AB97" i="21"/>
  <c r="AE96" i="21"/>
  <c r="AC97" i="21"/>
  <c r="AF96" i="21"/>
  <c r="N97" i="21"/>
  <c r="K98" i="21"/>
  <c r="V95" i="21"/>
  <c r="Y95" i="21" s="1"/>
  <c r="S96" i="21"/>
  <c r="A101" i="15"/>
  <c r="B100" i="15"/>
  <c r="E86" i="5"/>
  <c r="F86" i="5"/>
  <c r="D86" i="5"/>
  <c r="E84" i="4"/>
  <c r="D84" i="4"/>
  <c r="F84" i="4"/>
  <c r="A87" i="4"/>
  <c r="C86" i="4"/>
  <c r="B86" i="4"/>
  <c r="A89" i="5"/>
  <c r="B88" i="5"/>
  <c r="AH96" i="21" l="1"/>
  <c r="L97" i="21"/>
  <c r="O96" i="21"/>
  <c r="Q96" i="21" s="1"/>
  <c r="D87" i="10"/>
  <c r="W86" i="10"/>
  <c r="K99" i="21"/>
  <c r="N98" i="21"/>
  <c r="S97" i="21"/>
  <c r="V96" i="21"/>
  <c r="Y96" i="21" s="1"/>
  <c r="AC98" i="21"/>
  <c r="AF97" i="21"/>
  <c r="AB98" i="21"/>
  <c r="AE97" i="21"/>
  <c r="M98" i="21"/>
  <c r="P97" i="21"/>
  <c r="X97" i="21"/>
  <c r="U98" i="21"/>
  <c r="A102" i="15"/>
  <c r="B101" i="15"/>
  <c r="E87" i="5"/>
  <c r="D87" i="5"/>
  <c r="F87" i="5"/>
  <c r="A90" i="5"/>
  <c r="B89" i="5"/>
  <c r="D85" i="4"/>
  <c r="F85" i="4"/>
  <c r="E85" i="4"/>
  <c r="A88" i="4"/>
  <c r="C87" i="4"/>
  <c r="B87" i="4"/>
  <c r="AH97" i="21" l="1"/>
  <c r="O97" i="21"/>
  <c r="Q97" i="21" s="1"/>
  <c r="L98" i="21"/>
  <c r="W87" i="10"/>
  <c r="D88" i="10"/>
  <c r="AC99" i="21"/>
  <c r="AF98" i="21"/>
  <c r="X98" i="21"/>
  <c r="U99" i="21"/>
  <c r="P98" i="21"/>
  <c r="M99" i="21"/>
  <c r="AE98" i="21"/>
  <c r="AB99" i="21"/>
  <c r="V97" i="21"/>
  <c r="Y97" i="21" s="1"/>
  <c r="S98" i="21"/>
  <c r="K100" i="21"/>
  <c r="N99" i="21"/>
  <c r="A103" i="15"/>
  <c r="B102" i="15"/>
  <c r="F86" i="4"/>
  <c r="E86" i="4"/>
  <c r="D86" i="4"/>
  <c r="C88" i="4"/>
  <c r="A89" i="4"/>
  <c r="B88" i="4"/>
  <c r="F88" i="5"/>
  <c r="E88" i="5"/>
  <c r="D88" i="5"/>
  <c r="A91" i="5"/>
  <c r="B90" i="5"/>
  <c r="AH98" i="21" l="1"/>
  <c r="O98" i="21"/>
  <c r="Q98" i="21" s="1"/>
  <c r="L99" i="21"/>
  <c r="W88" i="10"/>
  <c r="D89" i="10"/>
  <c r="V98" i="21"/>
  <c r="Y98" i="21" s="1"/>
  <c r="S99" i="21"/>
  <c r="K101" i="21"/>
  <c r="N100" i="21"/>
  <c r="AE99" i="21"/>
  <c r="AB100" i="21"/>
  <c r="P99" i="21"/>
  <c r="M100" i="21"/>
  <c r="X99" i="21"/>
  <c r="U100" i="21"/>
  <c r="AF99" i="21"/>
  <c r="AC100" i="21"/>
  <c r="A104" i="15"/>
  <c r="B103" i="15"/>
  <c r="E89" i="5"/>
  <c r="F89" i="5"/>
  <c r="D89" i="5"/>
  <c r="A92" i="5"/>
  <c r="B91" i="5"/>
  <c r="F87" i="4"/>
  <c r="E87" i="4"/>
  <c r="D87" i="4"/>
  <c r="A90" i="4"/>
  <c r="C89" i="4"/>
  <c r="B89" i="4"/>
  <c r="L100" i="21" l="1"/>
  <c r="O99" i="21"/>
  <c r="Q99" i="21" s="1"/>
  <c r="D90" i="10"/>
  <c r="W89" i="10"/>
  <c r="AF100" i="21"/>
  <c r="AC101" i="21"/>
  <c r="AE100" i="21"/>
  <c r="AB101" i="21"/>
  <c r="N101" i="21"/>
  <c r="K102" i="21"/>
  <c r="X100" i="21"/>
  <c r="U101" i="21"/>
  <c r="P100" i="21"/>
  <c r="M101" i="21"/>
  <c r="AH99" i="21"/>
  <c r="V99" i="21"/>
  <c r="Y99" i="21" s="1"/>
  <c r="S100" i="21"/>
  <c r="A105" i="15"/>
  <c r="B104" i="15"/>
  <c r="F88" i="4"/>
  <c r="E88" i="4"/>
  <c r="D88" i="4"/>
  <c r="A91" i="4"/>
  <c r="C90" i="4"/>
  <c r="B90" i="4"/>
  <c r="F90" i="5"/>
  <c r="E90" i="5"/>
  <c r="D90" i="5"/>
  <c r="A93" i="5"/>
  <c r="B92" i="5"/>
  <c r="AH100" i="21" l="1"/>
  <c r="O100" i="21"/>
  <c r="Q100" i="21" s="1"/>
  <c r="L101" i="21"/>
  <c r="D91" i="10"/>
  <c r="W90" i="10"/>
  <c r="S101" i="21"/>
  <c r="V100" i="21"/>
  <c r="Y100" i="21" s="1"/>
  <c r="P101" i="21"/>
  <c r="M102" i="21"/>
  <c r="AB102" i="21"/>
  <c r="AE101" i="21"/>
  <c r="AC102" i="21"/>
  <c r="AF101" i="21"/>
  <c r="U102" i="21"/>
  <c r="X101" i="21"/>
  <c r="K103" i="21"/>
  <c r="N102" i="21"/>
  <c r="A106" i="15"/>
  <c r="B105" i="15"/>
  <c r="F89" i="4"/>
  <c r="E89" i="4"/>
  <c r="D89" i="4"/>
  <c r="C91" i="4"/>
  <c r="A92" i="4"/>
  <c r="B91" i="4"/>
  <c r="F91" i="5"/>
  <c r="E91" i="5"/>
  <c r="D91" i="5"/>
  <c r="A94" i="5"/>
  <c r="B93" i="5"/>
  <c r="AH101" i="21" l="1"/>
  <c r="O101" i="21"/>
  <c r="Q101" i="21" s="1"/>
  <c r="L102" i="21"/>
  <c r="W91" i="10"/>
  <c r="D92" i="10"/>
  <c r="K104" i="21"/>
  <c r="N103" i="21"/>
  <c r="X102" i="21"/>
  <c r="U103" i="21"/>
  <c r="AC103" i="21"/>
  <c r="AF102" i="21"/>
  <c r="AB103" i="21"/>
  <c r="AE102" i="21"/>
  <c r="P102" i="21"/>
  <c r="M103" i="21"/>
  <c r="V101" i="21"/>
  <c r="Y101" i="21" s="1"/>
  <c r="S102" i="21"/>
  <c r="A107" i="15"/>
  <c r="B106" i="15"/>
  <c r="F92" i="5"/>
  <c r="E92" i="5"/>
  <c r="D92" i="5"/>
  <c r="F90" i="4"/>
  <c r="E90" i="4"/>
  <c r="D90" i="4"/>
  <c r="A93" i="4"/>
  <c r="C92" i="4"/>
  <c r="B92" i="4"/>
  <c r="A95" i="5"/>
  <c r="B94" i="5"/>
  <c r="L103" i="21" l="1"/>
  <c r="O102" i="21"/>
  <c r="Q102" i="21" s="1"/>
  <c r="W92" i="10"/>
  <c r="D93" i="10"/>
  <c r="S103" i="21"/>
  <c r="V102" i="21"/>
  <c r="Y102" i="21" s="1"/>
  <c r="AH102" i="21"/>
  <c r="N104" i="21"/>
  <c r="K105" i="21"/>
  <c r="M104" i="21"/>
  <c r="P103" i="21"/>
  <c r="AB104" i="21"/>
  <c r="AE103" i="21"/>
  <c r="AC104" i="21"/>
  <c r="AF103" i="21"/>
  <c r="X103" i="21"/>
  <c r="U104" i="21"/>
  <c r="A108" i="15"/>
  <c r="B107" i="15"/>
  <c r="C93" i="4"/>
  <c r="A94" i="4"/>
  <c r="B93" i="4"/>
  <c r="A96" i="5"/>
  <c r="B95" i="5"/>
  <c r="E91" i="4"/>
  <c r="D91" i="4"/>
  <c r="F91" i="4"/>
  <c r="D93" i="5"/>
  <c r="F93" i="5"/>
  <c r="E93" i="5"/>
  <c r="L104" i="21" l="1"/>
  <c r="O103" i="21"/>
  <c r="Q103" i="21" s="1"/>
  <c r="D94" i="10"/>
  <c r="W93" i="10"/>
  <c r="AC105" i="21"/>
  <c r="AF104" i="21"/>
  <c r="AB105" i="21"/>
  <c r="AE104" i="21"/>
  <c r="U105" i="21"/>
  <c r="X104" i="21"/>
  <c r="AH103" i="21"/>
  <c r="P104" i="21"/>
  <c r="M105" i="21"/>
  <c r="N105" i="21"/>
  <c r="K106" i="21"/>
  <c r="V103" i="21"/>
  <c r="Y103" i="21" s="1"/>
  <c r="S104" i="21"/>
  <c r="A109" i="15"/>
  <c r="B108" i="15"/>
  <c r="A95" i="4"/>
  <c r="C94" i="4"/>
  <c r="B94" i="4"/>
  <c r="E94" i="5"/>
  <c r="F94" i="5"/>
  <c r="D94" i="5"/>
  <c r="A97" i="5"/>
  <c r="B96" i="5"/>
  <c r="E92" i="4"/>
  <c r="D92" i="4"/>
  <c r="F92" i="4"/>
  <c r="AH104" i="21" l="1"/>
  <c r="O104" i="21"/>
  <c r="Q104" i="21" s="1"/>
  <c r="L105" i="21"/>
  <c r="D95" i="10"/>
  <c r="W94" i="10"/>
  <c r="AF105" i="21"/>
  <c r="AC106" i="21"/>
  <c r="P105" i="21"/>
  <c r="M106" i="21"/>
  <c r="S105" i="21"/>
  <c r="V104" i="21"/>
  <c r="Y104" i="21" s="1"/>
  <c r="N106" i="21"/>
  <c r="K107" i="21"/>
  <c r="X105" i="21"/>
  <c r="U106" i="21"/>
  <c r="AE105" i="21"/>
  <c r="AB106" i="21"/>
  <c r="A110" i="15"/>
  <c r="B109" i="15"/>
  <c r="E95" i="5"/>
  <c r="D95" i="5"/>
  <c r="F95" i="5"/>
  <c r="A98" i="5"/>
  <c r="B97" i="5"/>
  <c r="D93" i="4"/>
  <c r="F93" i="4"/>
  <c r="E93" i="4"/>
  <c r="A96" i="4"/>
  <c r="C95" i="4"/>
  <c r="B95" i="4"/>
  <c r="L106" i="21" l="1"/>
  <c r="O105" i="21"/>
  <c r="Q105" i="21" s="1"/>
  <c r="AH105" i="21"/>
  <c r="D96" i="10"/>
  <c r="W95" i="10"/>
  <c r="AE106" i="21"/>
  <c r="AB107" i="21"/>
  <c r="X106" i="21"/>
  <c r="U107" i="21"/>
  <c r="N107" i="21"/>
  <c r="K108" i="21"/>
  <c r="V105" i="21"/>
  <c r="Y105" i="21" s="1"/>
  <c r="S106" i="21"/>
  <c r="M107" i="21"/>
  <c r="P106" i="21"/>
  <c r="AC107" i="21"/>
  <c r="AF106" i="21"/>
  <c r="A111" i="15"/>
  <c r="B110" i="15"/>
  <c r="E96" i="5"/>
  <c r="D96" i="5"/>
  <c r="F96" i="5"/>
  <c r="F94" i="4"/>
  <c r="E94" i="4"/>
  <c r="D94" i="4"/>
  <c r="C96" i="4"/>
  <c r="A97" i="4"/>
  <c r="B96" i="4"/>
  <c r="A99" i="5"/>
  <c r="B98" i="5"/>
  <c r="L107" i="21" l="1"/>
  <c r="O106" i="21"/>
  <c r="Q106" i="21" s="1"/>
  <c r="W96" i="10"/>
  <c r="D97" i="10"/>
  <c r="S107" i="21"/>
  <c r="V106" i="21"/>
  <c r="Y106" i="21" s="1"/>
  <c r="AC108" i="21"/>
  <c r="AF107" i="21"/>
  <c r="M108" i="21"/>
  <c r="P107" i="21"/>
  <c r="K109" i="21"/>
  <c r="N108" i="21"/>
  <c r="U108" i="21"/>
  <c r="X107" i="21"/>
  <c r="AB108" i="21"/>
  <c r="AE107" i="21"/>
  <c r="AH106" i="21"/>
  <c r="A112" i="15"/>
  <c r="B111" i="15"/>
  <c r="E97" i="5"/>
  <c r="F97" i="5"/>
  <c r="D97" i="5"/>
  <c r="D95" i="4"/>
  <c r="E95" i="4"/>
  <c r="F95" i="4"/>
  <c r="A98" i="4"/>
  <c r="B97" i="4"/>
  <c r="C97" i="4"/>
  <c r="A100" i="5"/>
  <c r="B99" i="5"/>
  <c r="AH107" i="21" l="1"/>
  <c r="O107" i="21"/>
  <c r="Q107" i="21" s="1"/>
  <c r="L108" i="21"/>
  <c r="W97" i="10"/>
  <c r="D98" i="10"/>
  <c r="K110" i="21"/>
  <c r="N109" i="21"/>
  <c r="P108" i="21"/>
  <c r="M109" i="21"/>
  <c r="S108" i="21"/>
  <c r="V107" i="21"/>
  <c r="Y107" i="21" s="1"/>
  <c r="AE108" i="21"/>
  <c r="AB109" i="21"/>
  <c r="X108" i="21"/>
  <c r="U109" i="21"/>
  <c r="AF108" i="21"/>
  <c r="AC109" i="21"/>
  <c r="A113" i="15"/>
  <c r="B112" i="15"/>
  <c r="A99" i="4"/>
  <c r="C98" i="4"/>
  <c r="B98" i="4"/>
  <c r="F96" i="4"/>
  <c r="E96" i="4"/>
  <c r="D96" i="4"/>
  <c r="F98" i="5"/>
  <c r="E98" i="5"/>
  <c r="D98" i="5"/>
  <c r="A101" i="5"/>
  <c r="B100" i="5"/>
  <c r="O108" i="21" l="1"/>
  <c r="Q108" i="21" s="1"/>
  <c r="L109" i="21"/>
  <c r="D99" i="10"/>
  <c r="W98" i="10"/>
  <c r="AF109" i="21"/>
  <c r="AC110" i="21"/>
  <c r="U110" i="21"/>
  <c r="X109" i="21"/>
  <c r="AE109" i="21"/>
  <c r="AB110" i="21"/>
  <c r="AH108" i="21"/>
  <c r="S109" i="21"/>
  <c r="V108" i="21"/>
  <c r="Y108" i="21" s="1"/>
  <c r="P109" i="21"/>
  <c r="M110" i="21"/>
  <c r="N110" i="21"/>
  <c r="K111" i="21"/>
  <c r="A114" i="15"/>
  <c r="B113" i="15"/>
  <c r="F99" i="5"/>
  <c r="E99" i="5"/>
  <c r="D99" i="5"/>
  <c r="A102" i="5"/>
  <c r="B101" i="5"/>
  <c r="F97" i="4"/>
  <c r="D97" i="4"/>
  <c r="E97" i="4"/>
  <c r="C99" i="4"/>
  <c r="A100" i="4"/>
  <c r="B99" i="4"/>
  <c r="AH109" i="21" l="1"/>
  <c r="O109" i="21"/>
  <c r="Q109" i="21" s="1"/>
  <c r="L110" i="21"/>
  <c r="D100" i="10"/>
  <c r="W99" i="10"/>
  <c r="K112" i="21"/>
  <c r="N111" i="21"/>
  <c r="P110" i="21"/>
  <c r="M111" i="21"/>
  <c r="S110" i="21"/>
  <c r="V109" i="21"/>
  <c r="Y109" i="21" s="1"/>
  <c r="AE110" i="21"/>
  <c r="AB111" i="21"/>
  <c r="X110" i="21"/>
  <c r="U111" i="21"/>
  <c r="AF110" i="21"/>
  <c r="AC111" i="21"/>
  <c r="A115" i="15"/>
  <c r="B114" i="15"/>
  <c r="D98" i="4"/>
  <c r="F98" i="4"/>
  <c r="E98" i="4"/>
  <c r="A101" i="4"/>
  <c r="C100" i="4"/>
  <c r="B100" i="4"/>
  <c r="F100" i="5"/>
  <c r="D100" i="5"/>
  <c r="E100" i="5"/>
  <c r="A103" i="5"/>
  <c r="B102" i="5"/>
  <c r="L111" i="21" l="1"/>
  <c r="O110" i="21"/>
  <c r="Q110" i="21" s="1"/>
  <c r="W100" i="10"/>
  <c r="D101" i="10"/>
  <c r="M112" i="21"/>
  <c r="P111" i="21"/>
  <c r="AF111" i="21"/>
  <c r="AC112" i="21"/>
  <c r="AE111" i="21"/>
  <c r="AB112" i="21"/>
  <c r="V110" i="21"/>
  <c r="Y110" i="21" s="1"/>
  <c r="S111" i="21"/>
  <c r="U112" i="21"/>
  <c r="X111" i="21"/>
  <c r="AH110" i="21"/>
  <c r="N112" i="21"/>
  <c r="K113" i="21"/>
  <c r="A116" i="15"/>
  <c r="B115" i="15"/>
  <c r="D101" i="5"/>
  <c r="F101" i="5"/>
  <c r="E101" i="5"/>
  <c r="A104" i="5"/>
  <c r="B103" i="5"/>
  <c r="F99" i="4"/>
  <c r="E99" i="4"/>
  <c r="D99" i="4"/>
  <c r="A102" i="4"/>
  <c r="C101" i="4"/>
  <c r="B101" i="4"/>
  <c r="AH111" i="21" l="1"/>
  <c r="L112" i="21"/>
  <c r="O111" i="21"/>
  <c r="Q111" i="21" s="1"/>
  <c r="W101" i="10"/>
  <c r="D102" i="10"/>
  <c r="N113" i="21"/>
  <c r="K114" i="21"/>
  <c r="U113" i="21"/>
  <c r="X112" i="21"/>
  <c r="V111" i="21"/>
  <c r="Y111" i="21" s="1"/>
  <c r="S112" i="21"/>
  <c r="AE112" i="21"/>
  <c r="AB113" i="21"/>
  <c r="AC113" i="21"/>
  <c r="AF112" i="21"/>
  <c r="M113" i="21"/>
  <c r="P112" i="21"/>
  <c r="A117" i="15"/>
  <c r="B116" i="15"/>
  <c r="C102" i="4"/>
  <c r="A103" i="4"/>
  <c r="B102" i="4"/>
  <c r="E102" i="5"/>
  <c r="F102" i="5"/>
  <c r="D102" i="5"/>
  <c r="D100" i="4"/>
  <c r="F100" i="4"/>
  <c r="E100" i="4"/>
  <c r="A105" i="5"/>
  <c r="B104" i="5"/>
  <c r="O112" i="21" l="1"/>
  <c r="Q112" i="21" s="1"/>
  <c r="L113" i="21"/>
  <c r="W102" i="10"/>
  <c r="D103" i="10"/>
  <c r="AH112" i="21"/>
  <c r="X113" i="21"/>
  <c r="U114" i="21"/>
  <c r="P113" i="21"/>
  <c r="M114" i="21"/>
  <c r="AF113" i="21"/>
  <c r="AC114" i="21"/>
  <c r="AB114" i="21"/>
  <c r="AE113" i="21"/>
  <c r="S113" i="21"/>
  <c r="V112" i="21"/>
  <c r="Y112" i="21" s="1"/>
  <c r="N114" i="21"/>
  <c r="K115" i="21"/>
  <c r="A118" i="15"/>
  <c r="B117" i="15"/>
  <c r="E103" i="5"/>
  <c r="D103" i="5"/>
  <c r="F103" i="5"/>
  <c r="A106" i="5"/>
  <c r="B105" i="5"/>
  <c r="D101" i="4"/>
  <c r="F101" i="4"/>
  <c r="E101" i="4"/>
  <c r="A104" i="4"/>
  <c r="C103" i="4"/>
  <c r="B103" i="4"/>
  <c r="AH113" i="21" l="1"/>
  <c r="L114" i="21"/>
  <c r="O113" i="21"/>
  <c r="Q113" i="21" s="1"/>
  <c r="D104" i="10"/>
  <c r="W103" i="10"/>
  <c r="X114" i="21"/>
  <c r="U115" i="21"/>
  <c r="N115" i="21"/>
  <c r="K116" i="21"/>
  <c r="S114" i="21"/>
  <c r="V113" i="21"/>
  <c r="Y113" i="21" s="1"/>
  <c r="AB115" i="21"/>
  <c r="AE114" i="21"/>
  <c r="AC115" i="21"/>
  <c r="AF114" i="21"/>
  <c r="P114" i="21"/>
  <c r="M115" i="21"/>
  <c r="A119" i="15"/>
  <c r="B118" i="15"/>
  <c r="F102" i="4"/>
  <c r="E102" i="4"/>
  <c r="D102" i="4"/>
  <c r="A105" i="4"/>
  <c r="C104" i="4"/>
  <c r="B104" i="4"/>
  <c r="F104" i="5"/>
  <c r="D104" i="5"/>
  <c r="E104" i="5"/>
  <c r="A107" i="5"/>
  <c r="B106" i="5"/>
  <c r="AH114" i="21" l="1"/>
  <c r="L115" i="21"/>
  <c r="O114" i="21"/>
  <c r="Q114" i="21" s="1"/>
  <c r="D105" i="10"/>
  <c r="W104" i="10"/>
  <c r="AE115" i="21"/>
  <c r="AB116" i="21"/>
  <c r="K117" i="21"/>
  <c r="N116" i="21"/>
  <c r="P115" i="21"/>
  <c r="M116" i="21"/>
  <c r="S115" i="21"/>
  <c r="V114" i="21"/>
  <c r="Y114" i="21" s="1"/>
  <c r="AC116" i="21"/>
  <c r="AF115" i="21"/>
  <c r="X115" i="21"/>
  <c r="U116" i="21"/>
  <c r="A120" i="15"/>
  <c r="B119" i="15"/>
  <c r="F103" i="4"/>
  <c r="E103" i="4"/>
  <c r="D103" i="4"/>
  <c r="E105" i="5"/>
  <c r="D105" i="5"/>
  <c r="F105" i="5"/>
  <c r="A108" i="5"/>
  <c r="B107" i="5"/>
  <c r="C105" i="4"/>
  <c r="A106" i="4"/>
  <c r="B105" i="4"/>
  <c r="O115" i="21" l="1"/>
  <c r="Q115" i="21" s="1"/>
  <c r="L116" i="21"/>
  <c r="D106" i="10"/>
  <c r="W105" i="10"/>
  <c r="V115" i="21"/>
  <c r="Y115" i="21" s="1"/>
  <c r="S116" i="21"/>
  <c r="AE116" i="21"/>
  <c r="AB117" i="21"/>
  <c r="X116" i="21"/>
  <c r="U117" i="21"/>
  <c r="AF116" i="21"/>
  <c r="AC117" i="21"/>
  <c r="AH115" i="21"/>
  <c r="M117" i="21"/>
  <c r="P116" i="21"/>
  <c r="N117" i="21"/>
  <c r="K118" i="21"/>
  <c r="A121" i="15"/>
  <c r="B120" i="15"/>
  <c r="D104" i="4"/>
  <c r="F104" i="4"/>
  <c r="E104" i="4"/>
  <c r="A107" i="4"/>
  <c r="B106" i="4"/>
  <c r="C106" i="4"/>
  <c r="F106" i="5"/>
  <c r="E106" i="5"/>
  <c r="D106" i="5"/>
  <c r="A109" i="5"/>
  <c r="B108" i="5"/>
  <c r="L117" i="21" l="1"/>
  <c r="O116" i="21"/>
  <c r="Q116" i="21" s="1"/>
  <c r="W106" i="10"/>
  <c r="D107" i="10"/>
  <c r="N118" i="21"/>
  <c r="K119" i="21"/>
  <c r="M118" i="21"/>
  <c r="P117" i="21"/>
  <c r="AB118" i="21"/>
  <c r="AE117" i="21"/>
  <c r="AC118" i="21"/>
  <c r="AF117" i="21"/>
  <c r="U118" i="21"/>
  <c r="X117" i="21"/>
  <c r="AH116" i="21"/>
  <c r="V116" i="21"/>
  <c r="Y116" i="21" s="1"/>
  <c r="S117" i="21"/>
  <c r="A122" i="15"/>
  <c r="B121" i="15"/>
  <c r="F107" i="5"/>
  <c r="E107" i="5"/>
  <c r="D107" i="5"/>
  <c r="A110" i="5"/>
  <c r="B109" i="5"/>
  <c r="F105" i="4"/>
  <c r="D105" i="4"/>
  <c r="E105" i="4"/>
  <c r="A108" i="4"/>
  <c r="C107" i="4"/>
  <c r="B107" i="4"/>
  <c r="L118" i="21" l="1"/>
  <c r="O117" i="21"/>
  <c r="Q117" i="21" s="1"/>
  <c r="W107" i="10"/>
  <c r="D108" i="10"/>
  <c r="V117" i="21"/>
  <c r="Y117" i="21" s="1"/>
  <c r="S118" i="21"/>
  <c r="AF118" i="21"/>
  <c r="AC119" i="21"/>
  <c r="U119" i="21"/>
  <c r="X118" i="21"/>
  <c r="AH117" i="21"/>
  <c r="AE118" i="21"/>
  <c r="AB119" i="21"/>
  <c r="P118" i="21"/>
  <c r="M119" i="21"/>
  <c r="K120" i="21"/>
  <c r="N119" i="21"/>
  <c r="A123" i="15"/>
  <c r="B122" i="15"/>
  <c r="F106" i="4"/>
  <c r="E106" i="4"/>
  <c r="D106" i="4"/>
  <c r="C108" i="4"/>
  <c r="A109" i="4"/>
  <c r="B108" i="4"/>
  <c r="F108" i="5"/>
  <c r="E108" i="5"/>
  <c r="D108" i="5"/>
  <c r="A111" i="5"/>
  <c r="B110" i="5"/>
  <c r="AH118" i="21" l="1"/>
  <c r="L119" i="21"/>
  <c r="O118" i="21"/>
  <c r="Q118" i="21" s="1"/>
  <c r="W108" i="10"/>
  <c r="D109" i="10"/>
  <c r="N120" i="21"/>
  <c r="K121" i="21"/>
  <c r="P119" i="21"/>
  <c r="M120" i="21"/>
  <c r="AB120" i="21"/>
  <c r="AE119" i="21"/>
  <c r="U120" i="21"/>
  <c r="X119" i="21"/>
  <c r="S119" i="21"/>
  <c r="V118" i="21"/>
  <c r="Y118" i="21" s="1"/>
  <c r="AF119" i="21"/>
  <c r="AC120" i="21"/>
  <c r="A124" i="15"/>
  <c r="B123" i="15"/>
  <c r="D109" i="5"/>
  <c r="E109" i="5"/>
  <c r="F109" i="5"/>
  <c r="A112" i="5"/>
  <c r="B111" i="5"/>
  <c r="D107" i="4"/>
  <c r="F107" i="4"/>
  <c r="E107" i="4"/>
  <c r="A110" i="4"/>
  <c r="C109" i="4"/>
  <c r="B109" i="4"/>
  <c r="O119" i="21" l="1"/>
  <c r="Q119" i="21" s="1"/>
  <c r="L120" i="21"/>
  <c r="D110" i="10"/>
  <c r="W109" i="10"/>
  <c r="X120" i="21"/>
  <c r="U121" i="21"/>
  <c r="N121" i="21"/>
  <c r="K122" i="21"/>
  <c r="AC121" i="21"/>
  <c r="AF120" i="21"/>
  <c r="V119" i="21"/>
  <c r="Y119" i="21" s="1"/>
  <c r="S120" i="21"/>
  <c r="AH119" i="21"/>
  <c r="AB121" i="21"/>
  <c r="AE120" i="21"/>
  <c r="P120" i="21"/>
  <c r="M121" i="21"/>
  <c r="A125" i="15"/>
  <c r="B124" i="15"/>
  <c r="D108" i="4"/>
  <c r="E108" i="4"/>
  <c r="F108" i="4"/>
  <c r="C110" i="4"/>
  <c r="A111" i="4"/>
  <c r="B110" i="4"/>
  <c r="E110" i="5"/>
  <c r="F110" i="5"/>
  <c r="D110" i="5"/>
  <c r="A113" i="5"/>
  <c r="B112" i="5"/>
  <c r="L121" i="21" l="1"/>
  <c r="O120" i="21"/>
  <c r="Q120" i="21" s="1"/>
  <c r="AH120" i="21"/>
  <c r="D111" i="10"/>
  <c r="W110" i="10"/>
  <c r="X121" i="21"/>
  <c r="U122" i="21"/>
  <c r="P121" i="21"/>
  <c r="M122" i="21"/>
  <c r="AE121" i="21"/>
  <c r="AB122" i="21"/>
  <c r="V120" i="21"/>
  <c r="Y120" i="21" s="1"/>
  <c r="S121" i="21"/>
  <c r="AF121" i="21"/>
  <c r="AC122" i="21"/>
  <c r="N122" i="21"/>
  <c r="K123" i="21"/>
  <c r="A126" i="15"/>
  <c r="B125" i="15"/>
  <c r="E111" i="5"/>
  <c r="D111" i="5"/>
  <c r="F111" i="5"/>
  <c r="A114" i="5"/>
  <c r="B113" i="5"/>
  <c r="F109" i="4"/>
  <c r="E109" i="4"/>
  <c r="D109" i="4"/>
  <c r="C111" i="4"/>
  <c r="A112" i="4"/>
  <c r="B111" i="4"/>
  <c r="O121" i="21" l="1"/>
  <c r="Q121" i="21" s="1"/>
  <c r="L122" i="21"/>
  <c r="D112" i="10"/>
  <c r="W111" i="10"/>
  <c r="AC123" i="21"/>
  <c r="AF122" i="21"/>
  <c r="V121" i="21"/>
  <c r="Y121" i="21" s="1"/>
  <c r="S122" i="21"/>
  <c r="AE122" i="21"/>
  <c r="AB123" i="21"/>
  <c r="M123" i="21"/>
  <c r="P122" i="21"/>
  <c r="N123" i="21"/>
  <c r="K124" i="21"/>
  <c r="AH121" i="21"/>
  <c r="U123" i="21"/>
  <c r="X122" i="21"/>
  <c r="A127" i="15"/>
  <c r="B126" i="15"/>
  <c r="F110" i="4"/>
  <c r="D110" i="4"/>
  <c r="E110" i="4"/>
  <c r="A113" i="4"/>
  <c r="C112" i="4"/>
  <c r="B112" i="4"/>
  <c r="E112" i="5"/>
  <c r="F112" i="5"/>
  <c r="D112" i="5"/>
  <c r="A115" i="5"/>
  <c r="B114" i="5"/>
  <c r="AH122" i="21" l="1"/>
  <c r="O122" i="21"/>
  <c r="Q122" i="21" s="1"/>
  <c r="L123" i="21"/>
  <c r="W112" i="10"/>
  <c r="D113" i="10"/>
  <c r="U124" i="21"/>
  <c r="X123" i="21"/>
  <c r="M124" i="21"/>
  <c r="P123" i="21"/>
  <c r="AB124" i="21"/>
  <c r="AE123" i="21"/>
  <c r="S123" i="21"/>
  <c r="V122" i="21"/>
  <c r="Y122" i="21" s="1"/>
  <c r="K125" i="21"/>
  <c r="N124" i="21"/>
  <c r="AF123" i="21"/>
  <c r="AC124" i="21"/>
  <c r="A128" i="15"/>
  <c r="B127" i="15"/>
  <c r="E111" i="4"/>
  <c r="D111" i="4"/>
  <c r="F111" i="4"/>
  <c r="E113" i="5"/>
  <c r="F113" i="5"/>
  <c r="D113" i="5"/>
  <c r="A116" i="5"/>
  <c r="B115" i="5"/>
  <c r="C113" i="4"/>
  <c r="A114" i="4"/>
  <c r="B113" i="4"/>
  <c r="O123" i="21" l="1"/>
  <c r="Q123" i="21" s="1"/>
  <c r="L124" i="21"/>
  <c r="W113" i="10"/>
  <c r="D114" i="10"/>
  <c r="K126" i="21"/>
  <c r="N125" i="21"/>
  <c r="S124" i="21"/>
  <c r="V123" i="21"/>
  <c r="Y123" i="21" s="1"/>
  <c r="AB125" i="21"/>
  <c r="AE124" i="21"/>
  <c r="AF124" i="21"/>
  <c r="AC125" i="21"/>
  <c r="AH123" i="21"/>
  <c r="M125" i="21"/>
  <c r="P124" i="21"/>
  <c r="X124" i="21"/>
  <c r="U125" i="21"/>
  <c r="A129" i="15"/>
  <c r="B128" i="15"/>
  <c r="F112" i="4"/>
  <c r="E112" i="4"/>
  <c r="D112" i="4"/>
  <c r="C114" i="4"/>
  <c r="B114" i="4"/>
  <c r="A115" i="4"/>
  <c r="F114" i="5"/>
  <c r="E114" i="5"/>
  <c r="D114" i="5"/>
  <c r="A117" i="5"/>
  <c r="B116" i="5"/>
  <c r="L125" i="21" l="1"/>
  <c r="O124" i="21"/>
  <c r="Q124" i="21" s="1"/>
  <c r="W114" i="10"/>
  <c r="D115" i="10"/>
  <c r="AF125" i="21"/>
  <c r="AC126" i="21"/>
  <c r="X125" i="21"/>
  <c r="U126" i="21"/>
  <c r="M126" i="21"/>
  <c r="P125" i="21"/>
  <c r="AH124" i="21"/>
  <c r="AE125" i="21"/>
  <c r="AB126" i="21"/>
  <c r="V124" i="21"/>
  <c r="Y124" i="21" s="1"/>
  <c r="S125" i="21"/>
  <c r="K127" i="21"/>
  <c r="N126" i="21"/>
  <c r="A130" i="15"/>
  <c r="B129" i="15"/>
  <c r="F115" i="5"/>
  <c r="E115" i="5"/>
  <c r="D115" i="5"/>
  <c r="F113" i="4"/>
  <c r="D113" i="4"/>
  <c r="E113" i="4"/>
  <c r="A118" i="5"/>
  <c r="B117" i="5"/>
  <c r="A116" i="4"/>
  <c r="C115" i="4"/>
  <c r="B115" i="4"/>
  <c r="AH125" i="21" l="1"/>
  <c r="L126" i="21"/>
  <c r="O125" i="21"/>
  <c r="Q125" i="21" s="1"/>
  <c r="W115" i="10"/>
  <c r="D116" i="10"/>
  <c r="V125" i="21"/>
  <c r="Y125" i="21" s="1"/>
  <c r="S126" i="21"/>
  <c r="AE126" i="21"/>
  <c r="AB127" i="21"/>
  <c r="AF126" i="21"/>
  <c r="AC127" i="21"/>
  <c r="X126" i="21"/>
  <c r="U127" i="21"/>
  <c r="M127" i="21"/>
  <c r="P126" i="21"/>
  <c r="N127" i="21"/>
  <c r="K128" i="21"/>
  <c r="A131" i="15"/>
  <c r="B130" i="15"/>
  <c r="A117" i="4"/>
  <c r="C116" i="4"/>
  <c r="B116" i="4"/>
  <c r="A119" i="5"/>
  <c r="B118" i="5"/>
  <c r="E114" i="4"/>
  <c r="D114" i="4"/>
  <c r="F114" i="4"/>
  <c r="F116" i="5"/>
  <c r="D116" i="5"/>
  <c r="E116" i="5"/>
  <c r="L127" i="21" l="1"/>
  <c r="O126" i="21"/>
  <c r="Q126" i="21" s="1"/>
  <c r="W116" i="10"/>
  <c r="D117" i="10"/>
  <c r="K129" i="21"/>
  <c r="N128" i="21"/>
  <c r="P127" i="21"/>
  <c r="M128" i="21"/>
  <c r="U128" i="21"/>
  <c r="X127" i="21"/>
  <c r="AF127" i="21"/>
  <c r="AC128" i="21"/>
  <c r="AE127" i="21"/>
  <c r="AH127" i="21" s="1"/>
  <c r="AB128" i="21"/>
  <c r="AH126" i="21"/>
  <c r="S127" i="21"/>
  <c r="V126" i="21"/>
  <c r="Y126" i="21" s="1"/>
  <c r="B131" i="15"/>
  <c r="A132" i="15"/>
  <c r="D117" i="5"/>
  <c r="F117" i="5"/>
  <c r="E117" i="5"/>
  <c r="A120" i="5"/>
  <c r="B119" i="5"/>
  <c r="F115" i="4"/>
  <c r="E115" i="4"/>
  <c r="D115" i="4"/>
  <c r="C117" i="4"/>
  <c r="A118" i="4"/>
  <c r="B117" i="4"/>
  <c r="O127" i="21" l="1"/>
  <c r="Q127" i="21" s="1"/>
  <c r="L128" i="21"/>
  <c r="D118" i="10"/>
  <c r="W117" i="10"/>
  <c r="AC129" i="21"/>
  <c r="AF128" i="21"/>
  <c r="X128" i="21"/>
  <c r="U129" i="21"/>
  <c r="V127" i="21"/>
  <c r="Y127" i="21" s="1"/>
  <c r="S128" i="21"/>
  <c r="AE128" i="21"/>
  <c r="AB129" i="21"/>
  <c r="M129" i="21"/>
  <c r="P128" i="21"/>
  <c r="K130" i="21"/>
  <c r="N129" i="21"/>
  <c r="A133" i="15"/>
  <c r="B132" i="15"/>
  <c r="E118" i="5"/>
  <c r="F118" i="5"/>
  <c r="D118" i="5"/>
  <c r="D116" i="4"/>
  <c r="F116" i="4"/>
  <c r="E116" i="4"/>
  <c r="A119" i="4"/>
  <c r="C118" i="4"/>
  <c r="B118" i="4"/>
  <c r="A121" i="5"/>
  <c r="B120" i="5"/>
  <c r="AH128" i="21" l="1"/>
  <c r="O128" i="21"/>
  <c r="Q128" i="21" s="1"/>
  <c r="L129" i="21"/>
  <c r="W118" i="10"/>
  <c r="D119" i="10"/>
  <c r="K131" i="21"/>
  <c r="N130" i="21"/>
  <c r="M130" i="21"/>
  <c r="P129" i="21"/>
  <c r="AB130" i="21"/>
  <c r="AE129" i="21"/>
  <c r="S129" i="21"/>
  <c r="V128" i="21"/>
  <c r="Y128" i="21" s="1"/>
  <c r="X129" i="21"/>
  <c r="U130" i="21"/>
  <c r="AC130" i="21"/>
  <c r="AF129" i="21"/>
  <c r="A134" i="15"/>
  <c r="B133" i="15"/>
  <c r="E119" i="5"/>
  <c r="D119" i="5"/>
  <c r="F119" i="5"/>
  <c r="A122" i="5"/>
  <c r="B121" i="5"/>
  <c r="E117" i="4"/>
  <c r="D117" i="4"/>
  <c r="F117" i="4"/>
  <c r="A120" i="4"/>
  <c r="C119" i="4"/>
  <c r="B119" i="4"/>
  <c r="L130" i="21" l="1"/>
  <c r="O129" i="21"/>
  <c r="Q129" i="21" s="1"/>
  <c r="W119" i="10"/>
  <c r="D120" i="10"/>
  <c r="AF130" i="21"/>
  <c r="AC131" i="21"/>
  <c r="AH129" i="21"/>
  <c r="AE130" i="21"/>
  <c r="AB131" i="21"/>
  <c r="X130" i="21"/>
  <c r="U131" i="21"/>
  <c r="V129" i="21"/>
  <c r="Y129" i="21" s="1"/>
  <c r="S130" i="21"/>
  <c r="M131" i="21"/>
  <c r="P130" i="21"/>
  <c r="N131" i="21"/>
  <c r="K132" i="21"/>
  <c r="A135" i="15"/>
  <c r="B134" i="15"/>
  <c r="F118" i="4"/>
  <c r="E118" i="4"/>
  <c r="D118" i="4"/>
  <c r="C120" i="4"/>
  <c r="A121" i="4"/>
  <c r="B120" i="4"/>
  <c r="F120" i="5"/>
  <c r="D120" i="5"/>
  <c r="E120" i="5"/>
  <c r="A123" i="5"/>
  <c r="B122" i="5"/>
  <c r="AH130" i="21" l="1"/>
  <c r="L131" i="21"/>
  <c r="O130" i="21"/>
  <c r="Q130" i="21" s="1"/>
  <c r="D121" i="10"/>
  <c r="W120" i="10"/>
  <c r="K133" i="21"/>
  <c r="N132" i="21"/>
  <c r="V130" i="21"/>
  <c r="Y130" i="21" s="1"/>
  <c r="S131" i="21"/>
  <c r="P131" i="21"/>
  <c r="M132" i="21"/>
  <c r="X131" i="21"/>
  <c r="U132" i="21"/>
  <c r="AB132" i="21"/>
  <c r="AE131" i="21"/>
  <c r="AC132" i="21"/>
  <c r="AF131" i="21"/>
  <c r="A136" i="15"/>
  <c r="B135" i="15"/>
  <c r="E121" i="5"/>
  <c r="F121" i="5"/>
  <c r="D121" i="5"/>
  <c r="A124" i="5"/>
  <c r="B123" i="5"/>
  <c r="F119" i="4"/>
  <c r="E119" i="4"/>
  <c r="D119" i="4"/>
  <c r="A122" i="4"/>
  <c r="C121" i="4"/>
  <c r="B121" i="4"/>
  <c r="L132" i="21" l="1"/>
  <c r="O131" i="21"/>
  <c r="Q131" i="21" s="1"/>
  <c r="D122" i="10"/>
  <c r="W121" i="10"/>
  <c r="AF132" i="21"/>
  <c r="AC133" i="21"/>
  <c r="AH131" i="21"/>
  <c r="AE132" i="21"/>
  <c r="AB133" i="21"/>
  <c r="X132" i="21"/>
  <c r="U133" i="21"/>
  <c r="P132" i="21"/>
  <c r="M133" i="21"/>
  <c r="V131" i="21"/>
  <c r="Y131" i="21" s="1"/>
  <c r="S132" i="21"/>
  <c r="N133" i="21"/>
  <c r="K134" i="21"/>
  <c r="A137" i="15"/>
  <c r="B136" i="15"/>
  <c r="A123" i="4"/>
  <c r="C122" i="4"/>
  <c r="B122" i="4"/>
  <c r="F122" i="5"/>
  <c r="D122" i="5"/>
  <c r="E122" i="5"/>
  <c r="E120" i="4"/>
  <c r="D120" i="4"/>
  <c r="F120" i="4"/>
  <c r="A125" i="5"/>
  <c r="B124" i="5"/>
  <c r="AH132" i="21" l="1"/>
  <c r="O132" i="21"/>
  <c r="Q132" i="21" s="1"/>
  <c r="L133" i="21"/>
  <c r="D123" i="10"/>
  <c r="W122" i="10"/>
  <c r="N134" i="21"/>
  <c r="K135" i="21"/>
  <c r="V132" i="21"/>
  <c r="Y132" i="21" s="1"/>
  <c r="S133" i="21"/>
  <c r="U134" i="21"/>
  <c r="X133" i="21"/>
  <c r="M134" i="21"/>
  <c r="P133" i="21"/>
  <c r="AB134" i="21"/>
  <c r="AE133" i="21"/>
  <c r="AC134" i="21"/>
  <c r="AF133" i="21"/>
  <c r="A138" i="15"/>
  <c r="B137" i="15"/>
  <c r="E123" i="5"/>
  <c r="D123" i="5"/>
  <c r="F123" i="5"/>
  <c r="A126" i="5"/>
  <c r="B125" i="5"/>
  <c r="F121" i="4"/>
  <c r="D121" i="4"/>
  <c r="E121" i="4"/>
  <c r="C123" i="4"/>
  <c r="B123" i="4"/>
  <c r="A124" i="4"/>
  <c r="O133" i="21" l="1"/>
  <c r="Q133" i="21" s="1"/>
  <c r="L134" i="21"/>
  <c r="W123" i="10"/>
  <c r="D124" i="10"/>
  <c r="AH133" i="21"/>
  <c r="V133" i="21"/>
  <c r="Y133" i="21" s="1"/>
  <c r="S134" i="21"/>
  <c r="K136" i="21"/>
  <c r="N135" i="21"/>
  <c r="AF134" i="21"/>
  <c r="AC135" i="21"/>
  <c r="AE134" i="21"/>
  <c r="AB135" i="21"/>
  <c r="P134" i="21"/>
  <c r="M135" i="21"/>
  <c r="X134" i="21"/>
  <c r="U135" i="21"/>
  <c r="A139" i="15"/>
  <c r="B138" i="15"/>
  <c r="A125" i="4"/>
  <c r="C124" i="4"/>
  <c r="B124" i="4"/>
  <c r="F122" i="4"/>
  <c r="E122" i="4"/>
  <c r="D122" i="4"/>
  <c r="F124" i="5"/>
  <c r="E124" i="5"/>
  <c r="D124" i="5"/>
  <c r="A127" i="5"/>
  <c r="B126" i="5"/>
  <c r="AH134" i="21" l="1"/>
  <c r="O134" i="21"/>
  <c r="Q134" i="21" s="1"/>
  <c r="L135" i="21"/>
  <c r="W124" i="10"/>
  <c r="D125" i="10"/>
  <c r="X135" i="21"/>
  <c r="U136" i="21"/>
  <c r="P135" i="21"/>
  <c r="M136" i="21"/>
  <c r="AB136" i="21"/>
  <c r="AE135" i="21"/>
  <c r="N136" i="21"/>
  <c r="K137" i="21"/>
  <c r="AC136" i="21"/>
  <c r="AF135" i="21"/>
  <c r="S135" i="21"/>
  <c r="V134" i="21"/>
  <c r="Y134" i="21" s="1"/>
  <c r="A140" i="15"/>
  <c r="B139" i="15"/>
  <c r="D125" i="5"/>
  <c r="F125" i="5"/>
  <c r="E125" i="5"/>
  <c r="B127" i="5"/>
  <c r="A128" i="5"/>
  <c r="E123" i="4"/>
  <c r="D123" i="4"/>
  <c r="F123" i="4"/>
  <c r="A126" i="4"/>
  <c r="C125" i="4"/>
  <c r="B125" i="4"/>
  <c r="L136" i="21" l="1"/>
  <c r="O135" i="21"/>
  <c r="Q135" i="21" s="1"/>
  <c r="D126" i="10"/>
  <c r="W125" i="10"/>
  <c r="N137" i="21"/>
  <c r="K138" i="21"/>
  <c r="V135" i="21"/>
  <c r="Y135" i="21" s="1"/>
  <c r="S136" i="21"/>
  <c r="AF136" i="21"/>
  <c r="AC137" i="21"/>
  <c r="AH135" i="21"/>
  <c r="AE136" i="21"/>
  <c r="AB137" i="21"/>
  <c r="P136" i="21"/>
  <c r="M137" i="21"/>
  <c r="X136" i="21"/>
  <c r="U137" i="21"/>
  <c r="A141" i="15"/>
  <c r="B140" i="15"/>
  <c r="D124" i="4"/>
  <c r="F124" i="4"/>
  <c r="E124" i="4"/>
  <c r="C126" i="4"/>
  <c r="A127" i="4"/>
  <c r="B126" i="4"/>
  <c r="E126" i="5"/>
  <c r="D126" i="5"/>
  <c r="F126" i="5"/>
  <c r="A129" i="5"/>
  <c r="B128" i="5"/>
  <c r="AH136" i="21" l="1"/>
  <c r="L137" i="21"/>
  <c r="O136" i="21"/>
  <c r="Q136" i="21" s="1"/>
  <c r="W126" i="10"/>
  <c r="D127" i="10"/>
  <c r="P137" i="21"/>
  <c r="M138" i="21"/>
  <c r="U138" i="21"/>
  <c r="X137" i="21"/>
  <c r="AF137" i="21"/>
  <c r="AC138" i="21"/>
  <c r="V136" i="21"/>
  <c r="Y136" i="21" s="1"/>
  <c r="S137" i="21"/>
  <c r="AE137" i="21"/>
  <c r="AH137" i="21" s="1"/>
  <c r="AB138" i="21"/>
  <c r="N138" i="21"/>
  <c r="K139" i="21"/>
  <c r="A142" i="15"/>
  <c r="B141" i="15"/>
  <c r="E127" i="5"/>
  <c r="D127" i="5"/>
  <c r="F127" i="5"/>
  <c r="B129" i="5"/>
  <c r="A130" i="5"/>
  <c r="A128" i="4"/>
  <c r="C127" i="4"/>
  <c r="B127" i="4"/>
  <c r="F125" i="4"/>
  <c r="E125" i="4"/>
  <c r="D125" i="4"/>
  <c r="O137" i="21" l="1"/>
  <c r="Q137" i="21" s="1"/>
  <c r="L138" i="21"/>
  <c r="D128" i="10"/>
  <c r="W127" i="10"/>
  <c r="N139" i="21"/>
  <c r="K140" i="21"/>
  <c r="AE138" i="21"/>
  <c r="AB139" i="21"/>
  <c r="M139" i="21"/>
  <c r="P138" i="21"/>
  <c r="S138" i="21"/>
  <c r="V137" i="21"/>
  <c r="Y137" i="21" s="1"/>
  <c r="AC139" i="21"/>
  <c r="AF138" i="21"/>
  <c r="X138" i="21"/>
  <c r="U139" i="21"/>
  <c r="A143" i="15"/>
  <c r="B142" i="15"/>
  <c r="F126" i="4"/>
  <c r="E126" i="4"/>
  <c r="D126" i="4"/>
  <c r="A129" i="4"/>
  <c r="C128" i="4"/>
  <c r="B128" i="4"/>
  <c r="A131" i="5"/>
  <c r="B130" i="5"/>
  <c r="F128" i="5"/>
  <c r="E128" i="5"/>
  <c r="D128" i="5"/>
  <c r="O138" i="21" l="1"/>
  <c r="Q138" i="21" s="1"/>
  <c r="L139" i="21"/>
  <c r="D129" i="10"/>
  <c r="W128" i="10"/>
  <c r="X139" i="21"/>
  <c r="U140" i="21"/>
  <c r="AF139" i="21"/>
  <c r="AC140" i="21"/>
  <c r="K141" i="21"/>
  <c r="N140" i="21"/>
  <c r="AH138" i="21"/>
  <c r="V138" i="21"/>
  <c r="Y138" i="21" s="1"/>
  <c r="S139" i="21"/>
  <c r="M140" i="21"/>
  <c r="P139" i="21"/>
  <c r="AB140" i="21"/>
  <c r="AE139" i="21"/>
  <c r="A144" i="15"/>
  <c r="B143" i="15"/>
  <c r="E129" i="5"/>
  <c r="D129" i="5"/>
  <c r="F129" i="5"/>
  <c r="A132" i="5"/>
  <c r="B131" i="5"/>
  <c r="F127" i="4"/>
  <c r="E127" i="4"/>
  <c r="D127" i="4"/>
  <c r="A130" i="4"/>
  <c r="C129" i="4"/>
  <c r="B129" i="4"/>
  <c r="AH139" i="21" l="1"/>
  <c r="O139" i="21"/>
  <c r="Q139" i="21" s="1"/>
  <c r="L140" i="21"/>
  <c r="W129" i="10"/>
  <c r="D130" i="10"/>
  <c r="AB141" i="21"/>
  <c r="AE140" i="21"/>
  <c r="V139" i="21"/>
  <c r="Y139" i="21" s="1"/>
  <c r="S140" i="21"/>
  <c r="M141" i="21"/>
  <c r="P140" i="21"/>
  <c r="K142" i="21"/>
  <c r="N141" i="21"/>
  <c r="AF140" i="21"/>
  <c r="AC141" i="21"/>
  <c r="X140" i="21"/>
  <c r="U141" i="21"/>
  <c r="A145" i="15"/>
  <c r="B144" i="15"/>
  <c r="F128" i="4"/>
  <c r="E128" i="4"/>
  <c r="D128" i="4"/>
  <c r="A131" i="4"/>
  <c r="C130" i="4"/>
  <c r="B130" i="4"/>
  <c r="F130" i="5"/>
  <c r="E130" i="5"/>
  <c r="D130" i="5"/>
  <c r="A133" i="5"/>
  <c r="B132" i="5"/>
  <c r="L141" i="21" l="1"/>
  <c r="O140" i="21"/>
  <c r="Q140" i="21" s="1"/>
  <c r="W130" i="10"/>
  <c r="D131" i="10"/>
  <c r="U142" i="21"/>
  <c r="X141" i="21"/>
  <c r="P141" i="21"/>
  <c r="M142" i="21"/>
  <c r="AF141" i="21"/>
  <c r="AC142" i="21"/>
  <c r="N142" i="21"/>
  <c r="K143" i="21"/>
  <c r="S141" i="21"/>
  <c r="V140" i="21"/>
  <c r="Y140" i="21" s="1"/>
  <c r="AH140" i="21"/>
  <c r="AE141" i="21"/>
  <c r="AB142" i="21"/>
  <c r="A146" i="15"/>
  <c r="B145" i="15"/>
  <c r="A134" i="5"/>
  <c r="B133" i="5"/>
  <c r="F131" i="5"/>
  <c r="D131" i="5"/>
  <c r="E131" i="5"/>
  <c r="F129" i="4"/>
  <c r="D129" i="4"/>
  <c r="E129" i="4"/>
  <c r="A132" i="4"/>
  <c r="C131" i="4"/>
  <c r="B131" i="4"/>
  <c r="L142" i="21" l="1"/>
  <c r="O141" i="21"/>
  <c r="Q141" i="21" s="1"/>
  <c r="AH141" i="21"/>
  <c r="D132" i="10"/>
  <c r="W131" i="10"/>
  <c r="S142" i="21"/>
  <c r="V141" i="21"/>
  <c r="Y141" i="21" s="1"/>
  <c r="N143" i="21"/>
  <c r="K144" i="21"/>
  <c r="P142" i="21"/>
  <c r="M143" i="21"/>
  <c r="AE142" i="21"/>
  <c r="AB143" i="21"/>
  <c r="AF142" i="21"/>
  <c r="AC143" i="21"/>
  <c r="X142" i="21"/>
  <c r="U143" i="21"/>
  <c r="A147" i="15"/>
  <c r="B146" i="15"/>
  <c r="F130" i="4"/>
  <c r="E130" i="4"/>
  <c r="D130" i="4"/>
  <c r="A133" i="4"/>
  <c r="C132" i="4"/>
  <c r="B132" i="4"/>
  <c r="F132" i="5"/>
  <c r="E132" i="5"/>
  <c r="D132" i="5"/>
  <c r="A135" i="5"/>
  <c r="B134" i="5"/>
  <c r="O142" i="21" l="1"/>
  <c r="Q142" i="21" s="1"/>
  <c r="L143" i="21"/>
  <c r="D133" i="10"/>
  <c r="W132" i="10"/>
  <c r="AE143" i="21"/>
  <c r="AB144" i="21"/>
  <c r="AF143" i="21"/>
  <c r="AC144" i="21"/>
  <c r="N144" i="21"/>
  <c r="K145" i="21"/>
  <c r="U144" i="21"/>
  <c r="X143" i="21"/>
  <c r="AH142" i="21"/>
  <c r="M144" i="21"/>
  <c r="P143" i="21"/>
  <c r="V142" i="21"/>
  <c r="Y142" i="21" s="1"/>
  <c r="S143" i="21"/>
  <c r="A148" i="15"/>
  <c r="B147" i="15"/>
  <c r="F131" i="4"/>
  <c r="E131" i="4"/>
  <c r="D131" i="4"/>
  <c r="A136" i="5"/>
  <c r="B135" i="5"/>
  <c r="D133" i="5"/>
  <c r="F133" i="5"/>
  <c r="E133" i="5"/>
  <c r="A134" i="4"/>
  <c r="C133" i="4"/>
  <c r="B133" i="4"/>
  <c r="O143" i="21" l="1"/>
  <c r="Q143" i="21" s="1"/>
  <c r="L144" i="21"/>
  <c r="D134" i="10"/>
  <c r="W133" i="10"/>
  <c r="V143" i="21"/>
  <c r="Y143" i="21" s="1"/>
  <c r="S144" i="21"/>
  <c r="X144" i="21"/>
  <c r="U145" i="21"/>
  <c r="AC145" i="21"/>
  <c r="AF144" i="21"/>
  <c r="AE144" i="21"/>
  <c r="AB145" i="21"/>
  <c r="P144" i="21"/>
  <c r="M145" i="21"/>
  <c r="N145" i="21"/>
  <c r="K146" i="21"/>
  <c r="AH143" i="21"/>
  <c r="A149" i="15"/>
  <c r="B148" i="15"/>
  <c r="D132" i="4"/>
  <c r="F132" i="4"/>
  <c r="E132" i="4"/>
  <c r="A135" i="4"/>
  <c r="C134" i="4"/>
  <c r="B134" i="4"/>
  <c r="E134" i="5"/>
  <c r="F134" i="5"/>
  <c r="D134" i="5"/>
  <c r="A137" i="5"/>
  <c r="B136" i="5"/>
  <c r="O144" i="21" l="1"/>
  <c r="Q144" i="21" s="1"/>
  <c r="L145" i="21"/>
  <c r="AH144" i="21"/>
  <c r="W134" i="10"/>
  <c r="D135" i="10"/>
  <c r="K147" i="21"/>
  <c r="N146" i="21"/>
  <c r="AF145" i="21"/>
  <c r="AC146" i="21"/>
  <c r="P145" i="21"/>
  <c r="M146" i="21"/>
  <c r="AB146" i="21"/>
  <c r="AE145" i="21"/>
  <c r="S145" i="21"/>
  <c r="V144" i="21"/>
  <c r="Y144" i="21" s="1"/>
  <c r="X145" i="21"/>
  <c r="U146" i="21"/>
  <c r="A150" i="15"/>
  <c r="B149" i="15"/>
  <c r="E135" i="5"/>
  <c r="D135" i="5"/>
  <c r="F135" i="5"/>
  <c r="A138" i="5"/>
  <c r="B137" i="5"/>
  <c r="F133" i="4"/>
  <c r="E133" i="4"/>
  <c r="D133" i="4"/>
  <c r="A136" i="4"/>
  <c r="C135" i="4"/>
  <c r="B135" i="4"/>
  <c r="AH145" i="21" l="1"/>
  <c r="L146" i="21"/>
  <c r="O145" i="21"/>
  <c r="Q145" i="21" s="1"/>
  <c r="D136" i="10"/>
  <c r="W135" i="10"/>
  <c r="X146" i="21"/>
  <c r="U147" i="21"/>
  <c r="S146" i="21"/>
  <c r="V145" i="21"/>
  <c r="Y145" i="21" s="1"/>
  <c r="AE146" i="21"/>
  <c r="AB147" i="21"/>
  <c r="P146" i="21"/>
  <c r="M147" i="21"/>
  <c r="AF146" i="21"/>
  <c r="AC147" i="21"/>
  <c r="N147" i="21"/>
  <c r="K148" i="21"/>
  <c r="A151" i="15"/>
  <c r="B150" i="15"/>
  <c r="F134" i="4"/>
  <c r="E134" i="4"/>
  <c r="D134" i="4"/>
  <c r="A137" i="4"/>
  <c r="C136" i="4"/>
  <c r="B136" i="4"/>
  <c r="E136" i="5"/>
  <c r="D136" i="5"/>
  <c r="F136" i="5"/>
  <c r="A139" i="5"/>
  <c r="B138" i="5"/>
  <c r="L147" i="21" l="1"/>
  <c r="O146" i="21"/>
  <c r="Q146" i="21" s="1"/>
  <c r="D137" i="10"/>
  <c r="W136" i="10"/>
  <c r="K149" i="21"/>
  <c r="N148" i="21"/>
  <c r="AC148" i="21"/>
  <c r="AF147" i="21"/>
  <c r="V146" i="21"/>
  <c r="Y146" i="21" s="1"/>
  <c r="S147" i="21"/>
  <c r="AB148" i="21"/>
  <c r="AE147" i="21"/>
  <c r="P147" i="21"/>
  <c r="M148" i="21"/>
  <c r="AH146" i="21"/>
  <c r="X147" i="21"/>
  <c r="U148" i="21"/>
  <c r="A152" i="15"/>
  <c r="B151" i="15"/>
  <c r="E137" i="5"/>
  <c r="F137" i="5"/>
  <c r="D137" i="5"/>
  <c r="A140" i="5"/>
  <c r="B139" i="5"/>
  <c r="F135" i="4"/>
  <c r="E135" i="4"/>
  <c r="D135" i="4"/>
  <c r="A138" i="4"/>
  <c r="C137" i="4"/>
  <c r="B137" i="4"/>
  <c r="AH147" i="21" l="1"/>
  <c r="L148" i="21"/>
  <c r="O147" i="21"/>
  <c r="Q147" i="21" s="1"/>
  <c r="W137" i="10"/>
  <c r="D138" i="10"/>
  <c r="V147" i="21"/>
  <c r="Y147" i="21" s="1"/>
  <c r="S148" i="21"/>
  <c r="AF148" i="21"/>
  <c r="AC149" i="21"/>
  <c r="P148" i="21"/>
  <c r="M149" i="21"/>
  <c r="X148" i="21"/>
  <c r="U149" i="21"/>
  <c r="AE148" i="21"/>
  <c r="AB149" i="21"/>
  <c r="N149" i="21"/>
  <c r="K150" i="21"/>
  <c r="A153" i="15"/>
  <c r="B152" i="15"/>
  <c r="F136" i="4"/>
  <c r="E136" i="4"/>
  <c r="D136" i="4"/>
  <c r="A139" i="4"/>
  <c r="C138" i="4"/>
  <c r="B138" i="4"/>
  <c r="F138" i="5"/>
  <c r="D138" i="5"/>
  <c r="E138" i="5"/>
  <c r="A141" i="5"/>
  <c r="B140" i="5"/>
  <c r="AH148" i="21" l="1"/>
  <c r="O148" i="21"/>
  <c r="Q148" i="21" s="1"/>
  <c r="L149" i="21"/>
  <c r="D139" i="10"/>
  <c r="W138" i="10"/>
  <c r="N150" i="21"/>
  <c r="K151" i="21"/>
  <c r="AB150" i="21"/>
  <c r="AE149" i="21"/>
  <c r="V148" i="21"/>
  <c r="Y148" i="21" s="1"/>
  <c r="S149" i="21"/>
  <c r="U150" i="21"/>
  <c r="X149" i="21"/>
  <c r="M150" i="21"/>
  <c r="P149" i="21"/>
  <c r="AC150" i="21"/>
  <c r="AF149" i="21"/>
  <c r="A154" i="15"/>
  <c r="B153" i="15"/>
  <c r="E139" i="5"/>
  <c r="D139" i="5"/>
  <c r="F139" i="5"/>
  <c r="A142" i="5"/>
  <c r="B141" i="5"/>
  <c r="F137" i="4"/>
  <c r="D137" i="4"/>
  <c r="E137" i="4"/>
  <c r="C139" i="4"/>
  <c r="A140" i="4"/>
  <c r="B139" i="4"/>
  <c r="L150" i="21" l="1"/>
  <c r="O149" i="21"/>
  <c r="Q149" i="21" s="1"/>
  <c r="W139" i="10"/>
  <c r="D140" i="10"/>
  <c r="P150" i="21"/>
  <c r="M151" i="21"/>
  <c r="AH149" i="21"/>
  <c r="AE150" i="21"/>
  <c r="AB151" i="21"/>
  <c r="X150" i="21"/>
  <c r="U151" i="21"/>
  <c r="K152" i="21"/>
  <c r="N151" i="21"/>
  <c r="AF150" i="21"/>
  <c r="AC151" i="21"/>
  <c r="V149" i="21"/>
  <c r="Y149" i="21" s="1"/>
  <c r="S150" i="21"/>
  <c r="A155" i="15"/>
  <c r="B154" i="15"/>
  <c r="F138" i="4"/>
  <c r="E138" i="4"/>
  <c r="D138" i="4"/>
  <c r="A141" i="4"/>
  <c r="C140" i="4"/>
  <c r="B140" i="4"/>
  <c r="F140" i="5"/>
  <c r="D140" i="5"/>
  <c r="E140" i="5"/>
  <c r="A143" i="5"/>
  <c r="B142" i="5"/>
  <c r="L151" i="21" l="1"/>
  <c r="O150" i="21"/>
  <c r="Q150" i="21" s="1"/>
  <c r="W140" i="10"/>
  <c r="D141" i="10"/>
  <c r="AF151" i="21"/>
  <c r="AC152" i="21"/>
  <c r="AH150" i="21"/>
  <c r="S151" i="21"/>
  <c r="V150" i="21"/>
  <c r="Y150" i="21" s="1"/>
  <c r="N152" i="21"/>
  <c r="K153" i="21"/>
  <c r="X151" i="21"/>
  <c r="U152" i="21"/>
  <c r="AB152" i="21"/>
  <c r="AE151" i="21"/>
  <c r="P151" i="21"/>
  <c r="M152" i="21"/>
  <c r="A156" i="15"/>
  <c r="B155" i="15"/>
  <c r="F139" i="4"/>
  <c r="E139" i="4"/>
  <c r="D139" i="4"/>
  <c r="A144" i="5"/>
  <c r="B143" i="5"/>
  <c r="A142" i="4"/>
  <c r="C141" i="4"/>
  <c r="B141" i="4"/>
  <c r="D141" i="5"/>
  <c r="F141" i="5"/>
  <c r="E141" i="5"/>
  <c r="AH151" i="21" l="1"/>
  <c r="O151" i="21"/>
  <c r="Q151" i="21" s="1"/>
  <c r="L152" i="21"/>
  <c r="D142" i="10"/>
  <c r="W141" i="10"/>
  <c r="P152" i="21"/>
  <c r="M153" i="21"/>
  <c r="AB153" i="21"/>
  <c r="AE152" i="21"/>
  <c r="X152" i="21"/>
  <c r="U153" i="21"/>
  <c r="N153" i="21"/>
  <c r="K154" i="21"/>
  <c r="V151" i="21"/>
  <c r="Y151" i="21" s="1"/>
  <c r="S152" i="21"/>
  <c r="AF152" i="21"/>
  <c r="AC153" i="21"/>
  <c r="A157" i="15"/>
  <c r="B156" i="15"/>
  <c r="C142" i="4"/>
  <c r="B142" i="4"/>
  <c r="A143" i="4"/>
  <c r="E142" i="5"/>
  <c r="F142" i="5"/>
  <c r="D142" i="5"/>
  <c r="A145" i="5"/>
  <c r="B144" i="5"/>
  <c r="D140" i="4"/>
  <c r="F140" i="4"/>
  <c r="E140" i="4"/>
  <c r="O152" i="21" l="1"/>
  <c r="Q152" i="21" s="1"/>
  <c r="L153" i="21"/>
  <c r="W142" i="10"/>
  <c r="D143" i="10"/>
  <c r="AF153" i="21"/>
  <c r="AC154" i="21"/>
  <c r="V152" i="21"/>
  <c r="Y152" i="21" s="1"/>
  <c r="S153" i="21"/>
  <c r="AH152" i="21"/>
  <c r="P153" i="21"/>
  <c r="M154" i="21"/>
  <c r="N154" i="21"/>
  <c r="K155" i="21"/>
  <c r="X153" i="21"/>
  <c r="U154" i="21"/>
  <c r="AB154" i="21"/>
  <c r="AE153" i="21"/>
  <c r="A158" i="15"/>
  <c r="B157" i="15"/>
  <c r="A146" i="5"/>
  <c r="B145" i="5"/>
  <c r="F141" i="4"/>
  <c r="E141" i="4"/>
  <c r="D141" i="4"/>
  <c r="E143" i="5"/>
  <c r="D143" i="5"/>
  <c r="F143" i="5"/>
  <c r="A144" i="4"/>
  <c r="C143" i="4"/>
  <c r="B143" i="4"/>
  <c r="AH153" i="21" l="1"/>
  <c r="O153" i="21"/>
  <c r="Q153" i="21" s="1"/>
  <c r="L154" i="21"/>
  <c r="D144" i="10"/>
  <c r="W143" i="10"/>
  <c r="X154" i="21"/>
  <c r="U155" i="21"/>
  <c r="S154" i="21"/>
  <c r="V153" i="21"/>
  <c r="Y153" i="21" s="1"/>
  <c r="AC155" i="21"/>
  <c r="AF154" i="21"/>
  <c r="AE154" i="21"/>
  <c r="AB155" i="21"/>
  <c r="N155" i="21"/>
  <c r="K156" i="21"/>
  <c r="M155" i="21"/>
  <c r="P154" i="21"/>
  <c r="A159" i="15"/>
  <c r="B158" i="15"/>
  <c r="F142" i="4"/>
  <c r="E142" i="4"/>
  <c r="D142" i="4"/>
  <c r="A145" i="4"/>
  <c r="C144" i="4"/>
  <c r="B144" i="4"/>
  <c r="D144" i="5"/>
  <c r="F144" i="5"/>
  <c r="E144" i="5"/>
  <c r="A147" i="5"/>
  <c r="B146" i="5"/>
  <c r="AH154" i="21" l="1"/>
  <c r="O154" i="21"/>
  <c r="Q154" i="21" s="1"/>
  <c r="L155" i="21"/>
  <c r="D145" i="10"/>
  <c r="W144" i="10"/>
  <c r="M156" i="21"/>
  <c r="P155" i="21"/>
  <c r="AB156" i="21"/>
  <c r="AE155" i="21"/>
  <c r="AC156" i="21"/>
  <c r="AF155" i="21"/>
  <c r="V154" i="21"/>
  <c r="Y154" i="21" s="1"/>
  <c r="S155" i="21"/>
  <c r="X155" i="21"/>
  <c r="U156" i="21"/>
  <c r="K157" i="21"/>
  <c r="N156" i="21"/>
  <c r="A160" i="15"/>
  <c r="B159" i="15"/>
  <c r="A148" i="5"/>
  <c r="B147" i="5"/>
  <c r="F143" i="4"/>
  <c r="E143" i="4"/>
  <c r="D143" i="4"/>
  <c r="E145" i="5"/>
  <c r="F145" i="5"/>
  <c r="D145" i="5"/>
  <c r="A146" i="4"/>
  <c r="C145" i="4"/>
  <c r="B145" i="4"/>
  <c r="L156" i="21" l="1"/>
  <c r="O155" i="21"/>
  <c r="Q155" i="21" s="1"/>
  <c r="W145" i="10"/>
  <c r="D146" i="10"/>
  <c r="K158" i="21"/>
  <c r="N157" i="21"/>
  <c r="S156" i="21"/>
  <c r="V155" i="21"/>
  <c r="Y155" i="21" s="1"/>
  <c r="X156" i="21"/>
  <c r="U157" i="21"/>
  <c r="AF156" i="21"/>
  <c r="AC157" i="21"/>
  <c r="AH155" i="21"/>
  <c r="AE156" i="21"/>
  <c r="AB157" i="21"/>
  <c r="P156" i="21"/>
  <c r="M157" i="21"/>
  <c r="A161" i="15"/>
  <c r="B160" i="15"/>
  <c r="A147" i="4"/>
  <c r="C146" i="4"/>
  <c r="B146" i="4"/>
  <c r="F144" i="4"/>
  <c r="E144" i="4"/>
  <c r="D144" i="4"/>
  <c r="F146" i="5"/>
  <c r="E146" i="5"/>
  <c r="D146" i="5"/>
  <c r="A149" i="5"/>
  <c r="B148" i="5"/>
  <c r="AH156" i="21" l="1"/>
  <c r="L157" i="21"/>
  <c r="O156" i="21"/>
  <c r="Q156" i="21" s="1"/>
  <c r="W146" i="10"/>
  <c r="D147" i="10"/>
  <c r="K159" i="21"/>
  <c r="N158" i="21"/>
  <c r="AF157" i="21"/>
  <c r="AC158" i="21"/>
  <c r="X157" i="21"/>
  <c r="U158" i="21"/>
  <c r="V156" i="21"/>
  <c r="Y156" i="21" s="1"/>
  <c r="S157" i="21"/>
  <c r="P157" i="21"/>
  <c r="M158" i="21"/>
  <c r="AE157" i="21"/>
  <c r="AB158" i="21"/>
  <c r="A162" i="15"/>
  <c r="B161" i="15"/>
  <c r="F147" i="5"/>
  <c r="D147" i="5"/>
  <c r="E147" i="5"/>
  <c r="A150" i="5"/>
  <c r="B149" i="5"/>
  <c r="F145" i="4"/>
  <c r="D145" i="4"/>
  <c r="E145" i="4"/>
  <c r="A148" i="4"/>
  <c r="C147" i="4"/>
  <c r="B147" i="4"/>
  <c r="AH157" i="21" l="1"/>
  <c r="O157" i="21"/>
  <c r="Q157" i="21" s="1"/>
  <c r="L158" i="21"/>
  <c r="W147" i="10"/>
  <c r="D148" i="10"/>
  <c r="S158" i="21"/>
  <c r="V157" i="21"/>
  <c r="Y157" i="21" s="1"/>
  <c r="X158" i="21"/>
  <c r="U159" i="21"/>
  <c r="K160" i="21"/>
  <c r="N159" i="21"/>
  <c r="AE158" i="21"/>
  <c r="AB159" i="21"/>
  <c r="M159" i="21"/>
  <c r="P158" i="21"/>
  <c r="AF158" i="21"/>
  <c r="AC159" i="21"/>
  <c r="A163" i="15"/>
  <c r="B162" i="15"/>
  <c r="F146" i="4"/>
  <c r="E146" i="4"/>
  <c r="D146" i="4"/>
  <c r="A149" i="4"/>
  <c r="C148" i="4"/>
  <c r="B148" i="4"/>
  <c r="F148" i="5"/>
  <c r="E148" i="5"/>
  <c r="D148" i="5"/>
  <c r="A151" i="5"/>
  <c r="B150" i="5"/>
  <c r="O158" i="21" l="1"/>
  <c r="Q158" i="21" s="1"/>
  <c r="L159" i="21"/>
  <c r="W148" i="10"/>
  <c r="D149" i="10"/>
  <c r="AE159" i="21"/>
  <c r="AB160" i="21"/>
  <c r="K161" i="21"/>
  <c r="N160" i="21"/>
  <c r="AF159" i="21"/>
  <c r="AC160" i="21"/>
  <c r="M160" i="21"/>
  <c r="P159" i="21"/>
  <c r="AH158" i="21"/>
  <c r="U160" i="21"/>
  <c r="X159" i="21"/>
  <c r="V158" i="21"/>
  <c r="Y158" i="21" s="1"/>
  <c r="S159" i="21"/>
  <c r="A164" i="15"/>
  <c r="B163" i="15"/>
  <c r="A152" i="5"/>
  <c r="B151" i="5"/>
  <c r="F147" i="4"/>
  <c r="E147" i="4"/>
  <c r="D147" i="4"/>
  <c r="D149" i="5"/>
  <c r="F149" i="5"/>
  <c r="E149" i="5"/>
  <c r="A150" i="4"/>
  <c r="C149" i="4"/>
  <c r="B149" i="4"/>
  <c r="O159" i="21" l="1"/>
  <c r="Q159" i="21" s="1"/>
  <c r="L160" i="21"/>
  <c r="W149" i="10"/>
  <c r="D150" i="10"/>
  <c r="V159" i="21"/>
  <c r="Y159" i="21" s="1"/>
  <c r="S160" i="21"/>
  <c r="U161" i="21"/>
  <c r="X160" i="21"/>
  <c r="M161" i="21"/>
  <c r="P160" i="21"/>
  <c r="AC161" i="21"/>
  <c r="AF160" i="21"/>
  <c r="N161" i="21"/>
  <c r="K162" i="21"/>
  <c r="AE160" i="21"/>
  <c r="AB161" i="21"/>
  <c r="AH159" i="21"/>
  <c r="A165" i="15"/>
  <c r="B164" i="15"/>
  <c r="D148" i="4"/>
  <c r="F148" i="4"/>
  <c r="E148" i="4"/>
  <c r="A151" i="4"/>
  <c r="C150" i="4"/>
  <c r="B150" i="4"/>
  <c r="E150" i="5"/>
  <c r="F150" i="5"/>
  <c r="D150" i="5"/>
  <c r="A153" i="5"/>
  <c r="B152" i="5"/>
  <c r="O160" i="21" l="1"/>
  <c r="Q160" i="21" s="1"/>
  <c r="L161" i="21"/>
  <c r="AH160" i="21"/>
  <c r="D151" i="10"/>
  <c r="W150" i="10"/>
  <c r="AB162" i="21"/>
  <c r="AE161" i="21"/>
  <c r="K163" i="21"/>
  <c r="N162" i="21"/>
  <c r="X161" i="21"/>
  <c r="U162" i="21"/>
  <c r="AC162" i="21"/>
  <c r="AF161" i="21"/>
  <c r="P161" i="21"/>
  <c r="M162" i="21"/>
  <c r="S161" i="21"/>
  <c r="V160" i="21"/>
  <c r="Y160" i="21" s="1"/>
  <c r="A166" i="15"/>
  <c r="B165" i="15"/>
  <c r="E151" i="5"/>
  <c r="D151" i="5"/>
  <c r="F151" i="5"/>
  <c r="A154" i="5"/>
  <c r="B153" i="5"/>
  <c r="C151" i="4"/>
  <c r="A152" i="4"/>
  <c r="B151" i="4"/>
  <c r="E149" i="4"/>
  <c r="D149" i="4"/>
  <c r="F149" i="4"/>
  <c r="O161" i="21" l="1"/>
  <c r="L162" i="21"/>
  <c r="Q161" i="21"/>
  <c r="D152" i="10"/>
  <c r="W151" i="10"/>
  <c r="S162" i="21"/>
  <c r="V161" i="21"/>
  <c r="Y161" i="21" s="1"/>
  <c r="AC163" i="21"/>
  <c r="AF162" i="21"/>
  <c r="AH161" i="21"/>
  <c r="P162" i="21"/>
  <c r="M163" i="21"/>
  <c r="X162" i="21"/>
  <c r="U163" i="21"/>
  <c r="N163" i="21"/>
  <c r="K164" i="21"/>
  <c r="AE162" i="21"/>
  <c r="AB163" i="21"/>
  <c r="A167" i="15"/>
  <c r="B166" i="15"/>
  <c r="F150" i="4"/>
  <c r="E150" i="4"/>
  <c r="D150" i="4"/>
  <c r="A155" i="5"/>
  <c r="B154" i="5"/>
  <c r="A153" i="4"/>
  <c r="C152" i="4"/>
  <c r="B152" i="4"/>
  <c r="F152" i="5"/>
  <c r="E152" i="5"/>
  <c r="D152" i="5"/>
  <c r="AH162" i="21" l="1"/>
  <c r="L163" i="21"/>
  <c r="O162" i="21"/>
  <c r="Q162" i="21" s="1"/>
  <c r="W152" i="10"/>
  <c r="D153" i="10"/>
  <c r="P163" i="21"/>
  <c r="M164" i="21"/>
  <c r="AF163" i="21"/>
  <c r="AC164" i="21"/>
  <c r="AE163" i="21"/>
  <c r="AB164" i="21"/>
  <c r="N164" i="21"/>
  <c r="K165" i="21"/>
  <c r="X163" i="21"/>
  <c r="U164" i="21"/>
  <c r="V162" i="21"/>
  <c r="Y162" i="21" s="1"/>
  <c r="S163" i="21"/>
  <c r="A168" i="15"/>
  <c r="B167" i="15"/>
  <c r="A154" i="4"/>
  <c r="C153" i="4"/>
  <c r="B153" i="4"/>
  <c r="F151" i="4"/>
  <c r="E151" i="4"/>
  <c r="D151" i="4"/>
  <c r="E153" i="5"/>
  <c r="F153" i="5"/>
  <c r="D153" i="5"/>
  <c r="A156" i="5"/>
  <c r="B155" i="5"/>
  <c r="AH163" i="21" l="1"/>
  <c r="L164" i="21"/>
  <c r="O163" i="21"/>
  <c r="Q163" i="21" s="1"/>
  <c r="W153" i="10"/>
  <c r="D154" i="10"/>
  <c r="X164" i="21"/>
  <c r="U165" i="21"/>
  <c r="K166" i="21"/>
  <c r="N165" i="21"/>
  <c r="P164" i="21"/>
  <c r="M165" i="21"/>
  <c r="V163" i="21"/>
  <c r="Y163" i="21" s="1"/>
  <c r="S164" i="21"/>
  <c r="AE164" i="21"/>
  <c r="AB165" i="21"/>
  <c r="AF164" i="21"/>
  <c r="AC165" i="21"/>
  <c r="A169" i="15"/>
  <c r="B168" i="15"/>
  <c r="F152" i="4"/>
  <c r="E152" i="4"/>
  <c r="D152" i="4"/>
  <c r="F154" i="5"/>
  <c r="E154" i="5"/>
  <c r="D154" i="5"/>
  <c r="A157" i="5"/>
  <c r="B156" i="5"/>
  <c r="C154" i="4"/>
  <c r="A155" i="4"/>
  <c r="B154" i="4"/>
  <c r="AH164" i="21" l="1"/>
  <c r="O164" i="21"/>
  <c r="Q164" i="21" s="1"/>
  <c r="L165" i="21"/>
  <c r="D155" i="10"/>
  <c r="W154" i="10"/>
  <c r="AF165" i="21"/>
  <c r="AC166" i="21"/>
  <c r="AE165" i="21"/>
  <c r="AB166" i="21"/>
  <c r="S165" i="21"/>
  <c r="V164" i="21"/>
  <c r="Y164" i="21" s="1"/>
  <c r="M166" i="21"/>
  <c r="P165" i="21"/>
  <c r="N166" i="21"/>
  <c r="K167" i="21"/>
  <c r="U166" i="21"/>
  <c r="X165" i="21"/>
  <c r="A170" i="15"/>
  <c r="B169" i="15"/>
  <c r="A156" i="4"/>
  <c r="C155" i="4"/>
  <c r="B155" i="4"/>
  <c r="F153" i="4"/>
  <c r="D153" i="4"/>
  <c r="E153" i="4"/>
  <c r="F155" i="5"/>
  <c r="E155" i="5"/>
  <c r="D155" i="5"/>
  <c r="B157" i="5"/>
  <c r="A158" i="5"/>
  <c r="AH165" i="21" l="1"/>
  <c r="O165" i="21"/>
  <c r="Q165" i="21" s="1"/>
  <c r="L166" i="21"/>
  <c r="W155" i="10"/>
  <c r="D156" i="10"/>
  <c r="N167" i="21"/>
  <c r="K168" i="21"/>
  <c r="AB167" i="21"/>
  <c r="AE166" i="21"/>
  <c r="AF166" i="21"/>
  <c r="AC167" i="21"/>
  <c r="X166" i="21"/>
  <c r="U167" i="21"/>
  <c r="M167" i="21"/>
  <c r="P166" i="21"/>
  <c r="V165" i="21"/>
  <c r="Y165" i="21" s="1"/>
  <c r="S166" i="21"/>
  <c r="A171" i="15"/>
  <c r="B170" i="15"/>
  <c r="A159" i="5"/>
  <c r="B158" i="5"/>
  <c r="F156" i="5"/>
  <c r="E156" i="5"/>
  <c r="D156" i="5"/>
  <c r="D154" i="4"/>
  <c r="F154" i="4"/>
  <c r="E154" i="4"/>
  <c r="C156" i="4"/>
  <c r="A157" i="4"/>
  <c r="B156" i="4"/>
  <c r="L167" i="21" l="1"/>
  <c r="O166" i="21"/>
  <c r="Q166" i="21" s="1"/>
  <c r="W156" i="10"/>
  <c r="D157" i="10"/>
  <c r="M168" i="21"/>
  <c r="P167" i="21"/>
  <c r="AF167" i="21"/>
  <c r="AC168" i="21"/>
  <c r="K169" i="21"/>
  <c r="N168" i="21"/>
  <c r="S167" i="21"/>
  <c r="V166" i="21"/>
  <c r="Y166" i="21" s="1"/>
  <c r="U168" i="21"/>
  <c r="X167" i="21"/>
  <c r="AH166" i="21"/>
  <c r="AE167" i="21"/>
  <c r="AB168" i="21"/>
  <c r="A172" i="15"/>
  <c r="B171" i="15"/>
  <c r="F155" i="4"/>
  <c r="E155" i="4"/>
  <c r="D155" i="4"/>
  <c r="C157" i="4"/>
  <c r="A158" i="4"/>
  <c r="B157" i="4"/>
  <c r="D157" i="5"/>
  <c r="F157" i="5"/>
  <c r="E157" i="5"/>
  <c r="A160" i="5"/>
  <c r="B159" i="5"/>
  <c r="AH167" i="21" l="1"/>
  <c r="O167" i="21"/>
  <c r="Q167" i="21" s="1"/>
  <c r="L168" i="21"/>
  <c r="D158" i="10"/>
  <c r="W157" i="10"/>
  <c r="AF168" i="21"/>
  <c r="AC169" i="21"/>
  <c r="AE168" i="21"/>
  <c r="AB169" i="21"/>
  <c r="X168" i="21"/>
  <c r="U169" i="21"/>
  <c r="S168" i="21"/>
  <c r="V167" i="21"/>
  <c r="Y167" i="21" s="1"/>
  <c r="N169" i="21"/>
  <c r="K170" i="21"/>
  <c r="M169" i="21"/>
  <c r="P168" i="21"/>
  <c r="A173" i="15"/>
  <c r="B172" i="15"/>
  <c r="E158" i="5"/>
  <c r="D158" i="5"/>
  <c r="F158" i="5"/>
  <c r="A161" i="5"/>
  <c r="B160" i="5"/>
  <c r="F156" i="4"/>
  <c r="D156" i="4"/>
  <c r="E156" i="4"/>
  <c r="A159" i="4"/>
  <c r="C158" i="4"/>
  <c r="B158" i="4"/>
  <c r="AH168" i="21" l="1"/>
  <c r="L169" i="21"/>
  <c r="O168" i="21"/>
  <c r="Q168" i="21" s="1"/>
  <c r="D159" i="10"/>
  <c r="W158" i="10"/>
  <c r="V168" i="21"/>
  <c r="Y168" i="21" s="1"/>
  <c r="S169" i="21"/>
  <c r="AE169" i="21"/>
  <c r="AB170" i="21"/>
  <c r="P169" i="21"/>
  <c r="M170" i="21"/>
  <c r="N170" i="21"/>
  <c r="K171" i="21"/>
  <c r="X169" i="21"/>
  <c r="U170" i="21"/>
  <c r="AC170" i="21"/>
  <c r="AF169" i="21"/>
  <c r="A174" i="15"/>
  <c r="B173" i="15"/>
  <c r="E157" i="4"/>
  <c r="D157" i="4"/>
  <c r="F157" i="4"/>
  <c r="A160" i="4"/>
  <c r="C159" i="4"/>
  <c r="B159" i="4"/>
  <c r="E159" i="5"/>
  <c r="D159" i="5"/>
  <c r="F159" i="5"/>
  <c r="A162" i="5"/>
  <c r="B161" i="5"/>
  <c r="O169" i="21" l="1"/>
  <c r="Q169" i="21" s="1"/>
  <c r="L170" i="21"/>
  <c r="D160" i="10"/>
  <c r="W159" i="10"/>
  <c r="AB171" i="21"/>
  <c r="AE170" i="21"/>
  <c r="AF170" i="21"/>
  <c r="AC171" i="21"/>
  <c r="X170" i="21"/>
  <c r="U171" i="21"/>
  <c r="K172" i="21"/>
  <c r="N171" i="21"/>
  <c r="P170" i="21"/>
  <c r="M171" i="21"/>
  <c r="AH169" i="21"/>
  <c r="S170" i="21"/>
  <c r="V169" i="21"/>
  <c r="Y169" i="21" s="1"/>
  <c r="A175" i="15"/>
  <c r="B174" i="15"/>
  <c r="F160" i="5"/>
  <c r="E160" i="5"/>
  <c r="D160" i="5"/>
  <c r="A163" i="5"/>
  <c r="B162" i="5"/>
  <c r="F158" i="4"/>
  <c r="E158" i="4"/>
  <c r="D158" i="4"/>
  <c r="A161" i="4"/>
  <c r="C160" i="4"/>
  <c r="B160" i="4"/>
  <c r="O170" i="21" l="1"/>
  <c r="Q170" i="21" s="1"/>
  <c r="L171" i="21"/>
  <c r="D161" i="10"/>
  <c r="W160" i="10"/>
  <c r="S171" i="21"/>
  <c r="V170" i="21"/>
  <c r="Y170" i="21" s="1"/>
  <c r="N172" i="21"/>
  <c r="K173" i="21"/>
  <c r="AC172" i="21"/>
  <c r="AF171" i="21"/>
  <c r="P171" i="21"/>
  <c r="M172" i="21"/>
  <c r="U172" i="21"/>
  <c r="X171" i="21"/>
  <c r="AH170" i="21"/>
  <c r="AE171" i="21"/>
  <c r="AB172" i="21"/>
  <c r="A176" i="15"/>
  <c r="B175" i="15"/>
  <c r="D159" i="4"/>
  <c r="F159" i="4"/>
  <c r="E159" i="4"/>
  <c r="A162" i="4"/>
  <c r="C161" i="4"/>
  <c r="B161" i="4"/>
  <c r="E161" i="5"/>
  <c r="D161" i="5"/>
  <c r="F161" i="5"/>
  <c r="A164" i="5"/>
  <c r="B163" i="5"/>
  <c r="O171" i="21" l="1"/>
  <c r="Q171" i="21" s="1"/>
  <c r="L172" i="21"/>
  <c r="AH171" i="21"/>
  <c r="W161" i="10"/>
  <c r="D162" i="10"/>
  <c r="AB173" i="21"/>
  <c r="AE172" i="21"/>
  <c r="U173" i="21"/>
  <c r="X172" i="21"/>
  <c r="P172" i="21"/>
  <c r="M173" i="21"/>
  <c r="AC173" i="21"/>
  <c r="AF172" i="21"/>
  <c r="N173" i="21"/>
  <c r="K174" i="21"/>
  <c r="S172" i="21"/>
  <c r="V171" i="21"/>
  <c r="Y171" i="21" s="1"/>
  <c r="A177" i="15"/>
  <c r="B176" i="15"/>
  <c r="F162" i="5"/>
  <c r="E162" i="5"/>
  <c r="D162" i="5"/>
  <c r="A165" i="5"/>
  <c r="B164" i="5"/>
  <c r="F160" i="4"/>
  <c r="E160" i="4"/>
  <c r="D160" i="4"/>
  <c r="A163" i="4"/>
  <c r="C162" i="4"/>
  <c r="B162" i="4"/>
  <c r="L173" i="21" l="1"/>
  <c r="O172" i="21"/>
  <c r="Q172" i="21" s="1"/>
  <c r="W162" i="10"/>
  <c r="D163" i="10"/>
  <c r="N174" i="21"/>
  <c r="K175" i="21"/>
  <c r="S173" i="21"/>
  <c r="V172" i="21"/>
  <c r="Y172" i="21" s="1"/>
  <c r="X173" i="21"/>
  <c r="U174" i="21"/>
  <c r="AF173" i="21"/>
  <c r="AC174" i="21"/>
  <c r="P173" i="21"/>
  <c r="M174" i="21"/>
  <c r="AH172" i="21"/>
  <c r="AB174" i="21"/>
  <c r="AE173" i="21"/>
  <c r="A178" i="15"/>
  <c r="B177" i="15"/>
  <c r="F161" i="4"/>
  <c r="D161" i="4"/>
  <c r="E161" i="4"/>
  <c r="A164" i="4"/>
  <c r="C163" i="4"/>
  <c r="B163" i="4"/>
  <c r="E163" i="5"/>
  <c r="D163" i="5"/>
  <c r="F163" i="5"/>
  <c r="A166" i="5"/>
  <c r="B165" i="5"/>
  <c r="AH173" i="21" l="1"/>
  <c r="O173" i="21"/>
  <c r="Q173" i="21" s="1"/>
  <c r="L174" i="21"/>
  <c r="W163" i="10"/>
  <c r="D164" i="10"/>
  <c r="AB175" i="21"/>
  <c r="AE174" i="21"/>
  <c r="M175" i="21"/>
  <c r="P174" i="21"/>
  <c r="V173" i="21"/>
  <c r="Y173" i="21" s="1"/>
  <c r="S174" i="21"/>
  <c r="AC175" i="21"/>
  <c r="AF174" i="21"/>
  <c r="N175" i="21"/>
  <c r="K176" i="21"/>
  <c r="U175" i="21"/>
  <c r="X174" i="21"/>
  <c r="A179" i="15"/>
  <c r="B178" i="15"/>
  <c r="A167" i="5"/>
  <c r="B166" i="5"/>
  <c r="A165" i="4"/>
  <c r="C164" i="4"/>
  <c r="B164" i="4"/>
  <c r="F164" i="5"/>
  <c r="E164" i="5"/>
  <c r="D164" i="5"/>
  <c r="E162" i="4"/>
  <c r="D162" i="4"/>
  <c r="F162" i="4"/>
  <c r="O174" i="21" l="1"/>
  <c r="Q174" i="21" s="1"/>
  <c r="L175" i="21"/>
  <c r="W164" i="10"/>
  <c r="D165" i="10"/>
  <c r="K177" i="21"/>
  <c r="N176" i="21"/>
  <c r="AC176" i="21"/>
  <c r="AF175" i="21"/>
  <c r="X175" i="21"/>
  <c r="U176" i="21"/>
  <c r="V174" i="21"/>
  <c r="Y174" i="21" s="1"/>
  <c r="S175" i="21"/>
  <c r="P175" i="21"/>
  <c r="M176" i="21"/>
  <c r="AH174" i="21"/>
  <c r="AB176" i="21"/>
  <c r="AE175" i="21"/>
  <c r="A180" i="15"/>
  <c r="B179" i="15"/>
  <c r="F163" i="4"/>
  <c r="E163" i="4"/>
  <c r="D163" i="4"/>
  <c r="A166" i="4"/>
  <c r="C165" i="4"/>
  <c r="B165" i="4"/>
  <c r="D165" i="5"/>
  <c r="E165" i="5"/>
  <c r="F165" i="5"/>
  <c r="B167" i="5"/>
  <c r="A168" i="5"/>
  <c r="AH175" i="21" l="1"/>
  <c r="O175" i="21"/>
  <c r="Q175" i="21" s="1"/>
  <c r="L176" i="21"/>
  <c r="D166" i="10"/>
  <c r="W165" i="10"/>
  <c r="AE176" i="21"/>
  <c r="AB177" i="21"/>
  <c r="P176" i="21"/>
  <c r="M177" i="21"/>
  <c r="S176" i="21"/>
  <c r="V175" i="21"/>
  <c r="Y175" i="21" s="1"/>
  <c r="AC177" i="21"/>
  <c r="AF176" i="21"/>
  <c r="U177" i="21"/>
  <c r="X176" i="21"/>
  <c r="K178" i="21"/>
  <c r="N177" i="21"/>
  <c r="A181" i="15"/>
  <c r="B180" i="15"/>
  <c r="A169" i="5"/>
  <c r="B168" i="5"/>
  <c r="E166" i="5"/>
  <c r="F166" i="5"/>
  <c r="D166" i="5"/>
  <c r="F164" i="4"/>
  <c r="D164" i="4"/>
  <c r="E164" i="4"/>
  <c r="A167" i="4"/>
  <c r="C166" i="4"/>
  <c r="B166" i="4"/>
  <c r="L177" i="21" l="1"/>
  <c r="O176" i="21"/>
  <c r="Q176" i="21" s="1"/>
  <c r="D167" i="10"/>
  <c r="W166" i="10"/>
  <c r="AF177" i="21"/>
  <c r="AC178" i="21"/>
  <c r="K179" i="21"/>
  <c r="N178" i="21"/>
  <c r="X177" i="21"/>
  <c r="U178" i="21"/>
  <c r="V176" i="21"/>
  <c r="Y176" i="21" s="1"/>
  <c r="S177" i="21"/>
  <c r="AE177" i="21"/>
  <c r="AB178" i="21"/>
  <c r="P177" i="21"/>
  <c r="M178" i="21"/>
  <c r="AH176" i="21"/>
  <c r="A182" i="15"/>
  <c r="B181" i="15"/>
  <c r="E165" i="4"/>
  <c r="D165" i="4"/>
  <c r="F165" i="4"/>
  <c r="C167" i="4"/>
  <c r="A168" i="4"/>
  <c r="B167" i="4"/>
  <c r="E167" i="5"/>
  <c r="D167" i="5"/>
  <c r="F167" i="5"/>
  <c r="A170" i="5"/>
  <c r="B169" i="5"/>
  <c r="AH177" i="21" l="1"/>
  <c r="O177" i="21"/>
  <c r="Q177" i="21" s="1"/>
  <c r="L178" i="21"/>
  <c r="W167" i="10"/>
  <c r="D168" i="10"/>
  <c r="P178" i="21"/>
  <c r="M179" i="21"/>
  <c r="AB179" i="21"/>
  <c r="AE178" i="21"/>
  <c r="S178" i="21"/>
  <c r="V177" i="21"/>
  <c r="Y177" i="21" s="1"/>
  <c r="U179" i="21"/>
  <c r="X178" i="21"/>
  <c r="K180" i="21"/>
  <c r="N179" i="21"/>
  <c r="AF178" i="21"/>
  <c r="AC179" i="21"/>
  <c r="A183" i="15"/>
  <c r="B182" i="15"/>
  <c r="C168" i="4"/>
  <c r="B168" i="4"/>
  <c r="A169" i="4"/>
  <c r="A171" i="5"/>
  <c r="B170" i="5"/>
  <c r="F168" i="5"/>
  <c r="E168" i="5"/>
  <c r="D168" i="5"/>
  <c r="F166" i="4"/>
  <c r="E166" i="4"/>
  <c r="D166" i="4"/>
  <c r="O178" i="21" l="1"/>
  <c r="Q178" i="21" s="1"/>
  <c r="L179" i="21"/>
  <c r="W168" i="10"/>
  <c r="D169" i="10"/>
  <c r="AC180" i="21"/>
  <c r="AF179" i="21"/>
  <c r="N180" i="21"/>
  <c r="K181" i="21"/>
  <c r="X179" i="21"/>
  <c r="U180" i="21"/>
  <c r="V178" i="21"/>
  <c r="Y178" i="21" s="1"/>
  <c r="S179" i="21"/>
  <c r="M180" i="21"/>
  <c r="P179" i="21"/>
  <c r="AH178" i="21"/>
  <c r="AE179" i="21"/>
  <c r="AB180" i="21"/>
  <c r="A184" i="15"/>
  <c r="B183" i="15"/>
  <c r="E169" i="5"/>
  <c r="F169" i="5"/>
  <c r="D169" i="5"/>
  <c r="A172" i="5"/>
  <c r="B171" i="5"/>
  <c r="C169" i="4"/>
  <c r="A170" i="4"/>
  <c r="B169" i="4"/>
  <c r="D167" i="4"/>
  <c r="E167" i="4"/>
  <c r="F167" i="4"/>
  <c r="AH179" i="21" l="1"/>
  <c r="O179" i="21"/>
  <c r="Q179" i="21" s="1"/>
  <c r="L180" i="21"/>
  <c r="W169" i="10"/>
  <c r="D170" i="10"/>
  <c r="AB181" i="21"/>
  <c r="AE180" i="21"/>
  <c r="P180" i="21"/>
  <c r="M181" i="21"/>
  <c r="N181" i="21"/>
  <c r="K182" i="21"/>
  <c r="V179" i="21"/>
  <c r="Y179" i="21" s="1"/>
  <c r="S180" i="21"/>
  <c r="U181" i="21"/>
  <c r="X180" i="21"/>
  <c r="AC181" i="21"/>
  <c r="AF180" i="21"/>
  <c r="A185" i="15"/>
  <c r="B184" i="15"/>
  <c r="E168" i="4"/>
  <c r="D168" i="4"/>
  <c r="F168" i="4"/>
  <c r="A171" i="4"/>
  <c r="C170" i="4"/>
  <c r="B170" i="4"/>
  <c r="F170" i="5"/>
  <c r="D170" i="5"/>
  <c r="E170" i="5"/>
  <c r="A173" i="5"/>
  <c r="B172" i="5"/>
  <c r="L181" i="21" l="1"/>
  <c r="O180" i="21"/>
  <c r="Q180" i="21" s="1"/>
  <c r="D171" i="10"/>
  <c r="W170" i="10"/>
  <c r="AC182" i="21"/>
  <c r="AF181" i="21"/>
  <c r="K183" i="21"/>
  <c r="N182" i="21"/>
  <c r="U182" i="21"/>
  <c r="X181" i="21"/>
  <c r="S181" i="21"/>
  <c r="V180" i="21"/>
  <c r="Y180" i="21" s="1"/>
  <c r="P181" i="21"/>
  <c r="M182" i="21"/>
  <c r="AH180" i="21"/>
  <c r="AB182" i="21"/>
  <c r="AE181" i="21"/>
  <c r="A186" i="15"/>
  <c r="B185" i="15"/>
  <c r="D171" i="5"/>
  <c r="E171" i="5"/>
  <c r="F171" i="5"/>
  <c r="A174" i="5"/>
  <c r="B173" i="5"/>
  <c r="F169" i="4"/>
  <c r="D169" i="4"/>
  <c r="E169" i="4"/>
  <c r="A172" i="4"/>
  <c r="C171" i="4"/>
  <c r="B171" i="4"/>
  <c r="AH181" i="21" l="1"/>
  <c r="L182" i="21"/>
  <c r="O181" i="21"/>
  <c r="Q181" i="21" s="1"/>
  <c r="W171" i="10"/>
  <c r="D172" i="10"/>
  <c r="AB183" i="21"/>
  <c r="AE182" i="21"/>
  <c r="S182" i="21"/>
  <c r="V181" i="21"/>
  <c r="Y181" i="21" s="1"/>
  <c r="X182" i="21"/>
  <c r="U183" i="21"/>
  <c r="M183" i="21"/>
  <c r="P182" i="21"/>
  <c r="K184" i="21"/>
  <c r="N183" i="21"/>
  <c r="AC183" i="21"/>
  <c r="AF182" i="21"/>
  <c r="A187" i="15"/>
  <c r="B186" i="15"/>
  <c r="F170" i="4"/>
  <c r="E170" i="4"/>
  <c r="D170" i="4"/>
  <c r="A173" i="4"/>
  <c r="C172" i="4"/>
  <c r="B172" i="4"/>
  <c r="F172" i="5"/>
  <c r="E172" i="5"/>
  <c r="D172" i="5"/>
  <c r="A175" i="5"/>
  <c r="B174" i="5"/>
  <c r="L183" i="21" l="1"/>
  <c r="O182" i="21"/>
  <c r="Q182" i="21" s="1"/>
  <c r="W172" i="10"/>
  <c r="D173" i="10"/>
  <c r="AC184" i="21"/>
  <c r="AF183" i="21"/>
  <c r="N184" i="21"/>
  <c r="K185" i="21"/>
  <c r="P183" i="21"/>
  <c r="M184" i="21"/>
  <c r="X183" i="21"/>
  <c r="U184" i="21"/>
  <c r="V182" i="21"/>
  <c r="Y182" i="21" s="1"/>
  <c r="S183" i="21"/>
  <c r="AH182" i="21"/>
  <c r="AB184" i="21"/>
  <c r="AE183" i="21"/>
  <c r="A188" i="15"/>
  <c r="B187" i="15"/>
  <c r="D173" i="5"/>
  <c r="F173" i="5"/>
  <c r="E173" i="5"/>
  <c r="A176" i="5"/>
  <c r="B175" i="5"/>
  <c r="F171" i="4"/>
  <c r="E171" i="4"/>
  <c r="D171" i="4"/>
  <c r="A174" i="4"/>
  <c r="C173" i="4"/>
  <c r="B173" i="4"/>
  <c r="AH183" i="21" l="1"/>
  <c r="O183" i="21"/>
  <c r="Q183" i="21" s="1"/>
  <c r="L184" i="21"/>
  <c r="W173" i="10"/>
  <c r="D174" i="10"/>
  <c r="S184" i="21"/>
  <c r="V183" i="21"/>
  <c r="Y183" i="21" s="1"/>
  <c r="AE184" i="21"/>
  <c r="AB185" i="21"/>
  <c r="U185" i="21"/>
  <c r="X184" i="21"/>
  <c r="P184" i="21"/>
  <c r="M185" i="21"/>
  <c r="K186" i="21"/>
  <c r="N185" i="21"/>
  <c r="AF184" i="21"/>
  <c r="AC185" i="21"/>
  <c r="A189" i="15"/>
  <c r="B188" i="15"/>
  <c r="F172" i="4"/>
  <c r="D172" i="4"/>
  <c r="E172" i="4"/>
  <c r="A175" i="4"/>
  <c r="C174" i="4"/>
  <c r="B174" i="4"/>
  <c r="E174" i="5"/>
  <c r="D174" i="5"/>
  <c r="F174" i="5"/>
  <c r="A177" i="5"/>
  <c r="B176" i="5"/>
  <c r="L185" i="21" l="1"/>
  <c r="O184" i="21"/>
  <c r="Q184" i="21" s="1"/>
  <c r="W174" i="10"/>
  <c r="D175" i="10"/>
  <c r="N186" i="21"/>
  <c r="K187" i="21"/>
  <c r="AE185" i="21"/>
  <c r="AB186" i="21"/>
  <c r="AF185" i="21"/>
  <c r="AC186" i="21"/>
  <c r="P185" i="21"/>
  <c r="M186" i="21"/>
  <c r="U186" i="21"/>
  <c r="X185" i="21"/>
  <c r="AH184" i="21"/>
  <c r="S185" i="21"/>
  <c r="V184" i="21"/>
  <c r="Y184" i="21" s="1"/>
  <c r="A190" i="15"/>
  <c r="B189" i="15"/>
  <c r="E175" i="5"/>
  <c r="D175" i="5"/>
  <c r="F175" i="5"/>
  <c r="A178" i="5"/>
  <c r="B177" i="5"/>
  <c r="F173" i="4"/>
  <c r="E173" i="4"/>
  <c r="D173" i="4"/>
  <c r="A176" i="4"/>
  <c r="C175" i="4"/>
  <c r="B175" i="4"/>
  <c r="L186" i="21" l="1"/>
  <c r="O185" i="21"/>
  <c r="Q185" i="21" s="1"/>
  <c r="W175" i="10"/>
  <c r="D176" i="10"/>
  <c r="S186" i="21"/>
  <c r="V185" i="21"/>
  <c r="Y185" i="21" s="1"/>
  <c r="AE186" i="21"/>
  <c r="AB187" i="21"/>
  <c r="U187" i="21"/>
  <c r="X186" i="21"/>
  <c r="N187" i="21"/>
  <c r="K188" i="21"/>
  <c r="P186" i="21"/>
  <c r="M187" i="21"/>
  <c r="AC187" i="21"/>
  <c r="AF186" i="21"/>
  <c r="AH185" i="21"/>
  <c r="A191" i="15"/>
  <c r="B190" i="15"/>
  <c r="F174" i="4"/>
  <c r="E174" i="4"/>
  <c r="D174" i="4"/>
  <c r="A177" i="4"/>
  <c r="C176" i="4"/>
  <c r="B176" i="4"/>
  <c r="F176" i="5"/>
  <c r="E176" i="5"/>
  <c r="D176" i="5"/>
  <c r="A179" i="5"/>
  <c r="B178" i="5"/>
  <c r="O186" i="21" l="1"/>
  <c r="Q186" i="21" s="1"/>
  <c r="L187" i="21"/>
  <c r="D177" i="10"/>
  <c r="W176" i="10"/>
  <c r="M188" i="21"/>
  <c r="P187" i="21"/>
  <c r="K189" i="21"/>
  <c r="N188" i="21"/>
  <c r="X187" i="21"/>
  <c r="U188" i="21"/>
  <c r="AF187" i="21"/>
  <c r="AC188" i="21"/>
  <c r="AB188" i="21"/>
  <c r="AE187" i="21"/>
  <c r="AH186" i="21"/>
  <c r="V186" i="21"/>
  <c r="Y186" i="21" s="1"/>
  <c r="S187" i="21"/>
  <c r="A192" i="15"/>
  <c r="B191" i="15"/>
  <c r="E177" i="5"/>
  <c r="F177" i="5"/>
  <c r="D177" i="5"/>
  <c r="A180" i="5"/>
  <c r="B179" i="5"/>
  <c r="D175" i="4"/>
  <c r="F175" i="4"/>
  <c r="E175" i="4"/>
  <c r="C177" i="4"/>
  <c r="A178" i="4"/>
  <c r="B177" i="4"/>
  <c r="O187" i="21" l="1"/>
  <c r="Q187" i="21" s="1"/>
  <c r="L188" i="21"/>
  <c r="AH187" i="21"/>
  <c r="W177" i="10"/>
  <c r="D178" i="10"/>
  <c r="S188" i="21"/>
  <c r="V187" i="21"/>
  <c r="Y187" i="21" s="1"/>
  <c r="AB189" i="21"/>
  <c r="AE188" i="21"/>
  <c r="AF188" i="21"/>
  <c r="AC189" i="21"/>
  <c r="U189" i="21"/>
  <c r="X188" i="21"/>
  <c r="K190" i="21"/>
  <c r="N189" i="21"/>
  <c r="M189" i="21"/>
  <c r="P188" i="21"/>
  <c r="A193" i="15"/>
  <c r="B192" i="15"/>
  <c r="F176" i="4"/>
  <c r="E176" i="4"/>
  <c r="D176" i="4"/>
  <c r="C178" i="4"/>
  <c r="A179" i="4"/>
  <c r="B178" i="4"/>
  <c r="A181" i="5"/>
  <c r="B180" i="5"/>
  <c r="F178" i="5"/>
  <c r="E178" i="5"/>
  <c r="D178" i="5"/>
  <c r="L189" i="21" l="1"/>
  <c r="O188" i="21"/>
  <c r="Q188" i="21" s="1"/>
  <c r="AH188" i="21"/>
  <c r="W178" i="10"/>
  <c r="D179" i="10"/>
  <c r="M190" i="21"/>
  <c r="P189" i="21"/>
  <c r="N190" i="21"/>
  <c r="K191" i="21"/>
  <c r="X189" i="21"/>
  <c r="U190" i="21"/>
  <c r="AC190" i="21"/>
  <c r="AF189" i="21"/>
  <c r="AE189" i="21"/>
  <c r="AB190" i="21"/>
  <c r="V188" i="21"/>
  <c r="Y188" i="21" s="1"/>
  <c r="S189" i="21"/>
  <c r="A194" i="15"/>
  <c r="B193" i="15"/>
  <c r="F179" i="5"/>
  <c r="E179" i="5"/>
  <c r="D179" i="5"/>
  <c r="A182" i="5"/>
  <c r="B181" i="5"/>
  <c r="F177" i="4"/>
  <c r="D177" i="4"/>
  <c r="E177" i="4"/>
  <c r="A180" i="4"/>
  <c r="C179" i="4"/>
  <c r="B179" i="4"/>
  <c r="AH189" i="21" l="1"/>
  <c r="O189" i="21"/>
  <c r="Q189" i="21" s="1"/>
  <c r="L190" i="21"/>
  <c r="D180" i="10"/>
  <c r="W179" i="10"/>
  <c r="S190" i="21"/>
  <c r="V189" i="21"/>
  <c r="Y189" i="21" s="1"/>
  <c r="AB191" i="21"/>
  <c r="AE190" i="21"/>
  <c r="X190" i="21"/>
  <c r="U191" i="21"/>
  <c r="N191" i="21"/>
  <c r="K192" i="21"/>
  <c r="P190" i="21"/>
  <c r="M191" i="21"/>
  <c r="AC191" i="21"/>
  <c r="AF190" i="21"/>
  <c r="A195" i="15"/>
  <c r="B194" i="15"/>
  <c r="D178" i="4"/>
  <c r="F178" i="4"/>
  <c r="E178" i="4"/>
  <c r="C180" i="4"/>
  <c r="A181" i="4"/>
  <c r="B180" i="4"/>
  <c r="F180" i="5"/>
  <c r="D180" i="5"/>
  <c r="E180" i="5"/>
  <c r="A183" i="5"/>
  <c r="B182" i="5"/>
  <c r="L191" i="21" l="1"/>
  <c r="O190" i="21"/>
  <c r="Q190" i="21" s="1"/>
  <c r="D181" i="10"/>
  <c r="W180" i="10"/>
  <c r="M192" i="21"/>
  <c r="P191" i="21"/>
  <c r="K193" i="21"/>
  <c r="N192" i="21"/>
  <c r="U192" i="21"/>
  <c r="X191" i="21"/>
  <c r="AE191" i="21"/>
  <c r="AB192" i="21"/>
  <c r="AC192" i="21"/>
  <c r="AF191" i="21"/>
  <c r="AH190" i="21"/>
  <c r="V190" i="21"/>
  <c r="Y190" i="21" s="1"/>
  <c r="S191" i="21"/>
  <c r="A196" i="15"/>
  <c r="B195" i="15"/>
  <c r="D181" i="5"/>
  <c r="F181" i="5"/>
  <c r="E181" i="5"/>
  <c r="A184" i="5"/>
  <c r="B183" i="5"/>
  <c r="D179" i="4"/>
  <c r="F179" i="4"/>
  <c r="E179" i="4"/>
  <c r="C181" i="4"/>
  <c r="A182" i="4"/>
  <c r="B181" i="4"/>
  <c r="L192" i="21" l="1"/>
  <c r="O191" i="21"/>
  <c r="Q191" i="21" s="1"/>
  <c r="D182" i="10"/>
  <c r="W181" i="10"/>
  <c r="AH191" i="21"/>
  <c r="K194" i="21"/>
  <c r="N193" i="21"/>
  <c r="U193" i="21"/>
  <c r="X192" i="21"/>
  <c r="V191" i="21"/>
  <c r="Y191" i="21" s="1"/>
  <c r="S192" i="21"/>
  <c r="AF192" i="21"/>
  <c r="AC193" i="21"/>
  <c r="AE192" i="21"/>
  <c r="AB193" i="21"/>
  <c r="P192" i="21"/>
  <c r="M193" i="21"/>
  <c r="A197" i="15"/>
  <c r="B196" i="15"/>
  <c r="F180" i="4"/>
  <c r="D180" i="4"/>
  <c r="E180" i="4"/>
  <c r="A183" i="4"/>
  <c r="C182" i="4"/>
  <c r="B182" i="4"/>
  <c r="E182" i="5"/>
  <c r="F182" i="5"/>
  <c r="D182" i="5"/>
  <c r="A185" i="5"/>
  <c r="B184" i="5"/>
  <c r="AH192" i="21" l="1"/>
  <c r="O192" i="21"/>
  <c r="Q192" i="21" s="1"/>
  <c r="L193" i="21"/>
  <c r="D183" i="10"/>
  <c r="W182" i="10"/>
  <c r="M194" i="21"/>
  <c r="P193" i="21"/>
  <c r="AF193" i="21"/>
  <c r="AC194" i="21"/>
  <c r="U194" i="21"/>
  <c r="X193" i="21"/>
  <c r="AE193" i="21"/>
  <c r="AB194" i="21"/>
  <c r="S193" i="21"/>
  <c r="V192" i="21"/>
  <c r="Y192" i="21" s="1"/>
  <c r="K195" i="21"/>
  <c r="N194" i="21"/>
  <c r="A198" i="15"/>
  <c r="B197" i="15"/>
  <c r="E183" i="5"/>
  <c r="D183" i="5"/>
  <c r="F183" i="5"/>
  <c r="B185" i="5"/>
  <c r="A186" i="5"/>
  <c r="F181" i="4"/>
  <c r="E181" i="4"/>
  <c r="D181" i="4"/>
  <c r="A184" i="4"/>
  <c r="C183" i="4"/>
  <c r="B183" i="4"/>
  <c r="AH193" i="21" l="1"/>
  <c r="O193" i="21"/>
  <c r="Q193" i="21" s="1"/>
  <c r="L194" i="21"/>
  <c r="W183" i="10"/>
  <c r="D184" i="10"/>
  <c r="K196" i="21"/>
  <c r="N195" i="21"/>
  <c r="S194" i="21"/>
  <c r="V193" i="21"/>
  <c r="Y193" i="21" s="1"/>
  <c r="AE194" i="21"/>
  <c r="AB195" i="21"/>
  <c r="U195" i="21"/>
  <c r="X194" i="21"/>
  <c r="AF194" i="21"/>
  <c r="AC195" i="21"/>
  <c r="P194" i="21"/>
  <c r="M195" i="21"/>
  <c r="A199" i="15"/>
  <c r="B198" i="15"/>
  <c r="F182" i="4"/>
  <c r="E182" i="4"/>
  <c r="D182" i="4"/>
  <c r="A185" i="4"/>
  <c r="C184" i="4"/>
  <c r="B184" i="4"/>
  <c r="A187" i="5"/>
  <c r="B186" i="5"/>
  <c r="F184" i="5"/>
  <c r="D184" i="5"/>
  <c r="E184" i="5"/>
  <c r="O194" i="21" l="1"/>
  <c r="Q194" i="21" s="1"/>
  <c r="L195" i="21"/>
  <c r="D185" i="10"/>
  <c r="W184" i="10"/>
  <c r="P195" i="21"/>
  <c r="M196" i="21"/>
  <c r="AE195" i="21"/>
  <c r="AB196" i="21"/>
  <c r="AH194" i="21"/>
  <c r="V194" i="21"/>
  <c r="Y194" i="21" s="1"/>
  <c r="S195" i="21"/>
  <c r="AC196" i="21"/>
  <c r="AF195" i="21"/>
  <c r="U196" i="21"/>
  <c r="X195" i="21"/>
  <c r="N196" i="21"/>
  <c r="K197" i="21"/>
  <c r="A200" i="15"/>
  <c r="B199" i="15"/>
  <c r="E185" i="5"/>
  <c r="F185" i="5"/>
  <c r="D185" i="5"/>
  <c r="A188" i="5"/>
  <c r="B187" i="5"/>
  <c r="D183" i="4"/>
  <c r="F183" i="4"/>
  <c r="E183" i="4"/>
  <c r="A186" i="4"/>
  <c r="C185" i="4"/>
  <c r="B185" i="4"/>
  <c r="L196" i="21" l="1"/>
  <c r="O195" i="21"/>
  <c r="Q195" i="21" s="1"/>
  <c r="D186" i="10"/>
  <c r="W185" i="10"/>
  <c r="U197" i="21"/>
  <c r="X196" i="21"/>
  <c r="V195" i="21"/>
  <c r="Y195" i="21" s="1"/>
  <c r="S196" i="21"/>
  <c r="AH195" i="21"/>
  <c r="N197" i="21"/>
  <c r="K198" i="21"/>
  <c r="M197" i="21"/>
  <c r="P196" i="21"/>
  <c r="AF196" i="21"/>
  <c r="AC197" i="21"/>
  <c r="AE196" i="21"/>
  <c r="AB197" i="21"/>
  <c r="A201" i="15"/>
  <c r="B200" i="15"/>
  <c r="F184" i="4"/>
  <c r="E184" i="4"/>
  <c r="D184" i="4"/>
  <c r="A187" i="4"/>
  <c r="C186" i="4"/>
  <c r="B186" i="4"/>
  <c r="F186" i="5"/>
  <c r="D186" i="5"/>
  <c r="E186" i="5"/>
  <c r="A189" i="5"/>
  <c r="B188" i="5"/>
  <c r="AH196" i="21" l="1"/>
  <c r="O196" i="21"/>
  <c r="Q196" i="21" s="1"/>
  <c r="L197" i="21"/>
  <c r="W186" i="10"/>
  <c r="D187" i="10"/>
  <c r="K199" i="21"/>
  <c r="N198" i="21"/>
  <c r="AC198" i="21"/>
  <c r="AF197" i="21"/>
  <c r="AB198" i="21"/>
  <c r="AE197" i="21"/>
  <c r="AH197" i="21" s="1"/>
  <c r="M198" i="21"/>
  <c r="P197" i="21"/>
  <c r="S197" i="21"/>
  <c r="V196" i="21"/>
  <c r="Y196" i="21" s="1"/>
  <c r="X197" i="21"/>
  <c r="U198" i="21"/>
  <c r="A202" i="15"/>
  <c r="B201" i="15"/>
  <c r="F187" i="5"/>
  <c r="E187" i="5"/>
  <c r="D187" i="5"/>
  <c r="A190" i="5"/>
  <c r="B189" i="5"/>
  <c r="F185" i="4"/>
  <c r="D185" i="4"/>
  <c r="E185" i="4"/>
  <c r="C187" i="4"/>
  <c r="A188" i="4"/>
  <c r="B187" i="4"/>
  <c r="O197" i="21" l="1"/>
  <c r="Q197" i="21" s="1"/>
  <c r="L198" i="21"/>
  <c r="D188" i="10"/>
  <c r="W187" i="10"/>
  <c r="X198" i="21"/>
  <c r="U199" i="21"/>
  <c r="AC199" i="21"/>
  <c r="AF198" i="21"/>
  <c r="AB199" i="21"/>
  <c r="AE198" i="21"/>
  <c r="V197" i="21"/>
  <c r="Y197" i="21" s="1"/>
  <c r="S198" i="21"/>
  <c r="P198" i="21"/>
  <c r="M199" i="21"/>
  <c r="K200" i="21"/>
  <c r="N199" i="21"/>
  <c r="A203" i="15"/>
  <c r="B202" i="15"/>
  <c r="F186" i="4"/>
  <c r="E186" i="4"/>
  <c r="D186" i="4"/>
  <c r="A189" i="4"/>
  <c r="C188" i="4"/>
  <c r="B188" i="4"/>
  <c r="F188" i="5"/>
  <c r="E188" i="5"/>
  <c r="D188" i="5"/>
  <c r="A191" i="5"/>
  <c r="B190" i="5"/>
  <c r="O198" i="21" l="1"/>
  <c r="Q198" i="21" s="1"/>
  <c r="L199" i="21"/>
  <c r="W188" i="10"/>
  <c r="D189" i="10"/>
  <c r="P199" i="21"/>
  <c r="M200" i="21"/>
  <c r="AF199" i="21"/>
  <c r="AC200" i="21"/>
  <c r="K201" i="21"/>
  <c r="N200" i="21"/>
  <c r="V198" i="21"/>
  <c r="Y198" i="21" s="1"/>
  <c r="S199" i="21"/>
  <c r="AH198" i="21"/>
  <c r="AE199" i="21"/>
  <c r="AB200" i="21"/>
  <c r="X199" i="21"/>
  <c r="U200" i="21"/>
  <c r="A204" i="15"/>
  <c r="B203" i="15"/>
  <c r="D189" i="5"/>
  <c r="F189" i="5"/>
  <c r="E189" i="5"/>
  <c r="B191" i="5"/>
  <c r="A192" i="5"/>
  <c r="F187" i="4"/>
  <c r="E187" i="4"/>
  <c r="D187" i="4"/>
  <c r="A190" i="4"/>
  <c r="C189" i="4"/>
  <c r="B189" i="4"/>
  <c r="O199" i="21" l="1"/>
  <c r="Q199" i="21" s="1"/>
  <c r="L200" i="21"/>
  <c r="AH199" i="21"/>
  <c r="W189" i="10"/>
  <c r="D190" i="10"/>
  <c r="U201" i="21"/>
  <c r="X200" i="21"/>
  <c r="S200" i="21"/>
  <c r="V199" i="21"/>
  <c r="Y199" i="21" s="1"/>
  <c r="AF200" i="21"/>
  <c r="AC201" i="21"/>
  <c r="AE200" i="21"/>
  <c r="AB201" i="21"/>
  <c r="N201" i="21"/>
  <c r="K202" i="21"/>
  <c r="P200" i="21"/>
  <c r="M201" i="21"/>
  <c r="A205" i="15"/>
  <c r="B204" i="15"/>
  <c r="F188" i="4"/>
  <c r="D188" i="4"/>
  <c r="E188" i="4"/>
  <c r="C190" i="4"/>
  <c r="A191" i="4"/>
  <c r="B190" i="4"/>
  <c r="A193" i="5"/>
  <c r="B192" i="5"/>
  <c r="E190" i="5"/>
  <c r="F190" i="5"/>
  <c r="D190" i="5"/>
  <c r="AH200" i="21" l="1"/>
  <c r="O200" i="21"/>
  <c r="Q200" i="21" s="1"/>
  <c r="L201" i="21"/>
  <c r="D191" i="10"/>
  <c r="W190" i="10"/>
  <c r="P201" i="21"/>
  <c r="M202" i="21"/>
  <c r="N202" i="21"/>
  <c r="K203" i="21"/>
  <c r="AF201" i="21"/>
  <c r="AC202" i="21"/>
  <c r="AE201" i="21"/>
  <c r="AB202" i="21"/>
  <c r="V200" i="21"/>
  <c r="Y200" i="21" s="1"/>
  <c r="S201" i="21"/>
  <c r="U202" i="21"/>
  <c r="X201" i="21"/>
  <c r="A206" i="15"/>
  <c r="B205" i="15"/>
  <c r="E191" i="5"/>
  <c r="D191" i="5"/>
  <c r="F191" i="5"/>
  <c r="A194" i="5"/>
  <c r="B193" i="5"/>
  <c r="D189" i="4"/>
  <c r="E189" i="4"/>
  <c r="F189" i="4"/>
  <c r="C191" i="4"/>
  <c r="A192" i="4"/>
  <c r="B191" i="4"/>
  <c r="L202" i="21" l="1"/>
  <c r="O201" i="21"/>
  <c r="Q201" i="21" s="1"/>
  <c r="D192" i="10"/>
  <c r="W191" i="10"/>
  <c r="AE202" i="21"/>
  <c r="AB203" i="21"/>
  <c r="U203" i="21"/>
  <c r="X202" i="21"/>
  <c r="S202" i="21"/>
  <c r="V201" i="21"/>
  <c r="Y201" i="21" s="1"/>
  <c r="AH201" i="21"/>
  <c r="AC203" i="21"/>
  <c r="AF202" i="21"/>
  <c r="K204" i="21"/>
  <c r="N203" i="21"/>
  <c r="P202" i="21"/>
  <c r="M203" i="21"/>
  <c r="A207" i="15"/>
  <c r="B206" i="15"/>
  <c r="F190" i="4"/>
  <c r="E190" i="4"/>
  <c r="D190" i="4"/>
  <c r="A193" i="4"/>
  <c r="C192" i="4"/>
  <c r="B192" i="4"/>
  <c r="E192" i="5"/>
  <c r="F192" i="5"/>
  <c r="D192" i="5"/>
  <c r="A195" i="5"/>
  <c r="B194" i="5"/>
  <c r="O202" i="21" l="1"/>
  <c r="Q202" i="21" s="1"/>
  <c r="L203" i="21"/>
  <c r="D193" i="10"/>
  <c r="W192" i="10"/>
  <c r="M204" i="21"/>
  <c r="P203" i="21"/>
  <c r="N204" i="21"/>
  <c r="K205" i="21"/>
  <c r="AC204" i="21"/>
  <c r="AF203" i="21"/>
  <c r="V202" i="21"/>
  <c r="Y202" i="21" s="1"/>
  <c r="S203" i="21"/>
  <c r="X203" i="21"/>
  <c r="U204" i="21"/>
  <c r="AB204" i="21"/>
  <c r="AE203" i="21"/>
  <c r="AH202" i="21"/>
  <c r="A208" i="15"/>
  <c r="B207" i="15"/>
  <c r="E193" i="5"/>
  <c r="D193" i="5"/>
  <c r="F193" i="5"/>
  <c r="A196" i="5"/>
  <c r="B195" i="5"/>
  <c r="D191" i="4"/>
  <c r="E191" i="4"/>
  <c r="F191" i="4"/>
  <c r="C193" i="4"/>
  <c r="A194" i="4"/>
  <c r="B193" i="4"/>
  <c r="AH203" i="21" l="1"/>
  <c r="L204" i="21"/>
  <c r="O203" i="21"/>
  <c r="Q203" i="21" s="1"/>
  <c r="D194" i="10"/>
  <c r="W193" i="10"/>
  <c r="V203" i="21"/>
  <c r="Y203" i="21" s="1"/>
  <c r="S204" i="21"/>
  <c r="K206" i="21"/>
  <c r="N205" i="21"/>
  <c r="AB205" i="21"/>
  <c r="AE204" i="21"/>
  <c r="U205" i="21"/>
  <c r="X204" i="21"/>
  <c r="AF204" i="21"/>
  <c r="AC205" i="21"/>
  <c r="M205" i="21"/>
  <c r="P204" i="21"/>
  <c r="A209" i="15"/>
  <c r="B208" i="15"/>
  <c r="E192" i="4"/>
  <c r="D192" i="4"/>
  <c r="F192" i="4"/>
  <c r="A195" i="4"/>
  <c r="C194" i="4"/>
  <c r="B194" i="4"/>
  <c r="F194" i="5"/>
  <c r="E194" i="5"/>
  <c r="D194" i="5"/>
  <c r="A197" i="5"/>
  <c r="B196" i="5"/>
  <c r="L205" i="21" l="1"/>
  <c r="O204" i="21"/>
  <c r="Q204" i="21" s="1"/>
  <c r="D195" i="10"/>
  <c r="W194" i="10"/>
  <c r="M206" i="21"/>
  <c r="P205" i="21"/>
  <c r="AH204" i="21"/>
  <c r="X205" i="21"/>
  <c r="U206" i="21"/>
  <c r="AE205" i="21"/>
  <c r="AB206" i="21"/>
  <c r="AC206" i="21"/>
  <c r="AF205" i="21"/>
  <c r="N206" i="21"/>
  <c r="K207" i="21"/>
  <c r="V204" i="21"/>
  <c r="Y204" i="21" s="1"/>
  <c r="S205" i="21"/>
  <c r="A210" i="15"/>
  <c r="B209" i="15"/>
  <c r="F195" i="5"/>
  <c r="E195" i="5"/>
  <c r="D195" i="5"/>
  <c r="A198" i="5"/>
  <c r="B197" i="5"/>
  <c r="F193" i="4"/>
  <c r="D193" i="4"/>
  <c r="E193" i="4"/>
  <c r="A196" i="4"/>
  <c r="C195" i="4"/>
  <c r="B195" i="4"/>
  <c r="L206" i="21" l="1"/>
  <c r="O205" i="21"/>
  <c r="Q205" i="21" s="1"/>
  <c r="AH205" i="21"/>
  <c r="D196" i="10"/>
  <c r="W195" i="10"/>
  <c r="S206" i="21"/>
  <c r="V205" i="21"/>
  <c r="Y205" i="21" s="1"/>
  <c r="N207" i="21"/>
  <c r="K208" i="21"/>
  <c r="AF206" i="21"/>
  <c r="AC207" i="21"/>
  <c r="AB207" i="21"/>
  <c r="AE206" i="21"/>
  <c r="AH206" i="21" s="1"/>
  <c r="X206" i="21"/>
  <c r="U207" i="21"/>
  <c r="P206" i="21"/>
  <c r="M207" i="21"/>
  <c r="A211" i="15"/>
  <c r="B210" i="15"/>
  <c r="E194" i="4"/>
  <c r="D194" i="4"/>
  <c r="F194" i="4"/>
  <c r="A197" i="4"/>
  <c r="C196" i="4"/>
  <c r="B196" i="4"/>
  <c r="F196" i="5"/>
  <c r="D196" i="5"/>
  <c r="E196" i="5"/>
  <c r="A199" i="5"/>
  <c r="B198" i="5"/>
  <c r="L207" i="21" l="1"/>
  <c r="O206" i="21"/>
  <c r="Q206" i="21" s="1"/>
  <c r="D197" i="10"/>
  <c r="W196" i="10"/>
  <c r="P207" i="21"/>
  <c r="M208" i="21"/>
  <c r="U208" i="21"/>
  <c r="X207" i="21"/>
  <c r="AF207" i="21"/>
  <c r="AC208" i="21"/>
  <c r="K209" i="21"/>
  <c r="N208" i="21"/>
  <c r="AE207" i="21"/>
  <c r="AB208" i="21"/>
  <c r="V206" i="21"/>
  <c r="Y206" i="21" s="1"/>
  <c r="S207" i="21"/>
  <c r="A212" i="15"/>
  <c r="B211" i="15"/>
  <c r="D197" i="5"/>
  <c r="E197" i="5"/>
  <c r="F197" i="5"/>
  <c r="A200" i="5"/>
  <c r="B199" i="5"/>
  <c r="F195" i="4"/>
  <c r="E195" i="4"/>
  <c r="D195" i="4"/>
  <c r="C197" i="4"/>
  <c r="A198" i="4"/>
  <c r="B197" i="4"/>
  <c r="AH207" i="21" l="1"/>
  <c r="L208" i="21"/>
  <c r="O207" i="21"/>
  <c r="Q207" i="21" s="1"/>
  <c r="W197" i="10"/>
  <c r="D198" i="10"/>
  <c r="AF208" i="21"/>
  <c r="AC209" i="21"/>
  <c r="V207" i="21"/>
  <c r="Y207" i="21" s="1"/>
  <c r="S208" i="21"/>
  <c r="AB209" i="21"/>
  <c r="AE208" i="21"/>
  <c r="K210" i="21"/>
  <c r="N209" i="21"/>
  <c r="X208" i="21"/>
  <c r="U209" i="21"/>
  <c r="P208" i="21"/>
  <c r="M209" i="21"/>
  <c r="A213" i="15"/>
  <c r="B212" i="15"/>
  <c r="F196" i="4"/>
  <c r="D196" i="4"/>
  <c r="E196" i="4"/>
  <c r="A199" i="4"/>
  <c r="C198" i="4"/>
  <c r="B198" i="4"/>
  <c r="E198" i="5"/>
  <c r="D198" i="5"/>
  <c r="F198" i="5"/>
  <c r="A201" i="5"/>
  <c r="B200" i="5"/>
  <c r="AH208" i="21" l="1"/>
  <c r="L209" i="21"/>
  <c r="O208" i="21"/>
  <c r="Q208" i="21" s="1"/>
  <c r="W198" i="10"/>
  <c r="D199" i="10"/>
  <c r="AB210" i="21"/>
  <c r="AE209" i="21"/>
  <c r="AC210" i="21"/>
  <c r="AF209" i="21"/>
  <c r="P209" i="21"/>
  <c r="M210" i="21"/>
  <c r="X209" i="21"/>
  <c r="U210" i="21"/>
  <c r="K211" i="21"/>
  <c r="N210" i="21"/>
  <c r="S209" i="21"/>
  <c r="V208" i="21"/>
  <c r="Y208" i="21" s="1"/>
  <c r="A214" i="15"/>
  <c r="B213" i="15"/>
  <c r="A202" i="5"/>
  <c r="B201" i="5"/>
  <c r="E199" i="5"/>
  <c r="D199" i="5"/>
  <c r="F199" i="5"/>
  <c r="E197" i="4"/>
  <c r="D197" i="4"/>
  <c r="F197" i="4"/>
  <c r="A200" i="4"/>
  <c r="C199" i="4"/>
  <c r="B199" i="4"/>
  <c r="O209" i="21" l="1"/>
  <c r="Q209" i="21" s="1"/>
  <c r="L210" i="21"/>
  <c r="W199" i="10"/>
  <c r="D200" i="10"/>
  <c r="AF210" i="21"/>
  <c r="AC211" i="21"/>
  <c r="V209" i="21"/>
  <c r="Y209" i="21" s="1"/>
  <c r="S210" i="21"/>
  <c r="K212" i="21"/>
  <c r="N211" i="21"/>
  <c r="U211" i="21"/>
  <c r="X210" i="21"/>
  <c r="P210" i="21"/>
  <c r="M211" i="21"/>
  <c r="AH209" i="21"/>
  <c r="AE210" i="21"/>
  <c r="AB211" i="21"/>
  <c r="B214" i="15"/>
  <c r="F198" i="4"/>
  <c r="E198" i="4"/>
  <c r="D198" i="4"/>
  <c r="C200" i="4"/>
  <c r="A201" i="4"/>
  <c r="B200" i="4"/>
  <c r="F200" i="5"/>
  <c r="D200" i="5"/>
  <c r="E200" i="5"/>
  <c r="A203" i="5"/>
  <c r="B202" i="5"/>
  <c r="AH210" i="21" l="1"/>
  <c r="O210" i="21"/>
  <c r="Q210" i="21" s="1"/>
  <c r="L211" i="21"/>
  <c r="D201" i="10"/>
  <c r="W200" i="10"/>
  <c r="P211" i="21"/>
  <c r="M212" i="21"/>
  <c r="U212" i="21"/>
  <c r="X211" i="21"/>
  <c r="S211" i="21"/>
  <c r="V210" i="21"/>
  <c r="Y210" i="21" s="1"/>
  <c r="AC212" i="21"/>
  <c r="AF211" i="21"/>
  <c r="AB212" i="21"/>
  <c r="AE211" i="21"/>
  <c r="N212" i="21"/>
  <c r="K213" i="21"/>
  <c r="E201" i="5"/>
  <c r="F201" i="5"/>
  <c r="D201" i="5"/>
  <c r="A204" i="5"/>
  <c r="B203" i="5"/>
  <c r="D199" i="4"/>
  <c r="F199" i="4"/>
  <c r="E199" i="4"/>
  <c r="A202" i="4"/>
  <c r="B201" i="4"/>
  <c r="C201" i="4"/>
  <c r="O211" i="21" l="1"/>
  <c r="Q211" i="21" s="1"/>
  <c r="L212" i="21"/>
  <c r="D202" i="10"/>
  <c r="W201" i="10"/>
  <c r="AE212" i="21"/>
  <c r="AB213" i="21"/>
  <c r="AF212" i="21"/>
  <c r="AC213" i="21"/>
  <c r="N213" i="21"/>
  <c r="K214" i="21"/>
  <c r="V211" i="21"/>
  <c r="Y211" i="21" s="1"/>
  <c r="S212" i="21"/>
  <c r="M213" i="21"/>
  <c r="P212" i="21"/>
  <c r="AH211" i="21"/>
  <c r="U213" i="21"/>
  <c r="X212" i="21"/>
  <c r="F200" i="4"/>
  <c r="E200" i="4"/>
  <c r="D200" i="4"/>
  <c r="A203" i="4"/>
  <c r="C202" i="4"/>
  <c r="B202" i="4"/>
  <c r="F202" i="5"/>
  <c r="E202" i="5"/>
  <c r="D202" i="5"/>
  <c r="A205" i="5"/>
  <c r="B204" i="5"/>
  <c r="O212" i="21" l="1"/>
  <c r="Q212" i="21" s="1"/>
  <c r="L213" i="21"/>
  <c r="W202" i="10"/>
  <c r="D203" i="10"/>
  <c r="S213" i="21"/>
  <c r="V212" i="21"/>
  <c r="Y212" i="21" s="1"/>
  <c r="U214" i="21"/>
  <c r="X213" i="21"/>
  <c r="M214" i="21"/>
  <c r="P213" i="21"/>
  <c r="K215" i="21"/>
  <c r="N214" i="21"/>
  <c r="AC214" i="21"/>
  <c r="AF213" i="21"/>
  <c r="AB214" i="21"/>
  <c r="AE213" i="21"/>
  <c r="AH212" i="21"/>
  <c r="F203" i="5"/>
  <c r="E203" i="5"/>
  <c r="D203" i="5"/>
  <c r="A206" i="5"/>
  <c r="B205" i="5"/>
  <c r="F201" i="4"/>
  <c r="D201" i="4"/>
  <c r="E201" i="4"/>
  <c r="C203" i="4"/>
  <c r="A204" i="4"/>
  <c r="B203" i="4"/>
  <c r="L214" i="21" l="1"/>
  <c r="O213" i="21"/>
  <c r="Q213" i="21" s="1"/>
  <c r="AH213" i="21"/>
  <c r="D204" i="10"/>
  <c r="W203" i="10"/>
  <c r="AE214" i="21"/>
  <c r="AB215" i="21"/>
  <c r="AC215" i="21"/>
  <c r="AF214" i="21"/>
  <c r="P214" i="21"/>
  <c r="M215" i="21"/>
  <c r="U215" i="21"/>
  <c r="X214" i="21"/>
  <c r="K216" i="21"/>
  <c r="N215" i="21"/>
  <c r="S214" i="21"/>
  <c r="V213" i="21"/>
  <c r="Y213" i="21" s="1"/>
  <c r="E202" i="4"/>
  <c r="D202" i="4"/>
  <c r="F202" i="4"/>
  <c r="A205" i="4"/>
  <c r="C204" i="4"/>
  <c r="B204" i="4"/>
  <c r="F204" i="5"/>
  <c r="E204" i="5"/>
  <c r="D204" i="5"/>
  <c r="A207" i="5"/>
  <c r="B206" i="5"/>
  <c r="L215" i="21" l="1"/>
  <c r="O214" i="21"/>
  <c r="Q214" i="21" s="1"/>
  <c r="W204" i="10"/>
  <c r="D205" i="10"/>
  <c r="V214" i="21"/>
  <c r="Y214" i="21" s="1"/>
  <c r="S215" i="21"/>
  <c r="X215" i="21"/>
  <c r="U216" i="21"/>
  <c r="AF215" i="21"/>
  <c r="AC216" i="21"/>
  <c r="K217" i="21"/>
  <c r="N216" i="21"/>
  <c r="AE215" i="21"/>
  <c r="AH215" i="21" s="1"/>
  <c r="AB216" i="21"/>
  <c r="M216" i="21"/>
  <c r="P215" i="21"/>
  <c r="AH214" i="21"/>
  <c r="A208" i="5"/>
  <c r="B207" i="5"/>
  <c r="D203" i="4"/>
  <c r="F203" i="4"/>
  <c r="E203" i="4"/>
  <c r="C205" i="4"/>
  <c r="A206" i="4"/>
  <c r="B205" i="4"/>
  <c r="D205" i="5"/>
  <c r="F205" i="5"/>
  <c r="E205" i="5"/>
  <c r="L216" i="21" l="1"/>
  <c r="O215" i="21"/>
  <c r="Q215" i="21" s="1"/>
  <c r="D206" i="10"/>
  <c r="W205" i="10"/>
  <c r="M217" i="21"/>
  <c r="P216" i="21"/>
  <c r="AB217" i="21"/>
  <c r="AE216" i="21"/>
  <c r="N217" i="21"/>
  <c r="K218" i="21"/>
  <c r="U217" i="21"/>
  <c r="X216" i="21"/>
  <c r="S216" i="21"/>
  <c r="V215" i="21"/>
  <c r="Y215" i="21" s="1"/>
  <c r="AF216" i="21"/>
  <c r="AC217" i="21"/>
  <c r="F204" i="4"/>
  <c r="D204" i="4"/>
  <c r="E204" i="4"/>
  <c r="C206" i="4"/>
  <c r="A207" i="4"/>
  <c r="B206" i="4"/>
  <c r="E206" i="5"/>
  <c r="F206" i="5"/>
  <c r="D206" i="5"/>
  <c r="A209" i="5"/>
  <c r="B208" i="5"/>
  <c r="L217" i="21" l="1"/>
  <c r="O216" i="21"/>
  <c r="Q216" i="21" s="1"/>
  <c r="D207" i="10"/>
  <c r="W206" i="10"/>
  <c r="AF217" i="21"/>
  <c r="AC218" i="21"/>
  <c r="N218" i="21"/>
  <c r="K219" i="21"/>
  <c r="AH216" i="21"/>
  <c r="AE217" i="21"/>
  <c r="AB218" i="21"/>
  <c r="V216" i="21"/>
  <c r="Y216" i="21" s="1"/>
  <c r="S217" i="21"/>
  <c r="X217" i="21"/>
  <c r="U218" i="21"/>
  <c r="M218" i="21"/>
  <c r="P217" i="21"/>
  <c r="E207" i="5"/>
  <c r="D207" i="5"/>
  <c r="F207" i="5"/>
  <c r="A210" i="5"/>
  <c r="B209" i="5"/>
  <c r="F205" i="4"/>
  <c r="E205" i="4"/>
  <c r="D205" i="4"/>
  <c r="C207" i="4"/>
  <c r="A208" i="4"/>
  <c r="B207" i="4"/>
  <c r="AH217" i="21" l="1"/>
  <c r="O217" i="21"/>
  <c r="Q217" i="21" s="1"/>
  <c r="L218" i="21"/>
  <c r="D208" i="10"/>
  <c r="W207" i="10"/>
  <c r="U219" i="21"/>
  <c r="X218" i="21"/>
  <c r="V217" i="21"/>
  <c r="Y217" i="21" s="1"/>
  <c r="S218" i="21"/>
  <c r="N219" i="21"/>
  <c r="K220" i="21"/>
  <c r="P218" i="21"/>
  <c r="M219" i="21"/>
  <c r="AE218" i="21"/>
  <c r="AB219" i="21"/>
  <c r="AC219" i="21"/>
  <c r="AF218" i="21"/>
  <c r="F206" i="4"/>
  <c r="E206" i="4"/>
  <c r="D206" i="4"/>
  <c r="A209" i="4"/>
  <c r="C208" i="4"/>
  <c r="B208" i="4"/>
  <c r="F208" i="5"/>
  <c r="E208" i="5"/>
  <c r="D208" i="5"/>
  <c r="A211" i="5"/>
  <c r="B210" i="5"/>
  <c r="L219" i="21" l="1"/>
  <c r="O218" i="21"/>
  <c r="Q218" i="21" s="1"/>
  <c r="W208" i="10"/>
  <c r="D209" i="10"/>
  <c r="AC220" i="21"/>
  <c r="AF219" i="21"/>
  <c r="P219" i="21"/>
  <c r="M220" i="21"/>
  <c r="N220" i="21"/>
  <c r="K221" i="21"/>
  <c r="V218" i="21"/>
  <c r="Y218" i="21" s="1"/>
  <c r="S219" i="21"/>
  <c r="AB220" i="21"/>
  <c r="AE219" i="21"/>
  <c r="AH218" i="21"/>
  <c r="X219" i="21"/>
  <c r="U220" i="21"/>
  <c r="E209" i="5"/>
  <c r="D209" i="5"/>
  <c r="F209" i="5"/>
  <c r="A212" i="5"/>
  <c r="B211" i="5"/>
  <c r="D207" i="4"/>
  <c r="F207" i="4"/>
  <c r="E207" i="4"/>
  <c r="A210" i="4"/>
  <c r="C209" i="4"/>
  <c r="B209" i="4"/>
  <c r="AH219" i="21" l="1"/>
  <c r="O219" i="21"/>
  <c r="Q219" i="21" s="1"/>
  <c r="L220" i="21"/>
  <c r="W209" i="10"/>
  <c r="D210" i="10"/>
  <c r="AE220" i="21"/>
  <c r="AB221" i="21"/>
  <c r="V219" i="21"/>
  <c r="Y219" i="21" s="1"/>
  <c r="S220" i="21"/>
  <c r="K222" i="21"/>
  <c r="N221" i="21"/>
  <c r="M221" i="21"/>
  <c r="P220" i="21"/>
  <c r="X220" i="21"/>
  <c r="U221" i="21"/>
  <c r="AF220" i="21"/>
  <c r="AC221" i="21"/>
  <c r="F208" i="4"/>
  <c r="D208" i="4"/>
  <c r="E208" i="4"/>
  <c r="C210" i="4"/>
  <c r="A211" i="4"/>
  <c r="B210" i="4"/>
  <c r="F210" i="5"/>
  <c r="D210" i="5"/>
  <c r="E210" i="5"/>
  <c r="A213" i="5"/>
  <c r="B212" i="5"/>
  <c r="L221" i="21" l="1"/>
  <c r="O220" i="21"/>
  <c r="Q220" i="21" s="1"/>
  <c r="D211" i="10"/>
  <c r="W210" i="10"/>
  <c r="M222" i="21"/>
  <c r="P221" i="21"/>
  <c r="AC222" i="21"/>
  <c r="AF221" i="21"/>
  <c r="X221" i="21"/>
  <c r="U222" i="21"/>
  <c r="K223" i="21"/>
  <c r="N222" i="21"/>
  <c r="V220" i="21"/>
  <c r="Y220" i="21" s="1"/>
  <c r="S221" i="21"/>
  <c r="AE221" i="21"/>
  <c r="AH221" i="21" s="1"/>
  <c r="AB222" i="21"/>
  <c r="AH220" i="21"/>
  <c r="F211" i="5"/>
  <c r="E211" i="5"/>
  <c r="D211" i="5"/>
  <c r="A214" i="5"/>
  <c r="B213" i="5"/>
  <c r="F209" i="4"/>
  <c r="D209" i="4"/>
  <c r="E209" i="4"/>
  <c r="A212" i="4"/>
  <c r="B211" i="4"/>
  <c r="C211" i="4"/>
  <c r="L222" i="21" l="1"/>
  <c r="O221" i="21"/>
  <c r="Q221" i="21" s="1"/>
  <c r="D212" i="10"/>
  <c r="W211" i="10"/>
  <c r="N223" i="21"/>
  <c r="K224" i="21"/>
  <c r="AF222" i="21"/>
  <c r="AC223" i="21"/>
  <c r="AB223" i="21"/>
  <c r="AE222" i="21"/>
  <c r="V221" i="21"/>
  <c r="Y221" i="21" s="1"/>
  <c r="S222" i="21"/>
  <c r="X222" i="21"/>
  <c r="U223" i="21"/>
  <c r="P222" i="21"/>
  <c r="M223" i="21"/>
  <c r="F210" i="4"/>
  <c r="E210" i="4"/>
  <c r="D210" i="4"/>
  <c r="C212" i="4"/>
  <c r="A213" i="4"/>
  <c r="B212" i="4"/>
  <c r="F212" i="5"/>
  <c r="E212" i="5"/>
  <c r="D212" i="5"/>
  <c r="B214" i="5"/>
  <c r="AH222" i="21" l="1"/>
  <c r="L223" i="21"/>
  <c r="O222" i="21"/>
  <c r="Q222" i="21" s="1"/>
  <c r="D213" i="10"/>
  <c r="W212" i="10"/>
  <c r="P223" i="21"/>
  <c r="M224" i="21"/>
  <c r="AC224" i="21"/>
  <c r="AF223" i="21"/>
  <c r="K225" i="21"/>
  <c r="N224" i="21"/>
  <c r="AE223" i="21"/>
  <c r="AH223" i="21" s="1"/>
  <c r="AB224" i="21"/>
  <c r="U224" i="21"/>
  <c r="X223" i="21"/>
  <c r="V222" i="21"/>
  <c r="Y222" i="21" s="1"/>
  <c r="S223" i="21"/>
  <c r="D213" i="5"/>
  <c r="E213" i="5"/>
  <c r="F213" i="5"/>
  <c r="F211" i="4"/>
  <c r="E211" i="4"/>
  <c r="D211" i="4"/>
  <c r="C213" i="4"/>
  <c r="A214" i="4"/>
  <c r="B213" i="4"/>
  <c r="O223" i="21" l="1"/>
  <c r="Q223" i="21" s="1"/>
  <c r="L224" i="21"/>
  <c r="W213" i="10"/>
  <c r="D214" i="10"/>
  <c r="V223" i="21"/>
  <c r="Y223" i="21" s="1"/>
  <c r="S224" i="21"/>
  <c r="N225" i="21"/>
  <c r="K226" i="21"/>
  <c r="AC225" i="21"/>
  <c r="AF224" i="21"/>
  <c r="M225" i="21"/>
  <c r="P224" i="21"/>
  <c r="X224" i="21"/>
  <c r="U225" i="21"/>
  <c r="AB225" i="21"/>
  <c r="AE224" i="21"/>
  <c r="A215" i="4"/>
  <c r="C214" i="4"/>
  <c r="B214" i="4"/>
  <c r="E214" i="5"/>
  <c r="F214" i="5"/>
  <c r="D214" i="5"/>
  <c r="F212" i="4"/>
  <c r="D212" i="4"/>
  <c r="E212" i="4"/>
  <c r="AH224" i="21" l="1"/>
  <c r="L225" i="21"/>
  <c r="O224" i="21"/>
  <c r="Q224" i="21" s="1"/>
  <c r="W214" i="10"/>
  <c r="D215" i="10"/>
  <c r="AB226" i="21"/>
  <c r="AE225" i="21"/>
  <c r="AC226" i="21"/>
  <c r="AF225" i="21"/>
  <c r="U226" i="21"/>
  <c r="X225" i="21"/>
  <c r="P225" i="21"/>
  <c r="M226" i="21"/>
  <c r="N226" i="21"/>
  <c r="K227" i="21"/>
  <c r="S225" i="21"/>
  <c r="V224" i="21"/>
  <c r="Y224" i="21" s="1"/>
  <c r="D213" i="4"/>
  <c r="F213" i="4"/>
  <c r="E213" i="4"/>
  <c r="A216" i="4"/>
  <c r="C215" i="4"/>
  <c r="B215" i="4"/>
  <c r="L226" i="21" l="1"/>
  <c r="O225" i="21"/>
  <c r="Q225" i="21" s="1"/>
  <c r="W215" i="10"/>
  <c r="D216" i="10"/>
  <c r="K228" i="21"/>
  <c r="N227" i="21"/>
  <c r="S226" i="21"/>
  <c r="V225" i="21"/>
  <c r="Y225" i="21" s="1"/>
  <c r="P226" i="21"/>
  <c r="M227" i="21"/>
  <c r="X226" i="21"/>
  <c r="U227" i="21"/>
  <c r="AF226" i="21"/>
  <c r="AC227" i="21"/>
  <c r="AH225" i="21"/>
  <c r="AE226" i="21"/>
  <c r="AB227" i="21"/>
  <c r="F214" i="4"/>
  <c r="E214" i="4"/>
  <c r="D214" i="4"/>
  <c r="C216" i="4"/>
  <c r="B216" i="4"/>
  <c r="A217" i="4"/>
  <c r="AH226" i="21" l="1"/>
  <c r="O226" i="21"/>
  <c r="Q226" i="21" s="1"/>
  <c r="L227" i="21"/>
  <c r="D217" i="10"/>
  <c r="W216" i="10"/>
  <c r="AB228" i="21"/>
  <c r="AE227" i="21"/>
  <c r="S227" i="21"/>
  <c r="V226" i="21"/>
  <c r="Y226" i="21" s="1"/>
  <c r="X227" i="21"/>
  <c r="U228" i="21"/>
  <c r="P227" i="21"/>
  <c r="M228" i="21"/>
  <c r="N228" i="21"/>
  <c r="K229" i="21"/>
  <c r="AC228" i="21"/>
  <c r="AF227" i="21"/>
  <c r="A218" i="4"/>
  <c r="C217" i="4"/>
  <c r="B217" i="4"/>
  <c r="D215" i="4"/>
  <c r="F215" i="4"/>
  <c r="E215" i="4"/>
  <c r="O227" i="21" l="1"/>
  <c r="Q227" i="21" s="1"/>
  <c r="L228" i="21"/>
  <c r="D218" i="10"/>
  <c r="W217" i="10"/>
  <c r="N229" i="21"/>
  <c r="K230" i="21"/>
  <c r="S228" i="21"/>
  <c r="V227" i="21"/>
  <c r="Y227" i="21" s="1"/>
  <c r="AF228" i="21"/>
  <c r="AC229" i="21"/>
  <c r="M229" i="21"/>
  <c r="P228" i="21"/>
  <c r="U229" i="21"/>
  <c r="X228" i="21"/>
  <c r="AH227" i="21"/>
  <c r="AE228" i="21"/>
  <c r="AB229" i="21"/>
  <c r="E216" i="4"/>
  <c r="D216" i="4"/>
  <c r="F216" i="4"/>
  <c r="A219" i="4"/>
  <c r="C218" i="4"/>
  <c r="B218" i="4"/>
  <c r="AH228" i="21" l="1"/>
  <c r="O228" i="21"/>
  <c r="Q228" i="21" s="1"/>
  <c r="L229" i="21"/>
  <c r="D219" i="10"/>
  <c r="W218" i="10"/>
  <c r="M230" i="21"/>
  <c r="P229" i="21"/>
  <c r="AB230" i="21"/>
  <c r="AE229" i="21"/>
  <c r="U230" i="21"/>
  <c r="X229" i="21"/>
  <c r="AC230" i="21"/>
  <c r="AF229" i="21"/>
  <c r="S229" i="21"/>
  <c r="V228" i="21"/>
  <c r="Y228" i="21" s="1"/>
  <c r="K231" i="21"/>
  <c r="N230" i="21"/>
  <c r="F217" i="4"/>
  <c r="D217" i="4"/>
  <c r="E217" i="4"/>
  <c r="A220" i="4"/>
  <c r="C219" i="4"/>
  <c r="B219" i="4"/>
  <c r="L230" i="21" l="1"/>
  <c r="O229" i="21"/>
  <c r="Q229" i="21" s="1"/>
  <c r="D220" i="10"/>
  <c r="W219" i="10"/>
  <c r="S230" i="21"/>
  <c r="V229" i="21"/>
  <c r="Y229" i="21" s="1"/>
  <c r="AC231" i="21"/>
  <c r="AF230" i="21"/>
  <c r="U231" i="21"/>
  <c r="X230" i="21"/>
  <c r="AB231" i="21"/>
  <c r="AE230" i="21"/>
  <c r="K232" i="21"/>
  <c r="N231" i="21"/>
  <c r="AH229" i="21"/>
  <c r="P230" i="21"/>
  <c r="M231" i="21"/>
  <c r="F218" i="4"/>
  <c r="E218" i="4"/>
  <c r="D218" i="4"/>
  <c r="C220" i="4"/>
  <c r="A221" i="4"/>
  <c r="B220" i="4"/>
  <c r="AH230" i="21" l="1"/>
  <c r="L231" i="21"/>
  <c r="O230" i="21"/>
  <c r="Q230" i="21" s="1"/>
  <c r="W220" i="10"/>
  <c r="D221" i="10"/>
  <c r="K233" i="21"/>
  <c r="N232" i="21"/>
  <c r="AE231" i="21"/>
  <c r="AB232" i="21"/>
  <c r="AF231" i="21"/>
  <c r="AC232" i="21"/>
  <c r="M232" i="21"/>
  <c r="P231" i="21"/>
  <c r="X231" i="21"/>
  <c r="U232" i="21"/>
  <c r="V230" i="21"/>
  <c r="Y230" i="21" s="1"/>
  <c r="S231" i="21"/>
  <c r="F219" i="4"/>
  <c r="E219" i="4"/>
  <c r="D219" i="4"/>
  <c r="A222" i="4"/>
  <c r="C221" i="4"/>
  <c r="B221" i="4"/>
  <c r="O231" i="21" l="1"/>
  <c r="Q231" i="21" s="1"/>
  <c r="L232" i="21"/>
  <c r="W221" i="10"/>
  <c r="D222" i="10"/>
  <c r="U233" i="21"/>
  <c r="X232" i="21"/>
  <c r="AB233" i="21"/>
  <c r="AE232" i="21"/>
  <c r="M233" i="21"/>
  <c r="P232" i="21"/>
  <c r="S232" i="21"/>
  <c r="V231" i="21"/>
  <c r="Y231" i="21" s="1"/>
  <c r="AF232" i="21"/>
  <c r="AC233" i="21"/>
  <c r="AH231" i="21"/>
  <c r="N233" i="21"/>
  <c r="K234" i="21"/>
  <c r="F220" i="4"/>
  <c r="D220" i="4"/>
  <c r="E220" i="4"/>
  <c r="A223" i="4"/>
  <c r="C222" i="4"/>
  <c r="B222" i="4"/>
  <c r="L233" i="21" l="1"/>
  <c r="O232" i="21"/>
  <c r="Q232" i="21" s="1"/>
  <c r="D223" i="10"/>
  <c r="W222" i="10"/>
  <c r="N234" i="21"/>
  <c r="K235" i="21"/>
  <c r="V232" i="21"/>
  <c r="Y232" i="21" s="1"/>
  <c r="S233" i="21"/>
  <c r="AF233" i="21"/>
  <c r="AC234" i="21"/>
  <c r="M234" i="21"/>
  <c r="P233" i="21"/>
  <c r="AH232" i="21"/>
  <c r="AE233" i="21"/>
  <c r="AH233" i="21" s="1"/>
  <c r="AB234" i="21"/>
  <c r="X233" i="21"/>
  <c r="U234" i="21"/>
  <c r="F221" i="4"/>
  <c r="E221" i="4"/>
  <c r="D221" i="4"/>
  <c r="C223" i="4"/>
  <c r="A224" i="4"/>
  <c r="B223" i="4"/>
  <c r="O233" i="21" l="1"/>
  <c r="Q233" i="21" s="1"/>
  <c r="L234" i="21"/>
  <c r="D224" i="10"/>
  <c r="W223" i="10"/>
  <c r="P234" i="21"/>
  <c r="M235" i="21"/>
  <c r="U235" i="21"/>
  <c r="X234" i="21"/>
  <c r="AE234" i="21"/>
  <c r="AB235" i="21"/>
  <c r="K236" i="21"/>
  <c r="N235" i="21"/>
  <c r="AC235" i="21"/>
  <c r="AF234" i="21"/>
  <c r="S234" i="21"/>
  <c r="V233" i="21"/>
  <c r="Y233" i="21" s="1"/>
  <c r="F222" i="4"/>
  <c r="E222" i="4"/>
  <c r="D222" i="4"/>
  <c r="C224" i="4"/>
  <c r="B224" i="4"/>
  <c r="L235" i="21" l="1"/>
  <c r="O234" i="21"/>
  <c r="Q234" i="21" s="1"/>
  <c r="D225" i="10"/>
  <c r="W224" i="10"/>
  <c r="S235" i="21"/>
  <c r="V234" i="21"/>
  <c r="Y234" i="21" s="1"/>
  <c r="AC236" i="21"/>
  <c r="AF235" i="21"/>
  <c r="K237" i="21"/>
  <c r="N236" i="21"/>
  <c r="AB236" i="21"/>
  <c r="AE235" i="21"/>
  <c r="AH234" i="21"/>
  <c r="U236" i="21"/>
  <c r="X235" i="21"/>
  <c r="M236" i="21"/>
  <c r="P235" i="21"/>
  <c r="D223" i="4"/>
  <c r="E223" i="4"/>
  <c r="F223" i="4"/>
  <c r="AH235" i="21" l="1"/>
  <c r="O235" i="21"/>
  <c r="Q235" i="21" s="1"/>
  <c r="L236" i="21"/>
  <c r="D226" i="10"/>
  <c r="W225" i="10"/>
  <c r="X236" i="21"/>
  <c r="U237" i="21"/>
  <c r="AF236" i="21"/>
  <c r="AC237" i="21"/>
  <c r="P236" i="21"/>
  <c r="M237" i="21"/>
  <c r="AE236" i="21"/>
  <c r="AB237" i="21"/>
  <c r="K238" i="21"/>
  <c r="N237" i="21"/>
  <c r="V235" i="21"/>
  <c r="Y235" i="21" s="1"/>
  <c r="S236" i="21"/>
  <c r="J17" i="5" a="1"/>
  <c r="J17" i="5" s="1"/>
  <c r="J13" i="5" a="1"/>
  <c r="J13" i="5" s="1"/>
  <c r="J12" i="5" a="1"/>
  <c r="J12" i="5" s="1"/>
  <c r="J15" i="5" a="1"/>
  <c r="J15" i="5" s="1"/>
  <c r="AH236" i="21" l="1"/>
  <c r="O236" i="21"/>
  <c r="Q236" i="21" s="1"/>
  <c r="L237" i="21"/>
  <c r="D227" i="10"/>
  <c r="W226" i="10"/>
  <c r="AE237" i="21"/>
  <c r="AB238" i="21"/>
  <c r="K239" i="21"/>
  <c r="N238" i="21"/>
  <c r="M238" i="21"/>
  <c r="P237" i="21"/>
  <c r="X237" i="21"/>
  <c r="U238" i="21"/>
  <c r="V236" i="21"/>
  <c r="Y236" i="21" s="1"/>
  <c r="S237" i="21"/>
  <c r="AF237" i="21"/>
  <c r="AC238" i="21"/>
  <c r="J16" i="5"/>
  <c r="L16" i="5"/>
  <c r="K16" i="5"/>
  <c r="J14" i="5"/>
  <c r="K14" i="5"/>
  <c r="L14" i="5"/>
  <c r="J18" i="5"/>
  <c r="K18" i="5"/>
  <c r="L18" i="5"/>
  <c r="L238" i="21" l="1"/>
  <c r="O237" i="21"/>
  <c r="Q237" i="21" s="1"/>
  <c r="D228" i="10"/>
  <c r="W227" i="10"/>
  <c r="V237" i="21"/>
  <c r="Y237" i="21" s="1"/>
  <c r="S238" i="21"/>
  <c r="AC239" i="21"/>
  <c r="AF238" i="21"/>
  <c r="X238" i="21"/>
  <c r="U239" i="21"/>
  <c r="M239" i="21"/>
  <c r="P238" i="21"/>
  <c r="N239" i="21"/>
  <c r="K240" i="21"/>
  <c r="AB239" i="21"/>
  <c r="AE238" i="21"/>
  <c r="AH237" i="21"/>
  <c r="N16" i="5"/>
  <c r="M16" i="5"/>
  <c r="P16" i="5" s="1"/>
  <c r="N18" i="5"/>
  <c r="M18" i="5"/>
  <c r="P18" i="5" s="1"/>
  <c r="N14" i="5"/>
  <c r="M14" i="5"/>
  <c r="AH238" i="21" l="1"/>
  <c r="O238" i="21"/>
  <c r="Q238" i="21" s="1"/>
  <c r="L239" i="21"/>
  <c r="D229" i="10"/>
  <c r="W228" i="10"/>
  <c r="N240" i="21"/>
  <c r="K241" i="21"/>
  <c r="AE239" i="21"/>
  <c r="AB240" i="21"/>
  <c r="P239" i="21"/>
  <c r="M240" i="21"/>
  <c r="U240" i="21"/>
  <c r="X239" i="21"/>
  <c r="AF239" i="21"/>
  <c r="AC240" i="21"/>
  <c r="V238" i="21"/>
  <c r="Y238" i="21" s="1"/>
  <c r="S239" i="21"/>
  <c r="P14" i="5"/>
  <c r="L5" i="5"/>
  <c r="N5" i="5" s="1"/>
  <c r="O14" i="5"/>
  <c r="L6" i="5"/>
  <c r="N6" i="5" s="1"/>
  <c r="O16" i="5"/>
  <c r="J6" i="5" s="1"/>
  <c r="L7" i="5"/>
  <c r="N7" i="5" s="1"/>
  <c r="O18" i="5"/>
  <c r="J7" i="5" s="1"/>
  <c r="L240" i="21" l="1"/>
  <c r="O239" i="21"/>
  <c r="Q239" i="21" s="1"/>
  <c r="W229" i="10"/>
  <c r="D230" i="10"/>
  <c r="AC241" i="21"/>
  <c r="AF240" i="21"/>
  <c r="M241" i="21"/>
  <c r="P240" i="21"/>
  <c r="AB241" i="21"/>
  <c r="AE240" i="21"/>
  <c r="K242" i="21"/>
  <c r="N241" i="21"/>
  <c r="V239" i="21"/>
  <c r="Y239" i="21" s="1"/>
  <c r="S240" i="21"/>
  <c r="X240" i="21"/>
  <c r="U241" i="21"/>
  <c r="AH239" i="21"/>
  <c r="J5" i="5"/>
  <c r="AH240" i="21" l="1"/>
  <c r="O240" i="21"/>
  <c r="Q240" i="21" s="1"/>
  <c r="L241" i="21"/>
  <c r="W230" i="10"/>
  <c r="D231" i="10"/>
  <c r="X241" i="21"/>
  <c r="U242" i="21"/>
  <c r="S241" i="21"/>
  <c r="V240" i="21"/>
  <c r="Y240" i="21" s="1"/>
  <c r="N242" i="21"/>
  <c r="K243" i="21"/>
  <c r="AE241" i="21"/>
  <c r="AB242" i="21"/>
  <c r="P241" i="21"/>
  <c r="M242" i="21"/>
  <c r="AC242" i="21"/>
  <c r="AF241" i="21"/>
  <c r="L242" i="21" l="1"/>
  <c r="O241" i="21"/>
  <c r="Q241" i="21" s="1"/>
  <c r="W231" i="10"/>
  <c r="D232" i="10"/>
  <c r="S242" i="21"/>
  <c r="V241" i="21"/>
  <c r="Y241" i="21" s="1"/>
  <c r="AF242" i="21"/>
  <c r="AC243" i="21"/>
  <c r="AE242" i="21"/>
  <c r="AB243" i="21"/>
  <c r="U243" i="21"/>
  <c r="X242" i="21"/>
  <c r="P242" i="21"/>
  <c r="M243" i="21"/>
  <c r="AH241" i="21"/>
  <c r="K244" i="21"/>
  <c r="N243" i="21"/>
  <c r="AH242" i="21" l="1"/>
  <c r="L243" i="21"/>
  <c r="O242" i="21"/>
  <c r="Q242" i="21" s="1"/>
  <c r="D233" i="10"/>
  <c r="W232" i="10"/>
  <c r="N244" i="21"/>
  <c r="K245" i="21"/>
  <c r="P243" i="21"/>
  <c r="M244" i="21"/>
  <c r="X243" i="21"/>
  <c r="U244" i="21"/>
  <c r="AB244" i="21"/>
  <c r="AE243" i="21"/>
  <c r="AC244" i="21"/>
  <c r="AF243" i="21"/>
  <c r="V242" i="21"/>
  <c r="Y242" i="21" s="1"/>
  <c r="S243" i="21"/>
  <c r="O243" i="21" l="1"/>
  <c r="Q243" i="21" s="1"/>
  <c r="L244" i="21"/>
  <c r="D234" i="10"/>
  <c r="W233" i="10"/>
  <c r="AH243" i="21"/>
  <c r="M245" i="21"/>
  <c r="P244" i="21"/>
  <c r="N245" i="21"/>
  <c r="K246" i="21"/>
  <c r="S244" i="21"/>
  <c r="V243" i="21"/>
  <c r="Y243" i="21" s="1"/>
  <c r="AE244" i="21"/>
  <c r="AB245" i="21"/>
  <c r="U245" i="21"/>
  <c r="X244" i="21"/>
  <c r="AC245" i="21"/>
  <c r="AF244" i="21"/>
  <c r="O244" i="21" l="1"/>
  <c r="Q244" i="21" s="1"/>
  <c r="L245" i="21"/>
  <c r="W234" i="10"/>
  <c r="D235" i="10"/>
  <c r="AB246" i="21"/>
  <c r="AE245" i="21"/>
  <c r="AF245" i="21"/>
  <c r="AC246" i="21"/>
  <c r="X245" i="21"/>
  <c r="U246" i="21"/>
  <c r="V244" i="21"/>
  <c r="Y244" i="21" s="1"/>
  <c r="S245" i="21"/>
  <c r="K247" i="21"/>
  <c r="N246" i="21"/>
  <c r="AH244" i="21"/>
  <c r="M246" i="21"/>
  <c r="P245" i="21"/>
  <c r="L246" i="21" l="1"/>
  <c r="O245" i="21"/>
  <c r="Q245" i="21"/>
  <c r="W235" i="10"/>
  <c r="D236" i="10"/>
  <c r="P246" i="21"/>
  <c r="M247" i="21"/>
  <c r="K248" i="21"/>
  <c r="N247" i="21"/>
  <c r="S246" i="21"/>
  <c r="V245" i="21"/>
  <c r="Y245" i="21" s="1"/>
  <c r="X246" i="21"/>
  <c r="U247" i="21"/>
  <c r="AC247" i="21"/>
  <c r="AF246" i="21"/>
  <c r="AH245" i="21"/>
  <c r="AB247" i="21"/>
  <c r="AE246" i="21"/>
  <c r="AH246" i="21" l="1"/>
  <c r="L247" i="21"/>
  <c r="O246" i="21"/>
  <c r="Q246" i="21" s="1"/>
  <c r="D237" i="10"/>
  <c r="W236" i="10"/>
  <c r="X247" i="21"/>
  <c r="U248" i="21"/>
  <c r="AC248" i="21"/>
  <c r="AF247" i="21"/>
  <c r="K249" i="21"/>
  <c r="N248" i="21"/>
  <c r="AE247" i="21"/>
  <c r="AB248" i="21"/>
  <c r="V246" i="21"/>
  <c r="Y246" i="21" s="1"/>
  <c r="S247" i="21"/>
  <c r="P247" i="21"/>
  <c r="M248" i="21"/>
  <c r="B33" i="1"/>
  <c r="AH247" i="21" l="1"/>
  <c r="O247" i="21"/>
  <c r="Q247" i="21" s="1"/>
  <c r="L248" i="21"/>
  <c r="W237" i="10"/>
  <c r="D238" i="10"/>
  <c r="M249" i="21"/>
  <c r="P248" i="21"/>
  <c r="AF248" i="21"/>
  <c r="AC249" i="21"/>
  <c r="AB249" i="21"/>
  <c r="AE248" i="21"/>
  <c r="U249" i="21"/>
  <c r="X248" i="21"/>
  <c r="V247" i="21"/>
  <c r="Y247" i="21" s="1"/>
  <c r="S248" i="21"/>
  <c r="N249" i="21"/>
  <c r="K250" i="21"/>
  <c r="B34" i="1"/>
  <c r="G3" i="19"/>
  <c r="G6" i="19" s="1"/>
  <c r="K6" i="19" s="1"/>
  <c r="AH248" i="21" l="1"/>
  <c r="O248" i="21"/>
  <c r="Q248" i="21" s="1"/>
  <c r="L249" i="21"/>
  <c r="W238" i="10"/>
  <c r="D239" i="10"/>
  <c r="S249" i="21"/>
  <c r="V248" i="21"/>
  <c r="Y248" i="21" s="1"/>
  <c r="AE249" i="21"/>
  <c r="AB250" i="21"/>
  <c r="U250" i="21"/>
  <c r="X249" i="21"/>
  <c r="AF249" i="21"/>
  <c r="AC250" i="21"/>
  <c r="K251" i="21"/>
  <c r="N250" i="21"/>
  <c r="P249" i="21"/>
  <c r="M250" i="21"/>
  <c r="O249" i="21" l="1"/>
  <c r="Q249" i="21" s="1"/>
  <c r="L250" i="21"/>
  <c r="D240" i="10"/>
  <c r="W239" i="10"/>
  <c r="P250" i="21"/>
  <c r="M251" i="21"/>
  <c r="AE250" i="21"/>
  <c r="AB251" i="21"/>
  <c r="N251" i="21"/>
  <c r="K252" i="21"/>
  <c r="AC251" i="21"/>
  <c r="AF250" i="21"/>
  <c r="U251" i="21"/>
  <c r="X250" i="21"/>
  <c r="AH249" i="21"/>
  <c r="V249" i="21"/>
  <c r="Y249" i="21" s="1"/>
  <c r="S250" i="21"/>
  <c r="O250" i="21" l="1"/>
  <c r="Q250" i="21" s="1"/>
  <c r="L251" i="21"/>
  <c r="W240" i="10"/>
  <c r="D241" i="10"/>
  <c r="S251" i="21"/>
  <c r="V250" i="21"/>
  <c r="Y250" i="21" s="1"/>
  <c r="K253" i="21"/>
  <c r="N252" i="21"/>
  <c r="AB252" i="21"/>
  <c r="AE251" i="21"/>
  <c r="P251" i="21"/>
  <c r="M252" i="21"/>
  <c r="U252" i="21"/>
  <c r="X251" i="21"/>
  <c r="AC252" i="21"/>
  <c r="AF251" i="21"/>
  <c r="AH250" i="21"/>
  <c r="L252" i="21" l="1"/>
  <c r="O251" i="21"/>
  <c r="Q251" i="21" s="1"/>
  <c r="W241" i="10"/>
  <c r="D242" i="10"/>
  <c r="AF252" i="21"/>
  <c r="AC253" i="21"/>
  <c r="X252" i="21"/>
  <c r="U253" i="21"/>
  <c r="M253" i="21"/>
  <c r="P252" i="21"/>
  <c r="AH251" i="21"/>
  <c r="AE252" i="21"/>
  <c r="AB253" i="21"/>
  <c r="K254" i="21"/>
  <c r="N253" i="21"/>
  <c r="V251" i="21"/>
  <c r="Y251" i="21" s="1"/>
  <c r="S252" i="21"/>
  <c r="AH252" i="21" l="1"/>
  <c r="L253" i="21"/>
  <c r="O252" i="21"/>
  <c r="Q252" i="21" s="1"/>
  <c r="D243" i="10"/>
  <c r="W242" i="10"/>
  <c r="AE253" i="21"/>
  <c r="AB254" i="21"/>
  <c r="X253" i="21"/>
  <c r="U254" i="21"/>
  <c r="V252" i="21"/>
  <c r="Y252" i="21" s="1"/>
  <c r="S253" i="21"/>
  <c r="AF253" i="21"/>
  <c r="AC254" i="21"/>
  <c r="N254" i="21"/>
  <c r="K255" i="21"/>
  <c r="P253" i="21"/>
  <c r="M254" i="21"/>
  <c r="B67" i="1"/>
  <c r="L254" i="21" l="1"/>
  <c r="O253" i="21"/>
  <c r="Q253" i="21" s="1"/>
  <c r="D244" i="10"/>
  <c r="W243" i="10"/>
  <c r="X254" i="21"/>
  <c r="U255" i="21"/>
  <c r="AE254" i="21"/>
  <c r="AB255" i="21"/>
  <c r="N255" i="21"/>
  <c r="K256" i="21"/>
  <c r="AC255" i="21"/>
  <c r="AF254" i="21"/>
  <c r="S254" i="21"/>
  <c r="V253" i="21"/>
  <c r="Y253" i="21" s="1"/>
  <c r="AH253" i="21"/>
  <c r="M255" i="21"/>
  <c r="P254" i="21"/>
  <c r="O254" i="21" l="1"/>
  <c r="Q254" i="21" s="1"/>
  <c r="L255" i="21"/>
  <c r="D245" i="10"/>
  <c r="W244" i="10"/>
  <c r="AB256" i="21"/>
  <c r="AE255" i="21"/>
  <c r="AC256" i="21"/>
  <c r="AF255" i="21"/>
  <c r="AH254" i="21"/>
  <c r="V254" i="21"/>
  <c r="Y254" i="21" s="1"/>
  <c r="S255" i="21"/>
  <c r="N256" i="21"/>
  <c r="K257" i="21"/>
  <c r="P255" i="21"/>
  <c r="M256" i="21"/>
  <c r="U256" i="21"/>
  <c r="X255" i="21"/>
  <c r="L256" i="21" l="1"/>
  <c r="O255" i="21"/>
  <c r="Q255" i="21" s="1"/>
  <c r="W245" i="10"/>
  <c r="D246" i="10"/>
  <c r="U257" i="21"/>
  <c r="X256" i="21"/>
  <c r="K258" i="21"/>
  <c r="N257" i="21"/>
  <c r="P256" i="21"/>
  <c r="M257" i="21"/>
  <c r="V255" i="21"/>
  <c r="Y255" i="21" s="1"/>
  <c r="S256" i="21"/>
  <c r="AH255" i="21"/>
  <c r="AB257" i="21"/>
  <c r="AE256" i="21"/>
  <c r="AC257" i="21"/>
  <c r="AF256" i="21"/>
  <c r="O256" i="21" l="1"/>
  <c r="Q256" i="21" s="1"/>
  <c r="L257" i="21"/>
  <c r="W246" i="10"/>
  <c r="D247" i="10"/>
  <c r="AC258" i="21"/>
  <c r="AF257" i="21"/>
  <c r="S257" i="21"/>
  <c r="V256" i="21"/>
  <c r="Y256" i="21" s="1"/>
  <c r="M258" i="21"/>
  <c r="P257" i="21"/>
  <c r="K259" i="21"/>
  <c r="N258" i="21"/>
  <c r="AH256" i="21"/>
  <c r="AB258" i="21"/>
  <c r="AE257" i="21"/>
  <c r="X257" i="21"/>
  <c r="U258" i="21"/>
  <c r="L258" i="21" l="1"/>
  <c r="O257" i="21"/>
  <c r="Q257" i="21" s="1"/>
  <c r="AH257" i="21"/>
  <c r="D248" i="10"/>
  <c r="W247" i="10"/>
  <c r="U259" i="21"/>
  <c r="X258" i="21"/>
  <c r="AE258" i="21"/>
  <c r="AB259" i="21"/>
  <c r="K260" i="21"/>
  <c r="N259" i="21"/>
  <c r="P258" i="21"/>
  <c r="M259" i="21"/>
  <c r="S258" i="21"/>
  <c r="V257" i="21"/>
  <c r="Y257" i="21" s="1"/>
  <c r="AF258" i="21"/>
  <c r="AC259" i="21"/>
  <c r="O258" i="21" l="1"/>
  <c r="Q258" i="21" s="1"/>
  <c r="L259" i="21"/>
  <c r="D249" i="10"/>
  <c r="W248" i="10"/>
  <c r="P259" i="21"/>
  <c r="M260" i="21"/>
  <c r="AB260" i="21"/>
  <c r="AE259" i="21"/>
  <c r="AC260" i="21"/>
  <c r="AF259" i="21"/>
  <c r="V258" i="21"/>
  <c r="Y258" i="21" s="1"/>
  <c r="S259" i="21"/>
  <c r="N260" i="21"/>
  <c r="K261" i="21"/>
  <c r="AH258" i="21"/>
  <c r="X259" i="21"/>
  <c r="U260" i="21"/>
  <c r="O259" i="21" l="1"/>
  <c r="Q259" i="21" s="1"/>
  <c r="L260" i="21"/>
  <c r="W249" i="10"/>
  <c r="D250" i="10"/>
  <c r="N261" i="21"/>
  <c r="K262" i="21"/>
  <c r="X260" i="21"/>
  <c r="U261" i="21"/>
  <c r="AH259" i="21"/>
  <c r="M261" i="21"/>
  <c r="P260" i="21"/>
  <c r="S260" i="21"/>
  <c r="V259" i="21"/>
  <c r="Y259" i="21" s="1"/>
  <c r="AF260" i="21"/>
  <c r="AC261" i="21"/>
  <c r="AB261" i="21"/>
  <c r="AE260" i="21"/>
  <c r="O260" i="21" l="1"/>
  <c r="Q260" i="21" s="1"/>
  <c r="L261" i="21"/>
  <c r="AH260" i="21"/>
  <c r="W250" i="10"/>
  <c r="D251" i="10"/>
  <c r="AC262" i="21"/>
  <c r="AF261" i="21"/>
  <c r="V260" i="21"/>
  <c r="Y260" i="21" s="1"/>
  <c r="S261" i="21"/>
  <c r="M262" i="21"/>
  <c r="P261" i="21"/>
  <c r="K263" i="21"/>
  <c r="N262" i="21"/>
  <c r="AB262" i="21"/>
  <c r="AE261" i="21"/>
  <c r="X261" i="21"/>
  <c r="U262" i="21"/>
  <c r="AH261" i="21" l="1"/>
  <c r="O261" i="21"/>
  <c r="Q261" i="21" s="1"/>
  <c r="L262" i="21"/>
  <c r="D252" i="10"/>
  <c r="W251" i="10"/>
  <c r="AB263" i="21"/>
  <c r="AE262" i="21"/>
  <c r="K264" i="21"/>
  <c r="N263" i="21"/>
  <c r="P262" i="21"/>
  <c r="M263" i="21"/>
  <c r="X262" i="21"/>
  <c r="U263" i="21"/>
  <c r="S262" i="21"/>
  <c r="V261" i="21"/>
  <c r="Y261" i="21" s="1"/>
  <c r="AC263" i="21"/>
  <c r="AF262" i="21"/>
  <c r="L263" i="21" l="1"/>
  <c r="O262" i="21"/>
  <c r="Q262" i="21" s="1"/>
  <c r="D253" i="10"/>
  <c r="W252" i="10"/>
  <c r="AC264" i="21"/>
  <c r="AF263" i="21"/>
  <c r="V262" i="21"/>
  <c r="Y262" i="21" s="1"/>
  <c r="S263" i="21"/>
  <c r="K265" i="21"/>
  <c r="N264" i="21"/>
  <c r="X263" i="21"/>
  <c r="U264" i="21"/>
  <c r="P263" i="21"/>
  <c r="M264" i="21"/>
  <c r="AH262" i="21"/>
  <c r="AE263" i="21"/>
  <c r="AB264" i="21"/>
  <c r="AH263" i="21" l="1"/>
  <c r="L264" i="21"/>
  <c r="O263" i="21"/>
  <c r="Q263" i="21" s="1"/>
  <c r="D254" i="10"/>
  <c r="W253" i="10"/>
  <c r="M265" i="21"/>
  <c r="P264" i="21"/>
  <c r="X264" i="21"/>
  <c r="U265" i="21"/>
  <c r="K266" i="21"/>
  <c r="N265" i="21"/>
  <c r="AE264" i="21"/>
  <c r="AB265" i="21"/>
  <c r="S264" i="21"/>
  <c r="V263" i="21"/>
  <c r="Y263" i="21" s="1"/>
  <c r="AF264" i="21"/>
  <c r="AC265" i="21"/>
  <c r="O264" i="21" l="1"/>
  <c r="Q264" i="21" s="1"/>
  <c r="L265" i="21"/>
  <c r="D255" i="10"/>
  <c r="W254" i="10"/>
  <c r="AF265" i="21"/>
  <c r="AC266" i="21"/>
  <c r="AE265" i="21"/>
  <c r="AB266" i="21"/>
  <c r="AH264" i="21"/>
  <c r="V264" i="21"/>
  <c r="Y264" i="21" s="1"/>
  <c r="S265" i="21"/>
  <c r="N266" i="21"/>
  <c r="K267" i="21"/>
  <c r="U266" i="21"/>
  <c r="X265" i="21"/>
  <c r="P265" i="21"/>
  <c r="M266" i="21"/>
  <c r="L266" i="21" l="1"/>
  <c r="O265" i="21"/>
  <c r="Q265" i="21"/>
  <c r="W255" i="10"/>
  <c r="D256" i="10"/>
  <c r="M267" i="21"/>
  <c r="P266" i="21"/>
  <c r="X266" i="21"/>
  <c r="U267" i="21"/>
  <c r="S266" i="21"/>
  <c r="V265" i="21"/>
  <c r="Y265" i="21" s="1"/>
  <c r="K268" i="21"/>
  <c r="N267" i="21"/>
  <c r="AH265" i="21"/>
  <c r="AE266" i="21"/>
  <c r="AB267" i="21"/>
  <c r="AC267" i="21"/>
  <c r="AF266" i="21"/>
  <c r="L267" i="21" l="1"/>
  <c r="O266" i="21"/>
  <c r="Q266" i="21" s="1"/>
  <c r="W256" i="10"/>
  <c r="D257" i="10"/>
  <c r="AB268" i="21"/>
  <c r="AE267" i="21"/>
  <c r="AH266" i="21"/>
  <c r="N268" i="21"/>
  <c r="K269" i="21"/>
  <c r="V266" i="21"/>
  <c r="Y266" i="21" s="1"/>
  <c r="S267" i="21"/>
  <c r="AF267" i="21"/>
  <c r="AC268" i="21"/>
  <c r="X267" i="21"/>
  <c r="U268" i="21"/>
  <c r="M268" i="21"/>
  <c r="P267" i="21"/>
  <c r="O267" i="21" l="1"/>
  <c r="Q267" i="21" s="1"/>
  <c r="L268" i="21"/>
  <c r="D258" i="10"/>
  <c r="W257" i="10"/>
  <c r="P268" i="21"/>
  <c r="M269" i="21"/>
  <c r="U269" i="21"/>
  <c r="X268" i="21"/>
  <c r="AF268" i="21"/>
  <c r="AC269" i="21"/>
  <c r="S268" i="21"/>
  <c r="V267" i="21"/>
  <c r="Y267" i="21" s="1"/>
  <c r="AH267" i="21"/>
  <c r="N269" i="21"/>
  <c r="K270" i="21"/>
  <c r="AB269" i="21"/>
  <c r="AE268" i="21"/>
  <c r="AH268" i="21" l="1"/>
  <c r="L269" i="21"/>
  <c r="O268" i="21"/>
  <c r="Q268" i="21" s="1"/>
  <c r="D259" i="10"/>
  <c r="W258" i="10"/>
  <c r="N270" i="21"/>
  <c r="K271" i="21"/>
  <c r="S269" i="21"/>
  <c r="V268" i="21"/>
  <c r="Y268" i="21" s="1"/>
  <c r="AE269" i="21"/>
  <c r="AB270" i="21"/>
  <c r="AC270" i="21"/>
  <c r="AF269" i="21"/>
  <c r="X269" i="21"/>
  <c r="U270" i="21"/>
  <c r="M270" i="21"/>
  <c r="P269" i="21"/>
  <c r="AH269" i="21" l="1"/>
  <c r="O269" i="21"/>
  <c r="Q269" i="21" s="1"/>
  <c r="L270" i="21"/>
  <c r="D260" i="10"/>
  <c r="W259" i="10"/>
  <c r="P270" i="21"/>
  <c r="M271" i="21"/>
  <c r="AF270" i="21"/>
  <c r="AC271" i="21"/>
  <c r="N271" i="21"/>
  <c r="K272" i="21"/>
  <c r="X270" i="21"/>
  <c r="U271" i="21"/>
  <c r="AE270" i="21"/>
  <c r="AB271" i="21"/>
  <c r="S270" i="21"/>
  <c r="V269" i="21"/>
  <c r="Y269" i="21" s="1"/>
  <c r="L271" i="21" l="1"/>
  <c r="O270" i="21"/>
  <c r="Q270" i="21" s="1"/>
  <c r="AH270" i="21"/>
  <c r="D261" i="10"/>
  <c r="W260" i="10"/>
  <c r="X271" i="21"/>
  <c r="U272" i="21"/>
  <c r="V270" i="21"/>
  <c r="Y270" i="21" s="1"/>
  <c r="S271" i="21"/>
  <c r="AB272" i="21"/>
  <c r="AE271" i="21"/>
  <c r="P271" i="21"/>
  <c r="M272" i="21"/>
  <c r="N272" i="21"/>
  <c r="K273" i="21"/>
  <c r="AF271" i="21"/>
  <c r="AC272" i="21"/>
  <c r="O271" i="21" l="1"/>
  <c r="Q271" i="21" s="1"/>
  <c r="L272" i="21"/>
  <c r="W261" i="10"/>
  <c r="D262" i="10"/>
  <c r="P272" i="21"/>
  <c r="M273" i="21"/>
  <c r="AC273" i="21"/>
  <c r="AF272" i="21"/>
  <c r="K274" i="21"/>
  <c r="N273" i="21"/>
  <c r="AH271" i="21"/>
  <c r="X272" i="21"/>
  <c r="U273" i="21"/>
  <c r="AE272" i="21"/>
  <c r="AB273" i="21"/>
  <c r="V271" i="21"/>
  <c r="Y271" i="21" s="1"/>
  <c r="S272" i="21"/>
  <c r="AH272" i="21" l="1"/>
  <c r="L273" i="21"/>
  <c r="O272" i="21"/>
  <c r="Q272" i="21" s="1"/>
  <c r="W262" i="10"/>
  <c r="D263" i="10"/>
  <c r="V272" i="21"/>
  <c r="Y272" i="21" s="1"/>
  <c r="S273" i="21"/>
  <c r="AB274" i="21"/>
  <c r="AE273" i="21"/>
  <c r="M274" i="21"/>
  <c r="P273" i="21"/>
  <c r="X273" i="21"/>
  <c r="U274" i="21"/>
  <c r="AF273" i="21"/>
  <c r="AC274" i="21"/>
  <c r="N274" i="21"/>
  <c r="K275" i="21"/>
  <c r="O273" i="21" l="1"/>
  <c r="Q273" i="21" s="1"/>
  <c r="L274" i="21"/>
  <c r="D264" i="10"/>
  <c r="W263" i="10"/>
  <c r="AF274" i="21"/>
  <c r="AC275" i="21"/>
  <c r="K276" i="21"/>
  <c r="N275" i="21"/>
  <c r="AE274" i="21"/>
  <c r="AB275" i="21"/>
  <c r="X274" i="21"/>
  <c r="U275" i="21"/>
  <c r="AH273" i="21"/>
  <c r="V273" i="21"/>
  <c r="Y273" i="21" s="1"/>
  <c r="S274" i="21"/>
  <c r="P274" i="21"/>
  <c r="M275" i="21"/>
  <c r="AH274" i="21" l="1"/>
  <c r="L275" i="21"/>
  <c r="O274" i="21"/>
  <c r="Q274" i="21" s="1"/>
  <c r="W264" i="10"/>
  <c r="D265" i="10"/>
  <c r="P275" i="21"/>
  <c r="M276" i="21"/>
  <c r="V274" i="21"/>
  <c r="Y274" i="21" s="1"/>
  <c r="S275" i="21"/>
  <c r="AB276" i="21"/>
  <c r="AE275" i="21"/>
  <c r="N276" i="21"/>
  <c r="K277" i="21"/>
  <c r="X275" i="21"/>
  <c r="U276" i="21"/>
  <c r="AF275" i="21"/>
  <c r="AC276" i="21"/>
  <c r="O275" i="21" l="1"/>
  <c r="Q275" i="21" s="1"/>
  <c r="L276" i="21"/>
  <c r="D266" i="10"/>
  <c r="W265" i="10"/>
  <c r="AC277" i="21"/>
  <c r="AF276" i="21"/>
  <c r="N277" i="21"/>
  <c r="K278" i="21"/>
  <c r="AB277" i="21"/>
  <c r="AE276" i="21"/>
  <c r="X276" i="21"/>
  <c r="U277" i="21"/>
  <c r="AH275" i="21"/>
  <c r="V275" i="21"/>
  <c r="Y275" i="21" s="1"/>
  <c r="S276" i="21"/>
  <c r="M277" i="21"/>
  <c r="P276" i="21"/>
  <c r="AH276" i="21" l="1"/>
  <c r="L277" i="21"/>
  <c r="O276" i="21"/>
  <c r="Q276" i="21" s="1"/>
  <c r="W266" i="10"/>
  <c r="D267" i="10"/>
  <c r="P277" i="21"/>
  <c r="M278" i="21"/>
  <c r="V276" i="21"/>
  <c r="Y276" i="21" s="1"/>
  <c r="S277" i="21"/>
  <c r="U278" i="21"/>
  <c r="X277" i="21"/>
  <c r="AB278" i="21"/>
  <c r="AE277" i="21"/>
  <c r="K279" i="21"/>
  <c r="N278" i="21"/>
  <c r="AC278" i="21"/>
  <c r="AF277" i="21"/>
  <c r="O277" i="21" l="1"/>
  <c r="Q277" i="21" s="1"/>
  <c r="L278" i="21"/>
  <c r="W267" i="10"/>
  <c r="D268" i="10"/>
  <c r="AH277" i="21"/>
  <c r="V277" i="21"/>
  <c r="Y277" i="21" s="1"/>
  <c r="S278" i="21"/>
  <c r="P278" i="21"/>
  <c r="M279" i="21"/>
  <c r="AF278" i="21"/>
  <c r="AC279" i="21"/>
  <c r="N279" i="21"/>
  <c r="K280" i="21"/>
  <c r="AE278" i="21"/>
  <c r="AH278" i="21" s="1"/>
  <c r="AB279" i="21"/>
  <c r="X278" i="21"/>
  <c r="U279" i="21"/>
  <c r="O278" i="21" l="1"/>
  <c r="Q278" i="21" s="1"/>
  <c r="L279" i="21"/>
  <c r="D269" i="10"/>
  <c r="W268" i="10"/>
  <c r="AE279" i="21"/>
  <c r="AB280" i="21"/>
  <c r="X279" i="21"/>
  <c r="U280" i="21"/>
  <c r="K281" i="21"/>
  <c r="N280" i="21"/>
  <c r="M280" i="21"/>
  <c r="P279" i="21"/>
  <c r="S279" i="21"/>
  <c r="V278" i="21"/>
  <c r="Y278" i="21" s="1"/>
  <c r="AF279" i="21"/>
  <c r="AC280" i="21"/>
  <c r="O279" i="21" l="1"/>
  <c r="Q279" i="21" s="1"/>
  <c r="L280" i="21"/>
  <c r="D270" i="10"/>
  <c r="W269" i="10"/>
  <c r="AF280" i="21"/>
  <c r="AC281" i="21"/>
  <c r="K282" i="21"/>
  <c r="N281" i="21"/>
  <c r="S280" i="21"/>
  <c r="V279" i="21"/>
  <c r="Y279" i="21" s="1"/>
  <c r="P280" i="21"/>
  <c r="M281" i="21"/>
  <c r="X280" i="21"/>
  <c r="U281" i="21"/>
  <c r="AE280" i="21"/>
  <c r="AB281" i="21"/>
  <c r="AH279" i="21"/>
  <c r="L281" i="21" l="1"/>
  <c r="O280" i="21"/>
  <c r="Q280" i="21" s="1"/>
  <c r="AH280" i="21"/>
  <c r="W270" i="10"/>
  <c r="D271" i="10"/>
  <c r="X281" i="21"/>
  <c r="U282" i="21"/>
  <c r="V280" i="21"/>
  <c r="Y280" i="21" s="1"/>
  <c r="S281" i="21"/>
  <c r="N282" i="21"/>
  <c r="K283" i="21"/>
  <c r="P281" i="21"/>
  <c r="M282" i="21"/>
  <c r="AF281" i="21"/>
  <c r="AC282" i="21"/>
  <c r="AE281" i="21"/>
  <c r="AB282" i="21"/>
  <c r="AH281" i="21" l="1"/>
  <c r="L282" i="21"/>
  <c r="O281" i="21"/>
  <c r="Q281" i="21" s="1"/>
  <c r="W271" i="10"/>
  <c r="D272" i="10"/>
  <c r="AB283" i="21"/>
  <c r="AE282" i="21"/>
  <c r="AC283" i="21"/>
  <c r="AF282" i="21"/>
  <c r="M283" i="21"/>
  <c r="P282" i="21"/>
  <c r="N283" i="21"/>
  <c r="K284" i="21"/>
  <c r="S282" i="21"/>
  <c r="V281" i="21"/>
  <c r="Y281" i="21" s="1"/>
  <c r="U283" i="21"/>
  <c r="X282" i="21"/>
  <c r="O282" i="21" l="1"/>
  <c r="Q282" i="21" s="1"/>
  <c r="L283" i="21"/>
  <c r="W272" i="10"/>
  <c r="D273" i="10"/>
  <c r="S283" i="21"/>
  <c r="V282" i="21"/>
  <c r="Y282" i="21" s="1"/>
  <c r="M284" i="21"/>
  <c r="P283" i="21"/>
  <c r="AC284" i="21"/>
  <c r="AF283" i="21"/>
  <c r="AH282" i="21"/>
  <c r="X283" i="21"/>
  <c r="U284" i="21"/>
  <c r="K285" i="21"/>
  <c r="N284" i="21"/>
  <c r="AE283" i="21"/>
  <c r="AB284" i="21"/>
  <c r="AH283" i="21" l="1"/>
  <c r="O283" i="21"/>
  <c r="Q283" i="21" s="1"/>
  <c r="L284" i="21"/>
  <c r="D274" i="10"/>
  <c r="W273" i="10"/>
  <c r="AB285" i="21"/>
  <c r="AE284" i="21"/>
  <c r="AC285" i="21"/>
  <c r="AF284" i="21"/>
  <c r="K286" i="21"/>
  <c r="N285" i="21"/>
  <c r="M285" i="21"/>
  <c r="P284" i="21"/>
  <c r="X284" i="21"/>
  <c r="U285" i="21"/>
  <c r="S284" i="21"/>
  <c r="V283" i="21"/>
  <c r="Y283" i="21" s="1"/>
  <c r="L285" i="21" l="1"/>
  <c r="O284" i="21"/>
  <c r="Q284" i="21" s="1"/>
  <c r="D275" i="10"/>
  <c r="W274" i="10"/>
  <c r="X285" i="21"/>
  <c r="U286" i="21"/>
  <c r="P285" i="21"/>
  <c r="M286" i="21"/>
  <c r="K287" i="21"/>
  <c r="N286" i="21"/>
  <c r="AC286" i="21"/>
  <c r="AF285" i="21"/>
  <c r="AH284" i="21"/>
  <c r="V284" i="21"/>
  <c r="Y284" i="21" s="1"/>
  <c r="S285" i="21"/>
  <c r="AE285" i="21"/>
  <c r="AB286" i="21"/>
  <c r="AH285" i="21" l="1"/>
  <c r="O285" i="21"/>
  <c r="Q285" i="21" s="1"/>
  <c r="L286" i="21"/>
  <c r="D276" i="10"/>
  <c r="W275" i="10"/>
  <c r="AE286" i="21"/>
  <c r="AB287" i="21"/>
  <c r="V285" i="21"/>
  <c r="Y285" i="21" s="1"/>
  <c r="S286" i="21"/>
  <c r="N287" i="21"/>
  <c r="K288" i="21"/>
  <c r="AF286" i="21"/>
  <c r="AC287" i="21"/>
  <c r="P286" i="21"/>
  <c r="M287" i="21"/>
  <c r="X286" i="21"/>
  <c r="U287" i="21"/>
  <c r="O286" i="21" l="1"/>
  <c r="Q286" i="21" s="1"/>
  <c r="L287" i="21"/>
  <c r="D277" i="10"/>
  <c r="W276" i="10"/>
  <c r="U288" i="21"/>
  <c r="X287" i="21"/>
  <c r="AB288" i="21"/>
  <c r="AE287" i="21"/>
  <c r="P287" i="21"/>
  <c r="M288" i="21"/>
  <c r="AF287" i="21"/>
  <c r="AC288" i="21"/>
  <c r="N288" i="21"/>
  <c r="K289" i="21"/>
  <c r="S287" i="21"/>
  <c r="V286" i="21"/>
  <c r="Y286" i="21" s="1"/>
  <c r="AH286" i="21"/>
  <c r="O287" i="21" l="1"/>
  <c r="Q287" i="21" s="1"/>
  <c r="L288" i="21"/>
  <c r="W277" i="10"/>
  <c r="D278" i="10"/>
  <c r="K290" i="21"/>
  <c r="N289" i="21"/>
  <c r="AH287" i="21"/>
  <c r="U289" i="21"/>
  <c r="X288" i="21"/>
  <c r="AF288" i="21"/>
  <c r="AC289" i="21"/>
  <c r="P288" i="21"/>
  <c r="M289" i="21"/>
  <c r="S288" i="21"/>
  <c r="V287" i="21"/>
  <c r="Y287" i="21" s="1"/>
  <c r="AB289" i="21"/>
  <c r="AE288" i="21"/>
  <c r="AH288" i="21" l="1"/>
  <c r="O288" i="21"/>
  <c r="Q288" i="21" s="1"/>
  <c r="L289" i="21"/>
  <c r="W278" i="10"/>
  <c r="D279" i="10"/>
  <c r="AE289" i="21"/>
  <c r="AB290" i="21"/>
  <c r="M290" i="21"/>
  <c r="P289" i="21"/>
  <c r="AF289" i="21"/>
  <c r="AC290" i="21"/>
  <c r="V288" i="21"/>
  <c r="Y288" i="21" s="1"/>
  <c r="S289" i="21"/>
  <c r="X289" i="21"/>
  <c r="U290" i="21"/>
  <c r="K291" i="21"/>
  <c r="N290" i="21"/>
  <c r="L290" i="21" l="1"/>
  <c r="O289" i="21"/>
  <c r="Q289" i="21" s="1"/>
  <c r="W279" i="10"/>
  <c r="D280" i="10"/>
  <c r="N291" i="21"/>
  <c r="K292" i="21"/>
  <c r="V289" i="21"/>
  <c r="Y289" i="21" s="1"/>
  <c r="S290" i="21"/>
  <c r="AF290" i="21"/>
  <c r="AC291" i="21"/>
  <c r="AE290" i="21"/>
  <c r="AB291" i="21"/>
  <c r="X290" i="21"/>
  <c r="U291" i="21"/>
  <c r="M291" i="21"/>
  <c r="P290" i="21"/>
  <c r="AH289" i="21"/>
  <c r="AH290" i="21" l="1"/>
  <c r="O290" i="21"/>
  <c r="Q290" i="21" s="1"/>
  <c r="L291" i="21"/>
  <c r="D281" i="10"/>
  <c r="W280" i="10"/>
  <c r="M292" i="21"/>
  <c r="P291" i="21"/>
  <c r="AB292" i="21"/>
  <c r="AE291" i="21"/>
  <c r="U292" i="21"/>
  <c r="X291" i="21"/>
  <c r="N292" i="21"/>
  <c r="K293" i="21"/>
  <c r="AC292" i="21"/>
  <c r="AF291" i="21"/>
  <c r="V290" i="21"/>
  <c r="Y290" i="21" s="1"/>
  <c r="S291" i="21"/>
  <c r="L292" i="21" l="1"/>
  <c r="O291" i="21"/>
  <c r="Q291" i="21" s="1"/>
  <c r="D282" i="10"/>
  <c r="W281" i="10"/>
  <c r="U293" i="21"/>
  <c r="X292" i="21"/>
  <c r="AB293" i="21"/>
  <c r="AE292" i="21"/>
  <c r="V291" i="21"/>
  <c r="Y291" i="21" s="1"/>
  <c r="S292" i="21"/>
  <c r="AC293" i="21"/>
  <c r="AF292" i="21"/>
  <c r="N293" i="21"/>
  <c r="K294" i="21"/>
  <c r="AH291" i="21"/>
  <c r="M293" i="21"/>
  <c r="P292" i="21"/>
  <c r="O292" i="21" l="1"/>
  <c r="Q292" i="21" s="1"/>
  <c r="L293" i="21"/>
  <c r="W282" i="10"/>
  <c r="D283" i="10"/>
  <c r="AF293" i="21"/>
  <c r="AC294" i="21"/>
  <c r="AB294" i="21"/>
  <c r="AE293" i="21"/>
  <c r="M294" i="21"/>
  <c r="P293" i="21"/>
  <c r="S293" i="21"/>
  <c r="V292" i="21"/>
  <c r="Y292" i="21" s="1"/>
  <c r="AH292" i="21"/>
  <c r="N294" i="21"/>
  <c r="K295" i="21"/>
  <c r="U294" i="21"/>
  <c r="X293" i="21"/>
  <c r="AH293" i="21" l="1"/>
  <c r="O293" i="21"/>
  <c r="Q293" i="21" s="1"/>
  <c r="L294" i="21"/>
  <c r="W283" i="10"/>
  <c r="D284" i="10"/>
  <c r="V293" i="21"/>
  <c r="Y293" i="21" s="1"/>
  <c r="S294" i="21"/>
  <c r="P294" i="21"/>
  <c r="M295" i="21"/>
  <c r="AF294" i="21"/>
  <c r="AC295" i="21"/>
  <c r="N295" i="21"/>
  <c r="K296" i="21"/>
  <c r="U295" i="21"/>
  <c r="X294" i="21"/>
  <c r="AB295" i="21"/>
  <c r="AE294" i="21"/>
  <c r="AH294" i="21" l="1"/>
  <c r="O294" i="21"/>
  <c r="Q294" i="21" s="1"/>
  <c r="L295" i="21"/>
  <c r="W284" i="10"/>
  <c r="D285" i="10"/>
  <c r="U296" i="21"/>
  <c r="X295" i="21"/>
  <c r="AE295" i="21"/>
  <c r="AB296" i="21"/>
  <c r="S295" i="21"/>
  <c r="V294" i="21"/>
  <c r="Y294" i="21" s="1"/>
  <c r="N296" i="21"/>
  <c r="K297" i="21"/>
  <c r="AF295" i="21"/>
  <c r="AC296" i="21"/>
  <c r="P295" i="21"/>
  <c r="M296" i="21"/>
  <c r="L296" i="21" l="1"/>
  <c r="O295" i="21"/>
  <c r="Q295" i="21" s="1"/>
  <c r="W285" i="10"/>
  <c r="D286" i="10"/>
  <c r="M297" i="21"/>
  <c r="P296" i="21"/>
  <c r="AF296" i="21"/>
  <c r="AC297" i="21"/>
  <c r="N297" i="21"/>
  <c r="K298" i="21"/>
  <c r="AH295" i="21"/>
  <c r="S296" i="21"/>
  <c r="V295" i="21"/>
  <c r="Y295" i="21" s="1"/>
  <c r="AE296" i="21"/>
  <c r="AB297" i="21"/>
  <c r="U297" i="21"/>
  <c r="X296" i="21"/>
  <c r="L297" i="21" l="1"/>
  <c r="O296" i="21"/>
  <c r="Q296" i="21" s="1"/>
  <c r="AH296" i="21"/>
  <c r="W286" i="10"/>
  <c r="D287" i="10"/>
  <c r="K299" i="21"/>
  <c r="N298" i="21"/>
  <c r="AF297" i="21"/>
  <c r="AC298" i="21"/>
  <c r="M298" i="21"/>
  <c r="P297" i="21"/>
  <c r="X297" i="21"/>
  <c r="U298" i="21"/>
  <c r="AE297" i="21"/>
  <c r="AB298" i="21"/>
  <c r="V296" i="21"/>
  <c r="Y296" i="21" s="1"/>
  <c r="S297" i="21"/>
  <c r="AH297" i="21" l="1"/>
  <c r="L298" i="21"/>
  <c r="O297" i="21"/>
  <c r="Q297" i="21" s="1"/>
  <c r="W287" i="10"/>
  <c r="D288" i="10"/>
  <c r="P298" i="21"/>
  <c r="M299" i="21"/>
  <c r="X298" i="21"/>
  <c r="U299" i="21"/>
  <c r="AC299" i="21"/>
  <c r="AF298" i="21"/>
  <c r="K300" i="21"/>
  <c r="N299" i="21"/>
  <c r="V297" i="21"/>
  <c r="Y297" i="21" s="1"/>
  <c r="S298" i="21"/>
  <c r="AB299" i="21"/>
  <c r="AE298" i="21"/>
  <c r="L299" i="21" l="1"/>
  <c r="O298" i="21"/>
  <c r="Q298" i="21" s="1"/>
  <c r="AH298" i="21"/>
  <c r="W288" i="10"/>
  <c r="D289" i="10"/>
  <c r="AC300" i="21"/>
  <c r="AF299" i="21"/>
  <c r="M300" i="21"/>
  <c r="P299" i="21"/>
  <c r="AB300" i="21"/>
  <c r="AE299" i="21"/>
  <c r="V298" i="21"/>
  <c r="Y298" i="21" s="1"/>
  <c r="S299" i="21"/>
  <c r="K301" i="21"/>
  <c r="N300" i="21"/>
  <c r="X299" i="21"/>
  <c r="U300" i="21"/>
  <c r="AH299" i="21" l="1"/>
  <c r="L300" i="21"/>
  <c r="O299" i="21"/>
  <c r="Q299" i="21" s="1"/>
  <c r="D290" i="10"/>
  <c r="W289" i="10"/>
  <c r="V299" i="21"/>
  <c r="Y299" i="21" s="1"/>
  <c r="S300" i="21"/>
  <c r="AB301" i="21"/>
  <c r="AE300" i="21"/>
  <c r="X300" i="21"/>
  <c r="U301" i="21"/>
  <c r="K302" i="21"/>
  <c r="N301" i="21"/>
  <c r="AF300" i="21"/>
  <c r="AC301" i="21"/>
  <c r="M301" i="21"/>
  <c r="P300" i="21"/>
  <c r="L301" i="21" l="1"/>
  <c r="O300" i="21"/>
  <c r="Q300" i="21" s="1"/>
  <c r="D291" i="10"/>
  <c r="W290" i="10"/>
  <c r="M302" i="21"/>
  <c r="P301" i="21"/>
  <c r="AF301" i="21"/>
  <c r="AC302" i="21"/>
  <c r="AH300" i="21"/>
  <c r="AE301" i="21"/>
  <c r="AB302" i="21"/>
  <c r="X301" i="21"/>
  <c r="U302" i="21"/>
  <c r="S301" i="21"/>
  <c r="V300" i="21"/>
  <c r="Y300" i="21" s="1"/>
  <c r="K303" i="21"/>
  <c r="N302" i="21"/>
  <c r="AH301" i="21" l="1"/>
  <c r="L302" i="21"/>
  <c r="O301" i="21"/>
  <c r="Q301" i="21" s="1"/>
  <c r="W291" i="10"/>
  <c r="D292" i="10"/>
  <c r="S302" i="21"/>
  <c r="V301" i="21"/>
  <c r="Y301" i="21" s="1"/>
  <c r="AE302" i="21"/>
  <c r="AB303" i="21"/>
  <c r="K304" i="21"/>
  <c r="N303" i="21"/>
  <c r="AC303" i="21"/>
  <c r="AF302" i="21"/>
  <c r="X302" i="21"/>
  <c r="U303" i="21"/>
  <c r="P302" i="21"/>
  <c r="M303" i="21"/>
  <c r="O302" i="21" l="1"/>
  <c r="Q302" i="21" s="1"/>
  <c r="L303" i="21"/>
  <c r="W292" i="10"/>
  <c r="D293" i="10"/>
  <c r="M304" i="21"/>
  <c r="P303" i="21"/>
  <c r="AB304" i="21"/>
  <c r="AE303" i="21"/>
  <c r="S303" i="21"/>
  <c r="V302" i="21"/>
  <c r="Y302" i="21" s="1"/>
  <c r="X303" i="21"/>
  <c r="U304" i="21"/>
  <c r="AC304" i="21"/>
  <c r="AF303" i="21"/>
  <c r="K305" i="21"/>
  <c r="N304" i="21"/>
  <c r="AH302" i="21"/>
  <c r="L304" i="21" l="1"/>
  <c r="O303" i="21"/>
  <c r="Q303" i="21" s="1"/>
  <c r="D294" i="10"/>
  <c r="W293" i="10"/>
  <c r="K306" i="21"/>
  <c r="N305" i="21"/>
  <c r="AC305" i="21"/>
  <c r="AF304" i="21"/>
  <c r="U305" i="21"/>
  <c r="X304" i="21"/>
  <c r="V303" i="21"/>
  <c r="Y303" i="21" s="1"/>
  <c r="S304" i="21"/>
  <c r="AH303" i="21"/>
  <c r="AE304" i="21"/>
  <c r="AB305" i="21"/>
  <c r="P304" i="21"/>
  <c r="M305" i="21"/>
  <c r="AH304" i="21" l="1"/>
  <c r="L305" i="21"/>
  <c r="O304" i="21"/>
  <c r="Q304" i="21" s="1"/>
  <c r="W294" i="10"/>
  <c r="D295" i="10"/>
  <c r="V304" i="21"/>
  <c r="Y304" i="21" s="1"/>
  <c r="S305" i="21"/>
  <c r="M306" i="21"/>
  <c r="P305" i="21"/>
  <c r="AB306" i="21"/>
  <c r="AE305" i="21"/>
  <c r="X305" i="21"/>
  <c r="U306" i="21"/>
  <c r="AF305" i="21"/>
  <c r="AC306" i="21"/>
  <c r="N306" i="21"/>
  <c r="K307" i="21"/>
  <c r="O305" i="21" l="1"/>
  <c r="Q305" i="21" s="1"/>
  <c r="L306" i="21"/>
  <c r="W295" i="10"/>
  <c r="D296" i="10"/>
  <c r="N307" i="21"/>
  <c r="K308" i="21"/>
  <c r="AF306" i="21"/>
  <c r="AC307" i="21"/>
  <c r="AE306" i="21"/>
  <c r="AB307" i="21"/>
  <c r="X306" i="21"/>
  <c r="U307" i="21"/>
  <c r="M307" i="21"/>
  <c r="P306" i="21"/>
  <c r="AH305" i="21"/>
  <c r="S306" i="21"/>
  <c r="V305" i="21"/>
  <c r="Y305" i="21" s="1"/>
  <c r="AH306" i="21" l="1"/>
  <c r="O306" i="21"/>
  <c r="Q306" i="21" s="1"/>
  <c r="L307" i="21"/>
  <c r="D297" i="10"/>
  <c r="W296" i="10"/>
  <c r="AE307" i="21"/>
  <c r="AB308" i="21"/>
  <c r="U308" i="21"/>
  <c r="X307" i="21"/>
  <c r="AF307" i="21"/>
  <c r="AC308" i="21"/>
  <c r="S307" i="21"/>
  <c r="V306" i="21"/>
  <c r="Y306" i="21" s="1"/>
  <c r="M308" i="21"/>
  <c r="P307" i="21"/>
  <c r="N308" i="21"/>
  <c r="K309" i="21"/>
  <c r="O307" i="21" l="1"/>
  <c r="Q307" i="21" s="1"/>
  <c r="L308" i="21"/>
  <c r="W297" i="10"/>
  <c r="D298" i="10"/>
  <c r="V307" i="21"/>
  <c r="Y307" i="21" s="1"/>
  <c r="S308" i="21"/>
  <c r="U309" i="21"/>
  <c r="X308" i="21"/>
  <c r="AE308" i="21"/>
  <c r="AB309" i="21"/>
  <c r="N309" i="21"/>
  <c r="K310" i="21"/>
  <c r="P308" i="21"/>
  <c r="M309" i="21"/>
  <c r="AF308" i="21"/>
  <c r="AC309" i="21"/>
  <c r="AH307" i="21"/>
  <c r="L309" i="21" l="1"/>
  <c r="O308" i="21"/>
  <c r="Q308" i="21"/>
  <c r="D299" i="10"/>
  <c r="W298" i="10"/>
  <c r="AC310" i="21"/>
  <c r="AF309" i="21"/>
  <c r="AH308" i="21"/>
  <c r="S309" i="21"/>
  <c r="V308" i="21"/>
  <c r="Y308" i="21" s="1"/>
  <c r="P309" i="21"/>
  <c r="M310" i="21"/>
  <c r="N310" i="21"/>
  <c r="K311" i="21"/>
  <c r="U310" i="21"/>
  <c r="X309" i="21"/>
  <c r="AB310" i="21"/>
  <c r="AE309" i="21"/>
  <c r="AH309" i="21" l="1"/>
  <c r="L310" i="21"/>
  <c r="O309" i="21"/>
  <c r="Q309" i="21" s="1"/>
  <c r="W299" i="10"/>
  <c r="D300" i="10"/>
  <c r="AB311" i="21"/>
  <c r="AE310" i="21"/>
  <c r="U311" i="21"/>
  <c r="X310" i="21"/>
  <c r="M311" i="21"/>
  <c r="P310" i="21"/>
  <c r="S310" i="21"/>
  <c r="V309" i="21"/>
  <c r="Y309" i="21" s="1"/>
  <c r="K312" i="21"/>
  <c r="N311" i="21"/>
  <c r="AF310" i="21"/>
  <c r="AC311" i="21"/>
  <c r="O310" i="21" l="1"/>
  <c r="Q310" i="21" s="1"/>
  <c r="L311" i="21"/>
  <c r="D301" i="10"/>
  <c r="W300" i="10"/>
  <c r="V310" i="21"/>
  <c r="Y310" i="21" s="1"/>
  <c r="S311" i="21"/>
  <c r="X311" i="21"/>
  <c r="U312" i="21"/>
  <c r="P311" i="21"/>
  <c r="M312" i="21"/>
  <c r="AH310" i="21"/>
  <c r="AC312" i="21"/>
  <c r="AF311" i="21"/>
  <c r="K313" i="21"/>
  <c r="N312" i="21"/>
  <c r="AB312" i="21"/>
  <c r="AE311" i="21"/>
  <c r="AH311" i="21" l="1"/>
  <c r="L312" i="21"/>
  <c r="O311" i="21"/>
  <c r="Q311" i="21" s="1"/>
  <c r="D302" i="10"/>
  <c r="W301" i="10"/>
  <c r="AE312" i="21"/>
  <c r="AB313" i="21"/>
  <c r="X312" i="21"/>
  <c r="U313" i="21"/>
  <c r="AF312" i="21"/>
  <c r="AC313" i="21"/>
  <c r="P312" i="21"/>
  <c r="M313" i="21"/>
  <c r="N313" i="21"/>
  <c r="K314" i="21"/>
  <c r="V311" i="21"/>
  <c r="Y311" i="21" s="1"/>
  <c r="S312" i="21"/>
  <c r="O312" i="21" l="1"/>
  <c r="Q312" i="21" s="1"/>
  <c r="L313" i="21"/>
  <c r="W302" i="10"/>
  <c r="D303" i="10"/>
  <c r="V312" i="21"/>
  <c r="Y312" i="21" s="1"/>
  <c r="S313" i="21"/>
  <c r="M314" i="21"/>
  <c r="P313" i="21"/>
  <c r="AF313" i="21"/>
  <c r="AC314" i="21"/>
  <c r="N314" i="21"/>
  <c r="K315" i="21"/>
  <c r="AB314" i="21"/>
  <c r="AE313" i="21"/>
  <c r="X313" i="21"/>
  <c r="U314" i="21"/>
  <c r="AH312" i="21"/>
  <c r="L314" i="21" l="1"/>
  <c r="O313" i="21"/>
  <c r="Q313" i="21" s="1"/>
  <c r="AH313" i="21"/>
  <c r="W303" i="10"/>
  <c r="D304" i="10"/>
  <c r="X314" i="21"/>
  <c r="U315" i="21"/>
  <c r="AB315" i="21"/>
  <c r="AE314" i="21"/>
  <c r="M315" i="21"/>
  <c r="P314" i="21"/>
  <c r="K316" i="21"/>
  <c r="N315" i="21"/>
  <c r="V313" i="21"/>
  <c r="Y313" i="21" s="1"/>
  <c r="S314" i="21"/>
  <c r="AF314" i="21"/>
  <c r="AC315" i="21"/>
  <c r="L315" i="21" l="1"/>
  <c r="O314" i="21"/>
  <c r="Q314" i="21" s="1"/>
  <c r="D305" i="10"/>
  <c r="W304" i="10"/>
  <c r="S315" i="21"/>
  <c r="V314" i="21"/>
  <c r="Y314" i="21" s="1"/>
  <c r="K317" i="21"/>
  <c r="N316" i="21"/>
  <c r="AH314" i="21"/>
  <c r="U316" i="21"/>
  <c r="X315" i="21"/>
  <c r="AF315" i="21"/>
  <c r="AC316" i="21"/>
  <c r="P315" i="21"/>
  <c r="M316" i="21"/>
  <c r="AE315" i="21"/>
  <c r="AB316" i="21"/>
  <c r="AH315" i="21" l="1"/>
  <c r="O315" i="21"/>
  <c r="Q315" i="21" s="1"/>
  <c r="L316" i="21"/>
  <c r="W305" i="10"/>
  <c r="D306" i="10"/>
  <c r="AE316" i="21"/>
  <c r="AB317" i="21"/>
  <c r="V315" i="21"/>
  <c r="Y315" i="21" s="1"/>
  <c r="S316" i="21"/>
  <c r="AC317" i="21"/>
  <c r="AF316" i="21"/>
  <c r="X316" i="21"/>
  <c r="U317" i="21"/>
  <c r="P316" i="21"/>
  <c r="M317" i="21"/>
  <c r="K318" i="21"/>
  <c r="N317" i="21"/>
  <c r="L317" i="21" l="1"/>
  <c r="O316" i="21"/>
  <c r="Q316" i="21" s="1"/>
  <c r="D307" i="10"/>
  <c r="W306" i="10"/>
  <c r="AF317" i="21"/>
  <c r="AC318" i="21"/>
  <c r="N318" i="21"/>
  <c r="K319" i="21"/>
  <c r="M318" i="21"/>
  <c r="P317" i="21"/>
  <c r="X317" i="21"/>
  <c r="U318" i="21"/>
  <c r="V316" i="21"/>
  <c r="Y316" i="21" s="1"/>
  <c r="S317" i="21"/>
  <c r="AB318" i="21"/>
  <c r="AE317" i="21"/>
  <c r="AH316" i="21"/>
  <c r="AH317" i="21" l="1"/>
  <c r="O317" i="21"/>
  <c r="Q317" i="21" s="1"/>
  <c r="L318" i="21"/>
  <c r="D308" i="10"/>
  <c r="W307" i="10"/>
  <c r="AE318" i="21"/>
  <c r="AB319" i="21"/>
  <c r="M319" i="21"/>
  <c r="P318" i="21"/>
  <c r="S318" i="21"/>
  <c r="V317" i="21"/>
  <c r="Y317" i="21" s="1"/>
  <c r="U319" i="21"/>
  <c r="X318" i="21"/>
  <c r="N319" i="21"/>
  <c r="K320" i="21"/>
  <c r="AC319" i="21"/>
  <c r="AF318" i="21"/>
  <c r="L319" i="21" l="1"/>
  <c r="O318" i="21"/>
  <c r="Q318" i="21" s="1"/>
  <c r="W308" i="10"/>
  <c r="D309" i="10"/>
  <c r="AC320" i="21"/>
  <c r="AF319" i="21"/>
  <c r="S319" i="21"/>
  <c r="V318" i="21"/>
  <c r="Y318" i="21" s="1"/>
  <c r="X319" i="21"/>
  <c r="U320" i="21"/>
  <c r="AB320" i="21"/>
  <c r="AE319" i="21"/>
  <c r="N320" i="21"/>
  <c r="K321" i="21"/>
  <c r="P319" i="21"/>
  <c r="M320" i="21"/>
  <c r="AH318" i="21"/>
  <c r="AH319" i="21" l="1"/>
  <c r="O319" i="21"/>
  <c r="Q319" i="21" s="1"/>
  <c r="L320" i="21"/>
  <c r="D310" i="10"/>
  <c r="W309" i="10"/>
  <c r="M321" i="21"/>
  <c r="P320" i="21"/>
  <c r="K322" i="21"/>
  <c r="N321" i="21"/>
  <c r="AB321" i="21"/>
  <c r="AE320" i="21"/>
  <c r="X320" i="21"/>
  <c r="U321" i="21"/>
  <c r="S320" i="21"/>
  <c r="V319" i="21"/>
  <c r="Y319" i="21" s="1"/>
  <c r="AC321" i="21"/>
  <c r="AF320" i="21"/>
  <c r="L321" i="21" l="1"/>
  <c r="O320" i="21"/>
  <c r="Q320" i="21" s="1"/>
  <c r="W310" i="10"/>
  <c r="D311" i="10"/>
  <c r="AH320" i="21"/>
  <c r="AC322" i="21"/>
  <c r="AF321" i="21"/>
  <c r="AB322" i="21"/>
  <c r="AE321" i="21"/>
  <c r="V320" i="21"/>
  <c r="Y320" i="21" s="1"/>
  <c r="S321" i="21"/>
  <c r="U322" i="21"/>
  <c r="X321" i="21"/>
  <c r="K323" i="21"/>
  <c r="N322" i="21"/>
  <c r="P321" i="21"/>
  <c r="M322" i="21"/>
  <c r="AH321" i="21" l="1"/>
  <c r="O321" i="21"/>
  <c r="Q321" i="21" s="1"/>
  <c r="L322" i="21"/>
  <c r="W311" i="10"/>
  <c r="D312" i="10"/>
  <c r="AE322" i="21"/>
  <c r="AB323" i="21"/>
  <c r="V321" i="21"/>
  <c r="Y321" i="21" s="1"/>
  <c r="S322" i="21"/>
  <c r="M323" i="21"/>
  <c r="P322" i="21"/>
  <c r="N323" i="21"/>
  <c r="K324" i="21"/>
  <c r="X322" i="21"/>
  <c r="U323" i="21"/>
  <c r="AC323" i="21"/>
  <c r="AF322" i="21"/>
  <c r="L323" i="21" l="1"/>
  <c r="O322" i="21"/>
  <c r="Q322" i="21" s="1"/>
  <c r="D313" i="10"/>
  <c r="W312" i="10"/>
  <c r="K325" i="21"/>
  <c r="N324" i="21"/>
  <c r="AF323" i="21"/>
  <c r="AC324" i="21"/>
  <c r="P323" i="21"/>
  <c r="M324" i="21"/>
  <c r="U324" i="21"/>
  <c r="X323" i="21"/>
  <c r="S323" i="21"/>
  <c r="V322" i="21"/>
  <c r="Y322" i="21" s="1"/>
  <c r="AB324" i="21"/>
  <c r="AE323" i="21"/>
  <c r="AH322" i="21"/>
  <c r="AH323" i="21" l="1"/>
  <c r="O323" i="21"/>
  <c r="Q323" i="21" s="1"/>
  <c r="L324" i="21"/>
  <c r="D314" i="10"/>
  <c r="W313" i="10"/>
  <c r="AE324" i="21"/>
  <c r="AB325" i="21"/>
  <c r="V323" i="21"/>
  <c r="Y323" i="21" s="1"/>
  <c r="S324" i="21"/>
  <c r="X324" i="21"/>
  <c r="U325" i="21"/>
  <c r="P324" i="21"/>
  <c r="M325" i="21"/>
  <c r="AC325" i="21"/>
  <c r="AF324" i="21"/>
  <c r="N325" i="21"/>
  <c r="K326" i="21"/>
  <c r="O324" i="21" l="1"/>
  <c r="Q324" i="21" s="1"/>
  <c r="L325" i="21"/>
  <c r="W314" i="10"/>
  <c r="D315" i="10"/>
  <c r="P325" i="21"/>
  <c r="M326" i="21"/>
  <c r="X325" i="21"/>
  <c r="U326" i="21"/>
  <c r="S325" i="21"/>
  <c r="V324" i="21"/>
  <c r="Y324" i="21" s="1"/>
  <c r="AE325" i="21"/>
  <c r="AB326" i="21"/>
  <c r="N326" i="21"/>
  <c r="K327" i="21"/>
  <c r="AF325" i="21"/>
  <c r="AC326" i="21"/>
  <c r="AH324" i="21"/>
  <c r="L326" i="21" l="1"/>
  <c r="O325" i="21"/>
  <c r="Q325" i="21" s="1"/>
  <c r="D316" i="10"/>
  <c r="W315" i="10"/>
  <c r="AF326" i="21"/>
  <c r="AC327" i="21"/>
  <c r="AE326" i="21"/>
  <c r="AB327" i="21"/>
  <c r="U327" i="21"/>
  <c r="X326" i="21"/>
  <c r="M327" i="21"/>
  <c r="P326" i="21"/>
  <c r="N327" i="21"/>
  <c r="K328" i="21"/>
  <c r="AH325" i="21"/>
  <c r="S326" i="21"/>
  <c r="V325" i="21"/>
  <c r="Y325" i="21" s="1"/>
  <c r="AH326" i="21" l="1"/>
  <c r="O326" i="21"/>
  <c r="Q326" i="21" s="1"/>
  <c r="L327" i="21"/>
  <c r="D317" i="10"/>
  <c r="W316" i="10"/>
  <c r="K329" i="21"/>
  <c r="N328" i="21"/>
  <c r="S327" i="21"/>
  <c r="V326" i="21"/>
  <c r="Y326" i="21" s="1"/>
  <c r="U328" i="21"/>
  <c r="X327" i="21"/>
  <c r="AC328" i="21"/>
  <c r="AF327" i="21"/>
  <c r="P327" i="21"/>
  <c r="M328" i="21"/>
  <c r="AE327" i="21"/>
  <c r="AB328" i="21"/>
  <c r="L328" i="21" l="1"/>
  <c r="O327" i="21"/>
  <c r="Q327" i="21" s="1"/>
  <c r="AH327" i="21"/>
  <c r="W317" i="10"/>
  <c r="D318" i="10"/>
  <c r="AB329" i="21"/>
  <c r="AE328" i="21"/>
  <c r="M329" i="21"/>
  <c r="P328" i="21"/>
  <c r="X328" i="21"/>
  <c r="U329" i="21"/>
  <c r="S328" i="21"/>
  <c r="V327" i="21"/>
  <c r="Y327" i="21" s="1"/>
  <c r="AC329" i="21"/>
  <c r="AF328" i="21"/>
  <c r="N329" i="21"/>
  <c r="K330" i="21"/>
  <c r="O328" i="21" l="1"/>
  <c r="Q328" i="21" s="1"/>
  <c r="L329" i="21"/>
  <c r="D319" i="10"/>
  <c r="W318" i="10"/>
  <c r="N330" i="21"/>
  <c r="K331" i="21"/>
  <c r="AC330" i="21"/>
  <c r="AF329" i="21"/>
  <c r="M330" i="21"/>
  <c r="P329" i="21"/>
  <c r="AH328" i="21"/>
  <c r="V328" i="21"/>
  <c r="Y328" i="21" s="1"/>
  <c r="S329" i="21"/>
  <c r="X329" i="21"/>
  <c r="U330" i="21"/>
  <c r="AE329" i="21"/>
  <c r="AB330" i="21"/>
  <c r="L330" i="21" l="1"/>
  <c r="O329" i="21"/>
  <c r="Q329" i="21" s="1"/>
  <c r="AH329" i="21"/>
  <c r="D320" i="10"/>
  <c r="W319" i="10"/>
  <c r="V329" i="21"/>
  <c r="Y329" i="21" s="1"/>
  <c r="S330" i="21"/>
  <c r="AE330" i="21"/>
  <c r="AB331" i="21"/>
  <c r="U331" i="21"/>
  <c r="X330" i="21"/>
  <c r="M331" i="21"/>
  <c r="P330" i="21"/>
  <c r="K332" i="21"/>
  <c r="N331" i="21"/>
  <c r="AF330" i="21"/>
  <c r="AC331" i="21"/>
  <c r="L331" i="21" l="1"/>
  <c r="O330" i="21"/>
  <c r="Q330" i="21" s="1"/>
  <c r="D321" i="10"/>
  <c r="W320" i="10"/>
  <c r="AF331" i="21"/>
  <c r="AC332" i="21"/>
  <c r="AE331" i="21"/>
  <c r="AB332" i="21"/>
  <c r="K333" i="21"/>
  <c r="N332" i="21"/>
  <c r="M332" i="21"/>
  <c r="P331" i="21"/>
  <c r="U332" i="21"/>
  <c r="X331" i="21"/>
  <c r="S331" i="21"/>
  <c r="V330" i="21"/>
  <c r="Y330" i="21" s="1"/>
  <c r="AH330" i="21"/>
  <c r="AH331" i="21" l="1"/>
  <c r="L332" i="21"/>
  <c r="O331" i="21"/>
  <c r="Q331" i="21" s="1"/>
  <c r="D322" i="10"/>
  <c r="W321" i="10"/>
  <c r="S332" i="21"/>
  <c r="V331" i="21"/>
  <c r="Y331" i="21" s="1"/>
  <c r="P332" i="21"/>
  <c r="M333" i="21"/>
  <c r="X332" i="21"/>
  <c r="U333" i="21"/>
  <c r="N333" i="21"/>
  <c r="K334" i="21"/>
  <c r="AE332" i="21"/>
  <c r="AB333" i="21"/>
  <c r="AC333" i="21"/>
  <c r="AF332" i="21"/>
  <c r="O332" i="21" l="1"/>
  <c r="Q332" i="21" s="1"/>
  <c r="L333" i="21"/>
  <c r="D323" i="10"/>
  <c r="W322" i="10"/>
  <c r="AB334" i="21"/>
  <c r="AE333" i="21"/>
  <c r="N334" i="21"/>
  <c r="K335" i="21"/>
  <c r="M334" i="21"/>
  <c r="P333" i="21"/>
  <c r="AF333" i="21"/>
  <c r="AC334" i="21"/>
  <c r="X333" i="21"/>
  <c r="U334" i="21"/>
  <c r="AH332" i="21"/>
  <c r="V332" i="21"/>
  <c r="Y332" i="21" s="1"/>
  <c r="S333" i="21"/>
  <c r="L334" i="21" l="1"/>
  <c r="O333" i="21"/>
  <c r="Q333" i="21" s="1"/>
  <c r="W323" i="10"/>
  <c r="D324" i="10"/>
  <c r="S334" i="21"/>
  <c r="V333" i="21"/>
  <c r="Y333" i="21" s="1"/>
  <c r="N335" i="21"/>
  <c r="K336" i="21"/>
  <c r="AH333" i="21"/>
  <c r="U335" i="21"/>
  <c r="X334" i="21"/>
  <c r="AC335" i="21"/>
  <c r="AF334" i="21"/>
  <c r="P334" i="21"/>
  <c r="M335" i="21"/>
  <c r="AE334" i="21"/>
  <c r="AB335" i="21"/>
  <c r="AH334" i="21" l="1"/>
  <c r="O334" i="21"/>
  <c r="Q334" i="21" s="1"/>
  <c r="L335" i="21"/>
  <c r="W324" i="10"/>
  <c r="D325" i="10"/>
  <c r="M336" i="21"/>
  <c r="P335" i="21"/>
  <c r="AB336" i="21"/>
  <c r="AE335" i="21"/>
  <c r="AC336" i="21"/>
  <c r="AF335" i="21"/>
  <c r="X335" i="21"/>
  <c r="U336" i="21"/>
  <c r="N336" i="21"/>
  <c r="K337" i="21"/>
  <c r="S335" i="21"/>
  <c r="V334" i="21"/>
  <c r="Y334" i="21" s="1"/>
  <c r="AH335" i="21" l="1"/>
  <c r="O335" i="21"/>
  <c r="Q335" i="21" s="1"/>
  <c r="L336" i="21"/>
  <c r="W325" i="10"/>
  <c r="D326" i="10"/>
  <c r="S336" i="21"/>
  <c r="V335" i="21"/>
  <c r="Y335" i="21" s="1"/>
  <c r="K338" i="21"/>
  <c r="N337" i="21"/>
  <c r="X336" i="21"/>
  <c r="U337" i="21"/>
  <c r="AC337" i="21"/>
  <c r="AF336" i="21"/>
  <c r="AB337" i="21"/>
  <c r="AE336" i="21"/>
  <c r="P336" i="21"/>
  <c r="M337" i="21"/>
  <c r="AH336" i="21" l="1"/>
  <c r="O336" i="21"/>
  <c r="Q336" i="21" s="1"/>
  <c r="L337" i="21"/>
  <c r="W326" i="10"/>
  <c r="D327" i="10"/>
  <c r="AE337" i="21"/>
  <c r="AB338" i="21"/>
  <c r="AF337" i="21"/>
  <c r="AC338" i="21"/>
  <c r="K339" i="21"/>
  <c r="N338" i="21"/>
  <c r="U338" i="21"/>
  <c r="X337" i="21"/>
  <c r="V336" i="21"/>
  <c r="Y336" i="21" s="1"/>
  <c r="S337" i="21"/>
  <c r="M338" i="21"/>
  <c r="P337" i="21"/>
  <c r="L338" i="21" l="1"/>
  <c r="O337" i="21"/>
  <c r="Q337" i="21" s="1"/>
  <c r="W327" i="10"/>
  <c r="D328" i="10"/>
  <c r="M339" i="21"/>
  <c r="P338" i="21"/>
  <c r="V337" i="21"/>
  <c r="Y337" i="21" s="1"/>
  <c r="S338" i="21"/>
  <c r="X338" i="21"/>
  <c r="U339" i="21"/>
  <c r="N339" i="21"/>
  <c r="K340" i="21"/>
  <c r="AC339" i="21"/>
  <c r="AF338" i="21"/>
  <c r="AB339" i="21"/>
  <c r="AE338" i="21"/>
  <c r="AH337" i="21"/>
  <c r="L339" i="21" l="1"/>
  <c r="O338" i="21"/>
  <c r="Q338" i="21" s="1"/>
  <c r="W328" i="10"/>
  <c r="D329" i="10"/>
  <c r="K341" i="21"/>
  <c r="N340" i="21"/>
  <c r="S339" i="21"/>
  <c r="V338" i="21"/>
  <c r="Y338" i="21" s="1"/>
  <c r="AE339" i="21"/>
  <c r="AB340" i="21"/>
  <c r="AF339" i="21"/>
  <c r="AC340" i="21"/>
  <c r="AH338" i="21"/>
  <c r="U340" i="21"/>
  <c r="X339" i="21"/>
  <c r="M340" i="21"/>
  <c r="P339" i="21"/>
  <c r="L340" i="21" l="1"/>
  <c r="O339" i="21"/>
  <c r="Q339" i="21" s="1"/>
  <c r="W329" i="10"/>
  <c r="D330" i="10"/>
  <c r="AB341" i="21"/>
  <c r="AE340" i="21"/>
  <c r="V339" i="21"/>
  <c r="Y339" i="21" s="1"/>
  <c r="S340" i="21"/>
  <c r="P340" i="21"/>
  <c r="M341" i="21"/>
  <c r="X340" i="21"/>
  <c r="U341" i="21"/>
  <c r="AC341" i="21"/>
  <c r="AF340" i="21"/>
  <c r="AH339" i="21"/>
  <c r="N341" i="21"/>
  <c r="K342" i="21"/>
  <c r="L341" i="21" l="1"/>
  <c r="O340" i="21"/>
  <c r="Q340" i="21" s="1"/>
  <c r="W330" i="10"/>
  <c r="D331" i="10"/>
  <c r="N342" i="21"/>
  <c r="K343" i="21"/>
  <c r="AC342" i="21"/>
  <c r="AF341" i="21"/>
  <c r="P341" i="21"/>
  <c r="M342" i="21"/>
  <c r="S341" i="21"/>
  <c r="V340" i="21"/>
  <c r="Y340" i="21" s="1"/>
  <c r="AH340" i="21"/>
  <c r="U342" i="21"/>
  <c r="X341" i="21"/>
  <c r="AE341" i="21"/>
  <c r="AB342" i="21"/>
  <c r="AH341" i="21" l="1"/>
  <c r="L342" i="21"/>
  <c r="O341" i="21"/>
  <c r="Q341" i="21" s="1"/>
  <c r="W331" i="10"/>
  <c r="D332" i="10"/>
  <c r="AE342" i="21"/>
  <c r="AB343" i="21"/>
  <c r="X342" i="21"/>
  <c r="U343" i="21"/>
  <c r="S342" i="21"/>
  <c r="V341" i="21"/>
  <c r="Y341" i="21" s="1"/>
  <c r="M343" i="21"/>
  <c r="P342" i="21"/>
  <c r="AC343" i="21"/>
  <c r="AF342" i="21"/>
  <c r="N343" i="21"/>
  <c r="K344" i="21"/>
  <c r="AH342" i="21" l="1"/>
  <c r="O342" i="21"/>
  <c r="Q342" i="21" s="1"/>
  <c r="L343" i="21"/>
  <c r="W332" i="10"/>
  <c r="D333" i="10"/>
  <c r="K345" i="21"/>
  <c r="N344" i="21"/>
  <c r="AC344" i="21"/>
  <c r="AF343" i="21"/>
  <c r="P343" i="21"/>
  <c r="M344" i="21"/>
  <c r="V342" i="21"/>
  <c r="Y342" i="21" s="1"/>
  <c r="S343" i="21"/>
  <c r="X343" i="21"/>
  <c r="U344" i="21"/>
  <c r="AB344" i="21"/>
  <c r="AE343" i="21"/>
  <c r="AH343" i="21" l="1"/>
  <c r="O343" i="21"/>
  <c r="Q343" i="21" s="1"/>
  <c r="L344" i="21"/>
  <c r="W333" i="10"/>
  <c r="D334" i="10"/>
  <c r="X344" i="21"/>
  <c r="U345" i="21"/>
  <c r="V343" i="21"/>
  <c r="Y343" i="21" s="1"/>
  <c r="S344" i="21"/>
  <c r="AC345" i="21"/>
  <c r="AF344" i="21"/>
  <c r="AE344" i="21"/>
  <c r="AB345" i="21"/>
  <c r="M345" i="21"/>
  <c r="P344" i="21"/>
  <c r="N345" i="21"/>
  <c r="K346" i="21"/>
  <c r="O344" i="21" l="1"/>
  <c r="Q344" i="21" s="1"/>
  <c r="L345" i="21"/>
  <c r="W334" i="10"/>
  <c r="D335" i="10"/>
  <c r="M346" i="21"/>
  <c r="P345" i="21"/>
  <c r="AE345" i="21"/>
  <c r="AB346" i="21"/>
  <c r="V344" i="21"/>
  <c r="Y344" i="21" s="1"/>
  <c r="S345" i="21"/>
  <c r="K347" i="21"/>
  <c r="N346" i="21"/>
  <c r="AH344" i="21"/>
  <c r="AF345" i="21"/>
  <c r="AC346" i="21"/>
  <c r="U346" i="21"/>
  <c r="X345" i="21"/>
  <c r="L346" i="21" l="1"/>
  <c r="O345" i="21"/>
  <c r="Q345" i="21" s="1"/>
  <c r="W335" i="10"/>
  <c r="D336" i="10"/>
  <c r="S346" i="21"/>
  <c r="V345" i="21"/>
  <c r="Y345" i="21" s="1"/>
  <c r="AF346" i="21"/>
  <c r="AC347" i="21"/>
  <c r="K348" i="21"/>
  <c r="N347" i="21"/>
  <c r="U347" i="21"/>
  <c r="X346" i="21"/>
  <c r="AB347" i="21"/>
  <c r="AE346" i="21"/>
  <c r="AH345" i="21"/>
  <c r="M347" i="21"/>
  <c r="P346" i="21"/>
  <c r="O346" i="21" l="1"/>
  <c r="Q346" i="21" s="1"/>
  <c r="L347" i="21"/>
  <c r="AH346" i="21"/>
  <c r="W336" i="10"/>
  <c r="D337" i="10"/>
  <c r="AE347" i="21"/>
  <c r="AB348" i="21"/>
  <c r="X347" i="21"/>
  <c r="U348" i="21"/>
  <c r="M348" i="21"/>
  <c r="P347" i="21"/>
  <c r="N348" i="21"/>
  <c r="K349" i="21"/>
  <c r="AF347" i="21"/>
  <c r="AC348" i="21"/>
  <c r="S347" i="21"/>
  <c r="V346" i="21"/>
  <c r="Y346" i="21" s="1"/>
  <c r="L348" i="21" l="1"/>
  <c r="O347" i="21"/>
  <c r="Q347" i="21" s="1"/>
  <c r="W337" i="10"/>
  <c r="D338" i="10"/>
  <c r="V347" i="21"/>
  <c r="Y347" i="21" s="1"/>
  <c r="S348" i="21"/>
  <c r="K350" i="21"/>
  <c r="N349" i="21"/>
  <c r="AC349" i="21"/>
  <c r="AF348" i="21"/>
  <c r="P348" i="21"/>
  <c r="M349" i="21"/>
  <c r="U349" i="21"/>
  <c r="X348" i="21"/>
  <c r="AE348" i="21"/>
  <c r="AB349" i="21"/>
  <c r="AH347" i="21"/>
  <c r="AH348" i="21" l="1"/>
  <c r="O348" i="21"/>
  <c r="Q348" i="21" s="1"/>
  <c r="L349" i="21"/>
  <c r="D339" i="10"/>
  <c r="W338" i="10"/>
  <c r="P349" i="21"/>
  <c r="M350" i="21"/>
  <c r="AF349" i="21"/>
  <c r="AC350" i="21"/>
  <c r="AB350" i="21"/>
  <c r="AE349" i="21"/>
  <c r="U350" i="21"/>
  <c r="X349" i="21"/>
  <c r="N350" i="21"/>
  <c r="K351" i="21"/>
  <c r="S349" i="21"/>
  <c r="V348" i="21"/>
  <c r="Y348" i="21" s="1"/>
  <c r="AH349" i="21" l="1"/>
  <c r="L350" i="21"/>
  <c r="O349" i="21"/>
  <c r="Q349" i="21" s="1"/>
  <c r="D340" i="10"/>
  <c r="W339" i="10"/>
  <c r="K352" i="21"/>
  <c r="N351" i="21"/>
  <c r="U351" i="21"/>
  <c r="X350" i="21"/>
  <c r="S350" i="21"/>
  <c r="V349" i="21"/>
  <c r="Y349" i="21" s="1"/>
  <c r="AE350" i="21"/>
  <c r="AB351" i="21"/>
  <c r="AC351" i="21"/>
  <c r="AF350" i="21"/>
  <c r="P350" i="21"/>
  <c r="M351" i="21"/>
  <c r="L351" i="21" l="1"/>
  <c r="O350" i="21"/>
  <c r="Q350" i="21" s="1"/>
  <c r="W340" i="10"/>
  <c r="D341" i="10"/>
  <c r="M352" i="21"/>
  <c r="P351" i="21"/>
  <c r="AB352" i="21"/>
  <c r="AE351" i="21"/>
  <c r="AH350" i="21"/>
  <c r="V350" i="21"/>
  <c r="Y350" i="21" s="1"/>
  <c r="S351" i="21"/>
  <c r="K353" i="21"/>
  <c r="N352" i="21"/>
  <c r="AF351" i="21"/>
  <c r="AC352" i="21"/>
  <c r="X351" i="21"/>
  <c r="U352" i="21"/>
  <c r="O351" i="21" l="1"/>
  <c r="Q351" i="21" s="1"/>
  <c r="L352" i="21"/>
  <c r="W341" i="10"/>
  <c r="D342" i="10"/>
  <c r="AF352" i="21"/>
  <c r="AC353" i="21"/>
  <c r="V351" i="21"/>
  <c r="Y351" i="21" s="1"/>
  <c r="S352" i="21"/>
  <c r="X352" i="21"/>
  <c r="U353" i="21"/>
  <c r="K354" i="21"/>
  <c r="N353" i="21"/>
  <c r="AH351" i="21"/>
  <c r="AE352" i="21"/>
  <c r="AB353" i="21"/>
  <c r="M353" i="21"/>
  <c r="P352" i="21"/>
  <c r="AH352" i="21" l="1"/>
  <c r="O352" i="21"/>
  <c r="Q352" i="21" s="1"/>
  <c r="L353" i="21"/>
  <c r="W342" i="10"/>
  <c r="D343" i="10"/>
  <c r="M354" i="21"/>
  <c r="P353" i="21"/>
  <c r="K355" i="21"/>
  <c r="N354" i="21"/>
  <c r="AB354" i="21"/>
  <c r="AE353" i="21"/>
  <c r="V352" i="21"/>
  <c r="Y352" i="21" s="1"/>
  <c r="S353" i="21"/>
  <c r="U354" i="21"/>
  <c r="X353" i="21"/>
  <c r="AF353" i="21"/>
  <c r="AC354" i="21"/>
  <c r="O353" i="21" l="1"/>
  <c r="Q353" i="21" s="1"/>
  <c r="L354" i="21"/>
  <c r="W343" i="10"/>
  <c r="D344" i="10"/>
  <c r="X354" i="21"/>
  <c r="U355" i="21"/>
  <c r="AB355" i="21"/>
  <c r="AE354" i="21"/>
  <c r="AC355" i="21"/>
  <c r="AF354" i="21"/>
  <c r="V353" i="21"/>
  <c r="Y353" i="21" s="1"/>
  <c r="S354" i="21"/>
  <c r="AH353" i="21"/>
  <c r="N355" i="21"/>
  <c r="K356" i="21"/>
  <c r="M355" i="21"/>
  <c r="P354" i="21"/>
  <c r="L355" i="21" l="1"/>
  <c r="O354" i="21"/>
  <c r="Q354" i="21" s="1"/>
  <c r="W344" i="10"/>
  <c r="D345" i="10"/>
  <c r="M356" i="21"/>
  <c r="P355" i="21"/>
  <c r="AF355" i="21"/>
  <c r="AC356" i="21"/>
  <c r="U356" i="21"/>
  <c r="X355" i="21"/>
  <c r="N356" i="21"/>
  <c r="K357" i="21"/>
  <c r="S355" i="21"/>
  <c r="V354" i="21"/>
  <c r="Y354" i="21" s="1"/>
  <c r="AH354" i="21"/>
  <c r="AE355" i="21"/>
  <c r="AB356" i="21"/>
  <c r="AH355" i="21" l="1"/>
  <c r="O355" i="21"/>
  <c r="Q355" i="21" s="1"/>
  <c r="L356" i="21"/>
  <c r="W345" i="10"/>
  <c r="D346" i="10"/>
  <c r="U357" i="21"/>
  <c r="X356" i="21"/>
  <c r="AF356" i="21"/>
  <c r="AC357" i="21"/>
  <c r="AE356" i="21"/>
  <c r="AB357" i="21"/>
  <c r="V355" i="21"/>
  <c r="Y355" i="21" s="1"/>
  <c r="S356" i="21"/>
  <c r="N357" i="21"/>
  <c r="K358" i="21"/>
  <c r="P356" i="21"/>
  <c r="M357" i="21"/>
  <c r="AH356" i="21" l="1"/>
  <c r="O356" i="21"/>
  <c r="Q356" i="21" s="1"/>
  <c r="L357" i="21"/>
  <c r="W346" i="10"/>
  <c r="D347" i="10"/>
  <c r="S357" i="21"/>
  <c r="V356" i="21"/>
  <c r="Y356" i="21" s="1"/>
  <c r="AB358" i="21"/>
  <c r="AE357" i="21"/>
  <c r="P357" i="21"/>
  <c r="M358" i="21"/>
  <c r="N358" i="21"/>
  <c r="K359" i="21"/>
  <c r="AF357" i="21"/>
  <c r="AC358" i="21"/>
  <c r="X357" i="21"/>
  <c r="U358" i="21"/>
  <c r="L358" i="21" l="1"/>
  <c r="O357" i="21"/>
  <c r="Q357" i="21" s="1"/>
  <c r="W347" i="10"/>
  <c r="D348" i="10"/>
  <c r="AC359" i="21"/>
  <c r="AF358" i="21"/>
  <c r="X358" i="21"/>
  <c r="U359" i="21"/>
  <c r="N359" i="21"/>
  <c r="K360" i="21"/>
  <c r="M359" i="21"/>
  <c r="P358" i="21"/>
  <c r="AH357" i="21"/>
  <c r="AB359" i="21"/>
  <c r="AE358" i="21"/>
  <c r="V357" i="21"/>
  <c r="Y357" i="21" s="1"/>
  <c r="S358" i="21"/>
  <c r="AH358" i="21" l="1"/>
  <c r="O358" i="21"/>
  <c r="Q358" i="21" s="1"/>
  <c r="L359" i="21"/>
  <c r="W348" i="10"/>
  <c r="D349" i="10"/>
  <c r="V358" i="21"/>
  <c r="Y358" i="21" s="1"/>
  <c r="S359" i="21"/>
  <c r="K361" i="21"/>
  <c r="N360" i="21"/>
  <c r="U360" i="21"/>
  <c r="X359" i="21"/>
  <c r="AE359" i="21"/>
  <c r="AB360" i="21"/>
  <c r="P359" i="21"/>
  <c r="M360" i="21"/>
  <c r="AF359" i="21"/>
  <c r="AC360" i="21"/>
  <c r="L360" i="21" l="1"/>
  <c r="O359" i="21"/>
  <c r="Q359" i="21" s="1"/>
  <c r="W349" i="10"/>
  <c r="D350" i="10"/>
  <c r="AH359" i="21"/>
  <c r="X360" i="21"/>
  <c r="U361" i="21"/>
  <c r="N361" i="21"/>
  <c r="K362" i="21"/>
  <c r="S360" i="21"/>
  <c r="V359" i="21"/>
  <c r="Y359" i="21" s="1"/>
  <c r="AF360" i="21"/>
  <c r="AC361" i="21"/>
  <c r="P360" i="21"/>
  <c r="M361" i="21"/>
  <c r="AE360" i="21"/>
  <c r="AB361" i="21"/>
  <c r="L361" i="21" l="1"/>
  <c r="O360" i="21"/>
  <c r="Q360" i="21" s="1"/>
  <c r="AH360" i="21"/>
  <c r="W350" i="10"/>
  <c r="D351" i="10"/>
  <c r="AE361" i="21"/>
  <c r="AB362" i="21"/>
  <c r="M362" i="21"/>
  <c r="P361" i="21"/>
  <c r="AF361" i="21"/>
  <c r="AC362" i="21"/>
  <c r="V360" i="21"/>
  <c r="Y360" i="21" s="1"/>
  <c r="S361" i="21"/>
  <c r="N362" i="21"/>
  <c r="K363" i="21"/>
  <c r="X361" i="21"/>
  <c r="U362" i="21"/>
  <c r="L362" i="21" l="1"/>
  <c r="O361" i="21"/>
  <c r="Q361" i="21" s="1"/>
  <c r="W351" i="10"/>
  <c r="D352" i="10"/>
  <c r="U363" i="21"/>
  <c r="X362" i="21"/>
  <c r="AF362" i="21"/>
  <c r="AC363" i="21"/>
  <c r="AB363" i="21"/>
  <c r="AE362" i="21"/>
  <c r="K364" i="21"/>
  <c r="N363" i="21"/>
  <c r="S362" i="21"/>
  <c r="V361" i="21"/>
  <c r="Y361" i="21" s="1"/>
  <c r="M363" i="21"/>
  <c r="P362" i="21"/>
  <c r="AH361" i="21"/>
  <c r="O362" i="21" l="1"/>
  <c r="L363" i="21"/>
  <c r="AH362" i="21"/>
  <c r="Q362" i="21"/>
  <c r="W352" i="10"/>
  <c r="D353" i="10"/>
  <c r="N364" i="21"/>
  <c r="K365" i="21"/>
  <c r="P363" i="21"/>
  <c r="M364" i="21"/>
  <c r="V362" i="21"/>
  <c r="Y362" i="21" s="1"/>
  <c r="S363" i="21"/>
  <c r="AE363" i="21"/>
  <c r="AB364" i="21"/>
  <c r="AF363" i="21"/>
  <c r="AC364" i="21"/>
  <c r="U364" i="21"/>
  <c r="X363" i="21"/>
  <c r="O363" i="21" l="1"/>
  <c r="Q363" i="21" s="1"/>
  <c r="L364" i="21"/>
  <c r="W353" i="10"/>
  <c r="D354" i="10"/>
  <c r="U365" i="21"/>
  <c r="X364" i="21"/>
  <c r="AH363" i="21"/>
  <c r="S364" i="21"/>
  <c r="V363" i="21"/>
  <c r="Y363" i="21" s="1"/>
  <c r="P364" i="21"/>
  <c r="M365" i="21"/>
  <c r="AC365" i="21"/>
  <c r="AF364" i="21"/>
  <c r="AE364" i="21"/>
  <c r="AB365" i="21"/>
  <c r="K366" i="21"/>
  <c r="N365" i="21"/>
  <c r="AH364" i="21" l="1"/>
  <c r="L365" i="21"/>
  <c r="O364" i="21"/>
  <c r="Q364" i="21" s="1"/>
  <c r="D355" i="10"/>
  <c r="W354" i="10"/>
  <c r="N366" i="21"/>
  <c r="K367" i="21"/>
  <c r="AB366" i="21"/>
  <c r="AE365" i="21"/>
  <c r="M366" i="21"/>
  <c r="P365" i="21"/>
  <c r="V364" i="21"/>
  <c r="Y364" i="21" s="1"/>
  <c r="S365" i="21"/>
  <c r="AF365" i="21"/>
  <c r="AC366" i="21"/>
  <c r="X365" i="21"/>
  <c r="U366" i="21"/>
  <c r="O365" i="21" l="1"/>
  <c r="Q365" i="21" s="1"/>
  <c r="L366" i="21"/>
  <c r="W355" i="10"/>
  <c r="D356" i="10"/>
  <c r="X366" i="21"/>
  <c r="U367" i="21"/>
  <c r="P366" i="21"/>
  <c r="M367" i="21"/>
  <c r="AH365" i="21"/>
  <c r="K368" i="21"/>
  <c r="N367" i="21"/>
  <c r="AC367" i="21"/>
  <c r="AF366" i="21"/>
  <c r="V365" i="21"/>
  <c r="Y365" i="21" s="1"/>
  <c r="S366" i="21"/>
  <c r="AE366" i="21"/>
  <c r="AB367" i="21"/>
  <c r="AH366" i="21" l="1"/>
  <c r="L367" i="21"/>
  <c r="O366" i="21"/>
  <c r="Q366" i="21" s="1"/>
  <c r="W356" i="10"/>
  <c r="D357" i="10"/>
  <c r="AF367" i="21"/>
  <c r="AC368" i="21"/>
  <c r="K369" i="21"/>
  <c r="N368" i="21"/>
  <c r="X367" i="21"/>
  <c r="U368" i="21"/>
  <c r="AB368" i="21"/>
  <c r="AE367" i="21"/>
  <c r="S367" i="21"/>
  <c r="V366" i="21"/>
  <c r="Y366" i="21" s="1"/>
  <c r="P367" i="21"/>
  <c r="M368" i="21"/>
  <c r="AH367" i="21" l="1"/>
  <c r="O367" i="21"/>
  <c r="Q367" i="21" s="1"/>
  <c r="L368" i="21"/>
  <c r="W357" i="10"/>
  <c r="D358" i="10"/>
  <c r="M369" i="21"/>
  <c r="P368" i="21"/>
  <c r="V367" i="21"/>
  <c r="Y367" i="21" s="1"/>
  <c r="S368" i="21"/>
  <c r="K370" i="21"/>
  <c r="N369" i="21"/>
  <c r="AE368" i="21"/>
  <c r="AB369" i="21"/>
  <c r="X368" i="21"/>
  <c r="U369" i="21"/>
  <c r="AF368" i="21"/>
  <c r="AC369" i="21"/>
  <c r="L369" i="21" l="1"/>
  <c r="O368" i="21"/>
  <c r="Q368" i="21" s="1"/>
  <c r="W358" i="10"/>
  <c r="D359" i="10"/>
  <c r="AH368" i="21"/>
  <c r="AF369" i="21"/>
  <c r="AC370" i="21"/>
  <c r="N370" i="21"/>
  <c r="K371" i="21"/>
  <c r="U370" i="21"/>
  <c r="X369" i="21"/>
  <c r="V368" i="21"/>
  <c r="Y368" i="21" s="1"/>
  <c r="S369" i="21"/>
  <c r="AE369" i="21"/>
  <c r="AB370" i="21"/>
  <c r="M370" i="21"/>
  <c r="P369" i="21"/>
  <c r="AH369" i="21" l="1"/>
  <c r="L370" i="21"/>
  <c r="O369" i="21"/>
  <c r="Q369" i="21" s="1"/>
  <c r="W359" i="10"/>
  <c r="D360" i="10"/>
  <c r="V369" i="21"/>
  <c r="Y369" i="21" s="1"/>
  <c r="S370" i="21"/>
  <c r="P370" i="21"/>
  <c r="M371" i="21"/>
  <c r="AB371" i="21"/>
  <c r="AE370" i="21"/>
  <c r="X370" i="21"/>
  <c r="U371" i="21"/>
  <c r="K372" i="21"/>
  <c r="N371" i="21"/>
  <c r="AC371" i="21"/>
  <c r="AF370" i="21"/>
  <c r="L371" i="21" l="1"/>
  <c r="O370" i="21"/>
  <c r="Q370" i="21" s="1"/>
  <c r="W360" i="10"/>
  <c r="D361" i="10"/>
  <c r="AC372" i="21"/>
  <c r="AF371" i="21"/>
  <c r="AH370" i="21"/>
  <c r="P371" i="21"/>
  <c r="M372" i="21"/>
  <c r="K373" i="21"/>
  <c r="N372" i="21"/>
  <c r="U372" i="21"/>
  <c r="X371" i="21"/>
  <c r="AE371" i="21"/>
  <c r="AB372" i="21"/>
  <c r="S371" i="21"/>
  <c r="V370" i="21"/>
  <c r="Y370" i="21" s="1"/>
  <c r="AH371" i="21" l="1"/>
  <c r="L372" i="21"/>
  <c r="O371" i="21"/>
  <c r="Q371" i="21" s="1"/>
  <c r="W361" i="10"/>
  <c r="D362" i="10"/>
  <c r="P372" i="21"/>
  <c r="M373" i="21"/>
  <c r="V371" i="21"/>
  <c r="Y371" i="21" s="1"/>
  <c r="S372" i="21"/>
  <c r="K374" i="21"/>
  <c r="N373" i="21"/>
  <c r="AB373" i="21"/>
  <c r="AE372" i="21"/>
  <c r="X372" i="21"/>
  <c r="U373" i="21"/>
  <c r="AC373" i="21"/>
  <c r="AF372" i="21"/>
  <c r="L373" i="21" l="1"/>
  <c r="O372" i="21"/>
  <c r="Q372" i="21" s="1"/>
  <c r="W362" i="10"/>
  <c r="D363" i="10"/>
  <c r="AH372" i="21"/>
  <c r="AC374" i="21"/>
  <c r="AF373" i="21"/>
  <c r="U374" i="21"/>
  <c r="X373" i="21"/>
  <c r="AB374" i="21"/>
  <c r="AE373" i="21"/>
  <c r="N374" i="21"/>
  <c r="K375" i="21"/>
  <c r="S373" i="21"/>
  <c r="V372" i="21"/>
  <c r="Y372" i="21" s="1"/>
  <c r="P373" i="21"/>
  <c r="M374" i="21"/>
  <c r="AH373" i="21" l="1"/>
  <c r="L374" i="21"/>
  <c r="O373" i="21"/>
  <c r="Q373" i="21" s="1"/>
  <c r="W363" i="10"/>
  <c r="D364" i="10"/>
  <c r="M375" i="21"/>
  <c r="P374" i="21"/>
  <c r="S374" i="21"/>
  <c r="V373" i="21"/>
  <c r="Y373" i="21" s="1"/>
  <c r="N375" i="21"/>
  <c r="K376" i="21"/>
  <c r="AE374" i="21"/>
  <c r="AB375" i="21"/>
  <c r="AF374" i="21"/>
  <c r="AC375" i="21"/>
  <c r="X374" i="21"/>
  <c r="U375" i="21"/>
  <c r="O374" i="21" l="1"/>
  <c r="Q374" i="21" s="1"/>
  <c r="L375" i="21"/>
  <c r="W364" i="10"/>
  <c r="D365" i="10"/>
  <c r="AF375" i="21"/>
  <c r="AC376" i="21"/>
  <c r="AH374" i="21"/>
  <c r="U376" i="21"/>
  <c r="X375" i="21"/>
  <c r="AE375" i="21"/>
  <c r="AB376" i="21"/>
  <c r="K377" i="21"/>
  <c r="N376" i="21"/>
  <c r="V374" i="21"/>
  <c r="Y374" i="21" s="1"/>
  <c r="S375" i="21"/>
  <c r="P375" i="21"/>
  <c r="M376" i="21"/>
  <c r="AH375" i="21" l="1"/>
  <c r="L376" i="21"/>
  <c r="O375" i="21"/>
  <c r="Q375" i="21" s="1"/>
  <c r="W365" i="10"/>
  <c r="D366" i="10"/>
  <c r="M377" i="21"/>
  <c r="P376" i="21"/>
  <c r="S376" i="21"/>
  <c r="V375" i="21"/>
  <c r="Y375" i="21" s="1"/>
  <c r="AB377" i="21"/>
  <c r="AE376" i="21"/>
  <c r="N377" i="21"/>
  <c r="K378" i="21"/>
  <c r="U377" i="21"/>
  <c r="X376" i="21"/>
  <c r="AC377" i="21"/>
  <c r="AF376" i="21"/>
  <c r="L377" i="21" l="1"/>
  <c r="O376" i="21"/>
  <c r="Q376" i="21" s="1"/>
  <c r="W366" i="10"/>
  <c r="D367" i="10"/>
  <c r="AC378" i="21"/>
  <c r="AF377" i="21"/>
  <c r="X377" i="21"/>
  <c r="U378" i="21"/>
  <c r="K379" i="21"/>
  <c r="N378" i="21"/>
  <c r="AH376" i="21"/>
  <c r="AB378" i="21"/>
  <c r="AE377" i="21"/>
  <c r="S377" i="21"/>
  <c r="V376" i="21"/>
  <c r="Y376" i="21" s="1"/>
  <c r="M378" i="21"/>
  <c r="P377" i="21"/>
  <c r="AH377" i="21" l="1"/>
  <c r="L378" i="21"/>
  <c r="O377" i="21"/>
  <c r="Q377" i="21" s="1"/>
  <c r="W367" i="10"/>
  <c r="D368" i="10"/>
  <c r="S378" i="21"/>
  <c r="V377" i="21"/>
  <c r="Y377" i="21" s="1"/>
  <c r="AE378" i="21"/>
  <c r="AB379" i="21"/>
  <c r="K380" i="21"/>
  <c r="N379" i="21"/>
  <c r="P378" i="21"/>
  <c r="M379" i="21"/>
  <c r="U379" i="21"/>
  <c r="X378" i="21"/>
  <c r="AF378" i="21"/>
  <c r="AC379" i="21"/>
  <c r="O378" i="21" l="1"/>
  <c r="Q378" i="21" s="1"/>
  <c r="L379" i="21"/>
  <c r="W368" i="10"/>
  <c r="D369" i="10"/>
  <c r="AE379" i="21"/>
  <c r="AB380" i="21"/>
  <c r="AF379" i="21"/>
  <c r="AC380" i="21"/>
  <c r="X379" i="21"/>
  <c r="U380" i="21"/>
  <c r="M380" i="21"/>
  <c r="P379" i="21"/>
  <c r="N380" i="21"/>
  <c r="K381" i="21"/>
  <c r="N381" i="21" s="1"/>
  <c r="AH378" i="21"/>
  <c r="S379" i="21"/>
  <c r="V378" i="21"/>
  <c r="Y378" i="21" s="1"/>
  <c r="L380" i="21" l="1"/>
  <c r="O379" i="21"/>
  <c r="Q379" i="21" s="1"/>
  <c r="W369" i="10"/>
  <c r="D370" i="10"/>
  <c r="V379" i="21"/>
  <c r="Y379" i="21" s="1"/>
  <c r="S380" i="21"/>
  <c r="P380" i="21"/>
  <c r="M381" i="21"/>
  <c r="P381" i="21" s="1"/>
  <c r="AC381" i="21"/>
  <c r="AF381" i="21" s="1"/>
  <c r="AF380" i="21"/>
  <c r="X380" i="21"/>
  <c r="U381" i="21"/>
  <c r="X381" i="21" s="1"/>
  <c r="AE380" i="21"/>
  <c r="AB381" i="21"/>
  <c r="AE381" i="21" s="1"/>
  <c r="AH381" i="21" s="1"/>
  <c r="AH379" i="21"/>
  <c r="AB10" i="21" l="1"/>
  <c r="AB11" i="21" s="1"/>
  <c r="AH380" i="21"/>
  <c r="AE10" i="21" s="1"/>
  <c r="O380" i="21"/>
  <c r="Q380" i="21" s="1"/>
  <c r="L381" i="21"/>
  <c r="O381" i="21" s="1"/>
  <c r="Q381" i="21" s="1"/>
  <c r="D371" i="10"/>
  <c r="W370" i="10"/>
  <c r="V380" i="21"/>
  <c r="Y380" i="21" s="1"/>
  <c r="S381" i="21"/>
  <c r="V381" i="21" s="1"/>
  <c r="Y381" i="21" s="1"/>
  <c r="V10" i="21" s="1"/>
  <c r="K10" i="21" l="1"/>
  <c r="K11" i="21" s="1"/>
  <c r="N10" i="21"/>
  <c r="W371" i="10"/>
  <c r="D372" i="10"/>
  <c r="S10" i="21"/>
  <c r="S11" i="21" s="1"/>
  <c r="W372" i="10" l="1"/>
  <c r="D373" i="10"/>
  <c r="W373" i="10" l="1"/>
  <c r="B70" i="1"/>
  <c r="X8" i="10" l="1"/>
  <c r="X9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<sst xmlns="http://schemas.openxmlformats.org/spreadsheetml/2006/main" count="1326" uniqueCount="532">
  <si>
    <t>ALL PARAMETERS</t>
  </si>
  <si>
    <t>Value</t>
  </si>
  <si>
    <t>[ ]</t>
  </si>
  <si>
    <t>LEGEND</t>
  </si>
  <si>
    <t>Storage tank x position</t>
  </si>
  <si>
    <t>m</t>
  </si>
  <si>
    <t xml:space="preserve">Can't Change </t>
  </si>
  <si>
    <t>Storage tank y position</t>
  </si>
  <si>
    <t>Doesn't Ever Change</t>
  </si>
  <si>
    <t>Height of Storage Tank</t>
  </si>
  <si>
    <t>Distance to Storage Tank</t>
  </si>
  <si>
    <t>Storage Tank Volume</t>
  </si>
  <si>
    <t>m3</t>
  </si>
  <si>
    <t>Catchment Tank Volume</t>
  </si>
  <si>
    <t>Catchment Area</t>
  </si>
  <si>
    <t>m2</t>
  </si>
  <si>
    <t>Daily Consumption</t>
  </si>
  <si>
    <t>L/day</t>
  </si>
  <si>
    <t>Initial Stored Volume</t>
  </si>
  <si>
    <t>L</t>
  </si>
  <si>
    <t>Treatement Type</t>
  </si>
  <si>
    <t>Chlorine</t>
  </si>
  <si>
    <t>Contact time</t>
  </si>
  <si>
    <t>min</t>
  </si>
  <si>
    <t>Amount usage ratio (edit later when changing ozone/chlorine</t>
  </si>
  <si>
    <t>mg*min/L</t>
  </si>
  <si>
    <t>Energy per gram (only for ozone)</t>
  </si>
  <si>
    <t>MJ</t>
  </si>
  <si>
    <t>UV Power</t>
  </si>
  <si>
    <t>W</t>
  </si>
  <si>
    <t>Filter placement</t>
  </si>
  <si>
    <t>HOUSE TO STORAGE</t>
  </si>
  <si>
    <t>N/A</t>
  </si>
  <si>
    <t>Filter 1 Used? (200 um)</t>
  </si>
  <si>
    <t>Filter 2 Used? (5 um)</t>
  </si>
  <si>
    <t>Filter 3 Used? (1 um)</t>
  </si>
  <si>
    <t>Total Cf Val</t>
  </si>
  <si>
    <t>Number of Batteries (not constant)</t>
  </si>
  <si>
    <t>Battery Capacity</t>
  </si>
  <si>
    <t>Wh</t>
  </si>
  <si>
    <t>Battery in efficiency</t>
  </si>
  <si>
    <t>Battery out efficiency</t>
  </si>
  <si>
    <t>Pump Used</t>
  </si>
  <si>
    <t>Pump B</t>
  </si>
  <si>
    <t>Pump Pressure</t>
  </si>
  <si>
    <t>kPa</t>
  </si>
  <si>
    <t>Pump Flowrate</t>
  </si>
  <si>
    <t>LPM</t>
  </si>
  <si>
    <t>Pump Efficiency</t>
  </si>
  <si>
    <t>Max Pump Flowrate</t>
  </si>
  <si>
    <t>Max Pump Run Time</t>
  </si>
  <si>
    <t>hours</t>
  </si>
  <si>
    <t>Storage Pressure</t>
  </si>
  <si>
    <t>Pa</t>
  </si>
  <si>
    <t>Storage Flow Velocity</t>
  </si>
  <si>
    <t>m/s</t>
  </si>
  <si>
    <t>Storage Flowrate</t>
  </si>
  <si>
    <t>L/min</t>
  </si>
  <si>
    <t>K</t>
  </si>
  <si>
    <t>f</t>
  </si>
  <si>
    <t>Density</t>
  </si>
  <si>
    <t>Gravity</t>
  </si>
  <si>
    <t>m/s2</t>
  </si>
  <si>
    <t>Storage Tank Tower</t>
  </si>
  <si>
    <t>Max Treatable Flow Rate</t>
  </si>
  <si>
    <t>D</t>
  </si>
  <si>
    <t>A</t>
  </si>
  <si>
    <t>Power Type</t>
  </si>
  <si>
    <t>HES-260</t>
  </si>
  <si>
    <t>Power Efficiency</t>
  </si>
  <si>
    <t>MJ/L</t>
  </si>
  <si>
    <t>CALCULATED VALUES</t>
  </si>
  <si>
    <t>Total Initial Cost</t>
  </si>
  <si>
    <t>Total Yearly Cost</t>
  </si>
  <si>
    <t>Total Satisfaction</t>
  </si>
  <si>
    <t>Does catchment volume exceed the maximum pump volume</t>
  </si>
  <si>
    <t>Does the storage tank become full</t>
  </si>
  <si>
    <t># of Dry Days</t>
  </si>
  <si>
    <t>Total Pump Run Time</t>
  </si>
  <si>
    <t>Total Maintenance Days</t>
  </si>
  <si>
    <t>Days without Energy</t>
  </si>
  <si>
    <t>Must be zero</t>
  </si>
  <si>
    <t>Satisfaction (also calculated on the land use sheet)</t>
  </si>
  <si>
    <t>Score</t>
  </si>
  <si>
    <t>Weight</t>
  </si>
  <si>
    <t>Min Value</t>
  </si>
  <si>
    <t>Max value</t>
  </si>
  <si>
    <t>Consumption, S(C)</t>
  </si>
  <si>
    <t>Relative cost, S(CR)</t>
  </si>
  <si>
    <t>Health &amp; environmental risk exposure, S(E)</t>
  </si>
  <si>
    <t>Power system greenhouse gas emissions, S(G)</t>
  </si>
  <si>
    <t>Maintenance occurences, S(M)</t>
  </si>
  <si>
    <t>On demand flow rate, S(QD)</t>
  </si>
  <si>
    <t>Reliability, S(R)</t>
  </si>
  <si>
    <t>Land use, S(U)</t>
  </si>
  <si>
    <t>TOTAL</t>
  </si>
  <si>
    <t>Attribute</t>
  </si>
  <si>
    <t>Consumption (C)</t>
  </si>
  <si>
    <t>Relative cost (cR)</t>
  </si>
  <si>
    <t>H &amp; E risk expo (E)</t>
  </si>
  <si>
    <t>P system GHG E (G)</t>
  </si>
  <si>
    <t>Maintenance (M)</t>
  </si>
  <si>
    <t>On-demand Flow (QD)</t>
  </si>
  <si>
    <t>Reliability (R)</t>
  </si>
  <si>
    <t>Land use (U)</t>
  </si>
  <si>
    <t>Input Row</t>
  </si>
  <si>
    <t>Max Value</t>
  </si>
  <si>
    <t>Satisfaction</t>
  </si>
  <si>
    <t>LAND USE WITHOUT EXTRA CATCHMENT</t>
  </si>
  <si>
    <t>Land Use</t>
  </si>
  <si>
    <t>Storage Tank</t>
  </si>
  <si>
    <t>x(m)</t>
  </si>
  <si>
    <t>y(m)</t>
  </si>
  <si>
    <t>Height(m)</t>
  </si>
  <si>
    <t>Length of one side pipe(m)</t>
  </si>
  <si>
    <t>water pressure (Pa)</t>
  </si>
  <si>
    <t>velocity(m/s)</t>
  </si>
  <si>
    <t>Flow rate, Q(L/min)</t>
  </si>
  <si>
    <t>Total pipe length (m)</t>
  </si>
  <si>
    <t>Constants</t>
  </si>
  <si>
    <t>Option 1</t>
  </si>
  <si>
    <t>Cf (no filter from tank to house)</t>
  </si>
  <si>
    <t>Option 2</t>
  </si>
  <si>
    <t>Option 3</t>
  </si>
  <si>
    <t>water density (kg/m^3)</t>
  </si>
  <si>
    <t>g (m/s^2)</t>
  </si>
  <si>
    <t>Diameter of Pipe (mm)</t>
  </si>
  <si>
    <t>Friction factor, f</t>
  </si>
  <si>
    <t>Loss coefficient, K</t>
  </si>
  <si>
    <t>Filter coefficient</t>
  </si>
  <si>
    <t>Area of pipe (m^2)</t>
  </si>
  <si>
    <t>Pump A</t>
  </si>
  <si>
    <t>Pump C</t>
  </si>
  <si>
    <t>Delta v [m/s]</t>
  </si>
  <si>
    <t>a</t>
  </si>
  <si>
    <t>Distance To Tank</t>
  </si>
  <si>
    <t>b</t>
  </si>
  <si>
    <t>Height of storage tank (m)</t>
  </si>
  <si>
    <t>Operating Pressure</t>
  </si>
  <si>
    <t>Operating Velocity</t>
  </si>
  <si>
    <t>Operating Flowrate</t>
  </si>
  <si>
    <t>Maximum Flowrate</t>
  </si>
  <si>
    <t>Operating Efficiency</t>
  </si>
  <si>
    <t>Initial Cost</t>
  </si>
  <si>
    <t>Running Hours</t>
  </si>
  <si>
    <t>c</t>
  </si>
  <si>
    <t>Density of water (kg/m^3)</t>
  </si>
  <si>
    <t>[kPa]</t>
  </si>
  <si>
    <t>[m/s]</t>
  </si>
  <si>
    <t>[LPM]</t>
  </si>
  <si>
    <t>[N/A]</t>
  </si>
  <si>
    <t>[$]</t>
  </si>
  <si>
    <t>[h]</t>
  </si>
  <si>
    <t>B</t>
  </si>
  <si>
    <t>diamater of pipe</t>
  </si>
  <si>
    <t>Roots</t>
  </si>
  <si>
    <t>Pressure</t>
  </si>
  <si>
    <t>Efficiency</t>
  </si>
  <si>
    <t>Flow Velocity</t>
  </si>
  <si>
    <t>Flow Rate</t>
  </si>
  <si>
    <t>Storage Tank (system) Pressure</t>
  </si>
  <si>
    <t>Pump A Pressure</t>
  </si>
  <si>
    <t>Pump B Pressure</t>
  </si>
  <si>
    <t>Pump C Pressure</t>
  </si>
  <si>
    <t>System</t>
  </si>
  <si>
    <t>v [m/s]</t>
  </si>
  <si>
    <t>Q [LPM]</t>
  </si>
  <si>
    <t>P0 [kPa]</t>
  </si>
  <si>
    <t>P1 [kPa]</t>
  </si>
  <si>
    <t>P2 [kPa]</t>
  </si>
  <si>
    <t>P3 [kPa]</t>
  </si>
  <si>
    <t>Operating Flow Rate (LPM)</t>
  </si>
  <si>
    <t>Net A</t>
  </si>
  <si>
    <t>Net B</t>
  </si>
  <si>
    <t>Net C</t>
  </si>
  <si>
    <t>Filter #</t>
  </si>
  <si>
    <t>Fouling Rates (L)</t>
  </si>
  <si>
    <t>No pre-filter</t>
  </si>
  <si>
    <t>5 um pre-filter</t>
  </si>
  <si>
    <t>200 um pre-filter</t>
  </si>
  <si>
    <t>Filter Size (um)</t>
  </si>
  <si>
    <t>Filter 3 (1 um)</t>
  </si>
  <si>
    <t>Initial Cost ($)</t>
  </si>
  <si>
    <t>Filter 2 (5 um)</t>
  </si>
  <si>
    <t>NA</t>
  </si>
  <si>
    <t>Replacement Cost ($)</t>
  </si>
  <si>
    <t>Filter 1 (200 um)</t>
  </si>
  <si>
    <t>Cf Values</t>
  </si>
  <si>
    <t>CF total</t>
  </si>
  <si>
    <t>Using Filter?</t>
  </si>
  <si>
    <t>Fouling Rate</t>
  </si>
  <si>
    <t>Flow Rate Calculations</t>
  </si>
  <si>
    <t>Delta v</t>
  </si>
  <si>
    <t>Storage Tank Fit</t>
  </si>
  <si>
    <t>Length of pipe (m)</t>
  </si>
  <si>
    <t>Net Function</t>
  </si>
  <si>
    <t>Zeroes (velocity)</t>
  </si>
  <si>
    <t>Zeros (flow rate)</t>
  </si>
  <si>
    <t>#</t>
  </si>
  <si>
    <t xml:space="preserve">Initial Water Level 
</t>
  </si>
  <si>
    <t xml:space="preserve">Height of Filter Level 
</t>
  </si>
  <si>
    <t>Height difference
 (h)</t>
  </si>
  <si>
    <t>Pressure 
(ρgh)</t>
  </si>
  <si>
    <t xml:space="preserve">Collected Volume 
</t>
  </si>
  <si>
    <t>Time</t>
  </si>
  <si>
    <t>Velocity</t>
  </si>
  <si>
    <t>Pipe diameter 
(D)</t>
  </si>
  <si>
    <t>/</t>
  </si>
  <si>
    <t>[cm]</t>
  </si>
  <si>
    <t>[m]</t>
  </si>
  <si>
    <t>[Pa]</t>
  </si>
  <si>
    <t>[mL/cm^3]</t>
  </si>
  <si>
    <t>[s]</t>
  </si>
  <si>
    <t>g</t>
  </si>
  <si>
    <t>ρ</t>
  </si>
  <si>
    <t>Cfexp</t>
  </si>
  <si>
    <t>APSC 101 Module 7 Rainwater Harvester System</t>
  </si>
  <si>
    <t>Status</t>
  </si>
  <si>
    <t>done</t>
  </si>
  <si>
    <t>Option 1: 3 filters used</t>
  </si>
  <si>
    <t>Option 2: 1 and 200 used</t>
  </si>
  <si>
    <t>Option 3: 1 and 5 used</t>
  </si>
  <si>
    <t>Maintenance Calculation:</t>
  </si>
  <si>
    <t>Filter Modules</t>
  </si>
  <si>
    <t>Cf</t>
  </si>
  <si>
    <t>Actual filter</t>
  </si>
  <si>
    <t>Filter Life Data [L]</t>
  </si>
  <si>
    <t>Filter size</t>
  </si>
  <si>
    <t>Present?</t>
  </si>
  <si>
    <t>[Pa/(m/s)]</t>
  </si>
  <si>
    <t>Life (L)</t>
  </si>
  <si>
    <t>No pre filter</t>
  </si>
  <si>
    <t>5 pre</t>
  </si>
  <si>
    <t>200 pre</t>
  </si>
  <si>
    <t>y</t>
  </si>
  <si>
    <t>n</t>
  </si>
  <si>
    <t>Total</t>
  </si>
  <si>
    <t>Filters</t>
  </si>
  <si>
    <t>Solar</t>
  </si>
  <si>
    <t>Chlorine/Ozone</t>
  </si>
  <si>
    <t>Total Maintenance Occurences (per year)</t>
  </si>
  <si>
    <t>Attributes</t>
  </si>
  <si>
    <t>M</t>
  </si>
  <si>
    <t>#/year</t>
  </si>
  <si>
    <t>Total ($)</t>
  </si>
  <si>
    <t>C</t>
  </si>
  <si>
    <t>Total Volume Through Filter [L]</t>
  </si>
  <si>
    <t>Maintenance for Filter Change</t>
  </si>
  <si>
    <t>Day with 
operation</t>
  </si>
  <si>
    <t>Day</t>
  </si>
  <si>
    <t>1 μm filter</t>
  </si>
  <si>
    <t>5 μm filter</t>
  </si>
  <si>
    <t>200 μm filter</t>
  </si>
  <si>
    <t>Energy Calculations for a system using Ozone Disinfection</t>
  </si>
  <si>
    <t>[  ]</t>
  </si>
  <si>
    <t>Contact Time</t>
  </si>
  <si>
    <t>[min]</t>
  </si>
  <si>
    <t>UV Lamp Size</t>
  </si>
  <si>
    <t>[W]</t>
  </si>
  <si>
    <t>Heating Value Diesel</t>
  </si>
  <si>
    <t>[MJ/L]</t>
  </si>
  <si>
    <t>[Wh]</t>
  </si>
  <si>
    <t>Converter</t>
  </si>
  <si>
    <t>Catch. Area</t>
  </si>
  <si>
    <r>
      <rPr>
        <b/>
        <sz val="11"/>
        <color rgb="FF000000"/>
        <rFont val="Calibri, Arial"/>
      </rPr>
      <t>[m</t>
    </r>
    <r>
      <rPr>
        <b/>
        <vertAlign val="superscript"/>
        <sz val="11"/>
        <color theme="1"/>
        <rFont val="Calibri"/>
        <family val="2"/>
      </rPr>
      <t>2</t>
    </r>
    <r>
      <rPr>
        <b/>
        <sz val="11"/>
        <color theme="1"/>
        <rFont val="Calibri"/>
        <family val="2"/>
      </rPr>
      <t>]</t>
    </r>
  </si>
  <si>
    <t>Ct_Ozone</t>
  </si>
  <si>
    <t>[mg min/L]</t>
  </si>
  <si>
    <t>Efficiency of Generator</t>
  </si>
  <si>
    <t>Eff_in</t>
  </si>
  <si>
    <t>Cost</t>
  </si>
  <si>
    <t>Ct_Chlorine</t>
  </si>
  <si>
    <t>Catch. Tank V</t>
  </si>
  <si>
    <r>
      <rPr>
        <b/>
        <sz val="11"/>
        <color rgb="FF000000"/>
        <rFont val="Calibri, Arial"/>
      </rPr>
      <t>[m</t>
    </r>
    <r>
      <rPr>
        <b/>
        <vertAlign val="superscript"/>
        <sz val="11"/>
        <color theme="1"/>
        <rFont val="Calibri"/>
        <family val="2"/>
      </rPr>
      <t>3</t>
    </r>
    <r>
      <rPr>
        <b/>
        <sz val="11"/>
        <color theme="1"/>
        <rFont val="Calibri"/>
        <family val="2"/>
      </rPr>
      <t>]</t>
    </r>
  </si>
  <si>
    <t>Energy for O3</t>
  </si>
  <si>
    <t>[MJ / g]</t>
  </si>
  <si>
    <t>Eff_out</t>
  </si>
  <si>
    <t>Shipments</t>
  </si>
  <si>
    <t>[kg]</t>
  </si>
  <si>
    <t>Consumption</t>
  </si>
  <si>
    <t>[L/day]</t>
  </si>
  <si>
    <t># Batteries</t>
  </si>
  <si>
    <t>Emissions</t>
  </si>
  <si>
    <t>kg</t>
  </si>
  <si>
    <t>Initial Volume</t>
  </si>
  <si>
    <t>[L]</t>
  </si>
  <si>
    <t>Storage Tank V</t>
  </si>
  <si>
    <t>Rain</t>
  </si>
  <si>
    <t>Qin</t>
  </si>
  <si>
    <t>Stored Water</t>
  </si>
  <si>
    <t>Pump Energy</t>
  </si>
  <si>
    <t>Mass O3</t>
  </si>
  <si>
    <t>Energy for UV</t>
  </si>
  <si>
    <t>Total Energy for Day</t>
  </si>
  <si>
    <t>Diesel Fuel</t>
  </si>
  <si>
    <t>Mass Cl</t>
  </si>
  <si>
    <t>Running Total</t>
  </si>
  <si>
    <t>Total Shipments</t>
  </si>
  <si>
    <t>Total Diesel Oil [L]</t>
  </si>
  <si>
    <t># of Diesel Shipments</t>
  </si>
  <si>
    <t># of Oil Changes</t>
  </si>
  <si>
    <t>Pump Hours</t>
  </si>
  <si>
    <t>Pump Replacements</t>
  </si>
  <si>
    <t xml:space="preserve">[ date ] </t>
  </si>
  <si>
    <t>[mm]</t>
  </si>
  <si>
    <t>[J]</t>
  </si>
  <si>
    <t>[MJ]</t>
  </si>
  <si>
    <t>[mg]</t>
  </si>
  <si>
    <t>[g]</t>
  </si>
  <si>
    <t>[hours]</t>
  </si>
  <si>
    <t>Factors</t>
  </si>
  <si>
    <t>Health Risk Severity*</t>
  </si>
  <si>
    <t>Environmental Risk Severity*</t>
  </si>
  <si>
    <t>Overall Risk*</t>
  </si>
  <si>
    <t>Days between risk exposures 
(frequency of maintenance)</t>
  </si>
  <si>
    <t>Risk Likelihood</t>
  </si>
  <si>
    <t>Health Risk Exposure</t>
  </si>
  <si>
    <t>Solar Use</t>
  </si>
  <si>
    <t>Environmental Risk Exposure</t>
  </si>
  <si>
    <t>Chlorine Disinfection</t>
  </si>
  <si>
    <t>Overall Risk Exposure E</t>
  </si>
  <si>
    <t>Maximum Risk Exposure E</t>
  </si>
  <si>
    <t>Minimum Risk exposure Emin</t>
  </si>
  <si>
    <t>Risk Satisfaction, S( E ) (%)</t>
  </si>
  <si>
    <t>Chlorine disinfection</t>
  </si>
  <si>
    <t>Diesel shipment</t>
  </si>
  <si>
    <t>Test1: Ozone + diesel</t>
  </si>
  <si>
    <t>Test2: Cl + diesel</t>
  </si>
  <si>
    <t>S(E)</t>
  </si>
  <si>
    <t>~50</t>
  </si>
  <si>
    <t>days between risk exposures (diesel)</t>
  </si>
  <si>
    <t>&gt;365</t>
  </si>
  <si>
    <t>days between risk exposures (cl)</t>
  </si>
  <si>
    <t>days between risk exposures (Cl)</t>
  </si>
  <si>
    <t>Solar Energy Model</t>
  </si>
  <si>
    <t>SW-80</t>
  </si>
  <si>
    <t>HES-305P</t>
  </si>
  <si>
    <t>Sunshine Data</t>
  </si>
  <si>
    <t>Solar and Solar Panel Parameters</t>
  </si>
  <si>
    <t>Area (m2)</t>
  </si>
  <si>
    <t>Month</t>
  </si>
  <si>
    <t>Sunshine/day</t>
  </si>
  <si>
    <t>Solar Intensity</t>
  </si>
  <si>
    <t>W/m^2</t>
  </si>
  <si>
    <t>[-]</t>
  </si>
  <si>
    <t>[hr]</t>
  </si>
  <si>
    <t>Panel area</t>
  </si>
  <si>
    <t>m^2</t>
  </si>
  <si>
    <t>Jan</t>
  </si>
  <si>
    <t># of panels</t>
  </si>
  <si>
    <t>GHG (kg)</t>
  </si>
  <si>
    <t>Feb</t>
  </si>
  <si>
    <t>Mar</t>
  </si>
  <si>
    <t>Batteries</t>
  </si>
  <si>
    <t>Apr</t>
  </si>
  <si>
    <t>Capacity</t>
  </si>
  <si>
    <t>May</t>
  </si>
  <si>
    <t># of batteries</t>
  </si>
  <si>
    <t>Jun</t>
  </si>
  <si>
    <t>Jul</t>
  </si>
  <si>
    <t>Electrical Power Demand</t>
  </si>
  <si>
    <t>Aug</t>
  </si>
  <si>
    <t>Use per day</t>
  </si>
  <si>
    <t>Sep</t>
  </si>
  <si>
    <t>Daytime</t>
  </si>
  <si>
    <t>Oct</t>
  </si>
  <si>
    <t>Nighttime</t>
  </si>
  <si>
    <t>Nov</t>
  </si>
  <si>
    <t>Dec</t>
  </si>
  <si>
    <t>Energy Needed</t>
  </si>
  <si>
    <t>Date</t>
  </si>
  <si>
    <t>Daily Sunshine</t>
  </si>
  <si>
    <t>Incident Solar Energy</t>
  </si>
  <si>
    <t>Energy Generated</t>
  </si>
  <si>
    <t>Energy In</t>
  </si>
  <si>
    <t>By Pump</t>
  </si>
  <si>
    <t>By UV Filter</t>
  </si>
  <si>
    <t>By Ozone</t>
  </si>
  <si>
    <t>Energy Out</t>
  </si>
  <si>
    <t>Ebatt</t>
  </si>
  <si>
    <t>Total Costs</t>
  </si>
  <si>
    <t>Cost Calculations</t>
  </si>
  <si>
    <t>Capital Cost</t>
  </si>
  <si>
    <t>$</t>
  </si>
  <si>
    <t xml:space="preserve">NET COST </t>
  </si>
  <si>
    <t>Maintenance</t>
  </si>
  <si>
    <t>Emergency Fee</t>
  </si>
  <si>
    <t>Reference Cost</t>
  </si>
  <si>
    <t>POWER SYSTEM COST</t>
  </si>
  <si>
    <t>Expense</t>
  </si>
  <si>
    <t>Cost ($)</t>
  </si>
  <si>
    <t>Occurance</t>
  </si>
  <si>
    <t xml:space="preserve">Filter Cost </t>
  </si>
  <si>
    <t>UV Cost</t>
  </si>
  <si>
    <t>Roof Catchment Cost</t>
  </si>
  <si>
    <t>Catchment Tank Cost</t>
  </si>
  <si>
    <t>Piping cost</t>
  </si>
  <si>
    <t>Chemical Disinfection</t>
  </si>
  <si>
    <t>Diesel Cost</t>
  </si>
  <si>
    <t>Solar Cost</t>
  </si>
  <si>
    <t>Pumps</t>
  </si>
  <si>
    <t xml:space="preserve">Storage Tank </t>
  </si>
  <si>
    <t>Tower</t>
  </si>
  <si>
    <t xml:space="preserve"> shipping flat rate</t>
  </si>
  <si>
    <t>per day</t>
  </si>
  <si>
    <t>UV Light</t>
  </si>
  <si>
    <t>Type</t>
  </si>
  <si>
    <t>m of pipe</t>
  </si>
  <si>
    <t>cost</t>
  </si>
  <si>
    <t xml:space="preserve"># of times </t>
  </si>
  <si>
    <t>Cost / Panel</t>
  </si>
  <si>
    <t>tank cost</t>
  </si>
  <si>
    <t>36W</t>
  </si>
  <si>
    <t xml:space="preserve">Full </t>
  </si>
  <si>
    <t>Ozone</t>
  </si>
  <si>
    <t xml:space="preserve">Diesel </t>
  </si>
  <si>
    <t>HES-260 Solar Panel</t>
  </si>
  <si>
    <t>filters</t>
  </si>
  <si>
    <t>50W</t>
  </si>
  <si>
    <t>Half</t>
  </si>
  <si>
    <t>Diesel Generator</t>
  </si>
  <si>
    <t>SW-80 Solar Panel</t>
  </si>
  <si>
    <t>Vtank</t>
  </si>
  <si>
    <t>initial</t>
  </si>
  <si>
    <t>once</t>
  </si>
  <si>
    <t>Years</t>
  </si>
  <si>
    <t>Additional</t>
  </si>
  <si>
    <t>ADD IF NEEDED</t>
  </si>
  <si>
    <t xml:space="preserve">Diesel Shipment </t>
  </si>
  <si>
    <t xml:space="preserve">HES-305 Solar Panel </t>
  </si>
  <si>
    <t>Htower</t>
  </si>
  <si>
    <t>Cost Full</t>
  </si>
  <si>
    <t>Chlorine used</t>
  </si>
  <si>
    <t>Diesel Maintenance</t>
  </si>
  <si>
    <t># of Panels</t>
  </si>
  <si>
    <t>Replace Cost</t>
  </si>
  <si>
    <t>Cost Half</t>
  </si>
  <si>
    <t>Replacements</t>
  </si>
  <si>
    <t>replace</t>
  </si>
  <si>
    <t>when fouled</t>
  </si>
  <si>
    <t>Shipments req'd</t>
  </si>
  <si>
    <t>Shipment Cost</t>
  </si>
  <si>
    <t xml:space="preserve">UV </t>
  </si>
  <si>
    <t xml:space="preserve">TOTAL </t>
  </si>
  <si>
    <t>intitial</t>
  </si>
  <si>
    <t>1 year</t>
  </si>
  <si>
    <t>roof catchment</t>
  </si>
  <si>
    <t>half roof</t>
  </si>
  <si>
    <t>-</t>
  </si>
  <si>
    <t>full roof</t>
  </si>
  <si>
    <t>additional</t>
  </si>
  <si>
    <t>per m^2</t>
  </si>
  <si>
    <t>tanks</t>
  </si>
  <si>
    <t>400 L</t>
  </si>
  <si>
    <t>1500 L</t>
  </si>
  <si>
    <t>2500 L</t>
  </si>
  <si>
    <t>10000 L</t>
  </si>
  <si>
    <t>storage tank</t>
  </si>
  <si>
    <t>per m^3</t>
  </si>
  <si>
    <t>tower</t>
  </si>
  <si>
    <t>*calculated with function</t>
  </si>
  <si>
    <t>piping</t>
  </si>
  <si>
    <t>pipe</t>
  </si>
  <si>
    <t>per m</t>
  </si>
  <si>
    <t>chemical disinfection</t>
  </si>
  <si>
    <t>chlorine</t>
  </si>
  <si>
    <t xml:space="preserve">shipped </t>
  </si>
  <si>
    <t>per 3 kg</t>
  </si>
  <si>
    <t>ozone</t>
  </si>
  <si>
    <t>pumps</t>
  </si>
  <si>
    <t>power systems</t>
  </si>
  <si>
    <t>solar</t>
  </si>
  <si>
    <t>per panel</t>
  </si>
  <si>
    <t>Battery</t>
  </si>
  <si>
    <t>DC-AC Power Inverter</t>
  </si>
  <si>
    <t>diesal</t>
  </si>
  <si>
    <t>generator</t>
  </si>
  <si>
    <t>oil change</t>
  </si>
  <si>
    <t>every 250 hours</t>
  </si>
  <si>
    <t>diesel fuel</t>
  </si>
  <si>
    <t>per 100L</t>
  </si>
  <si>
    <t>Option 1: Cl disinfection</t>
  </si>
  <si>
    <t>Option 2: Ozone Disinfection</t>
  </si>
  <si>
    <t>Ct (mg*min/L)</t>
  </si>
  <si>
    <t>Initial cost ($)</t>
  </si>
  <si>
    <t>Shipping cost per container ($)</t>
  </si>
  <si>
    <t>Contact time (min)</t>
  </si>
  <si>
    <t>% of w/w Cl sol</t>
  </si>
  <si>
    <t>total volume of eater collected in 2014 station 1 (L)</t>
  </si>
  <si>
    <t>Total volume of water collected by system in 5 years (L)</t>
  </si>
  <si>
    <t>Total mass of O3 required for disinfection (g)</t>
  </si>
  <si>
    <t>Total mass of Cl required for disinfection (g)</t>
  </si>
  <si>
    <t>Total mass of 5% w/w Cl disinfection sol required (g)</t>
  </si>
  <si>
    <t>Options</t>
  </si>
  <si>
    <t>GHG Emissions (kgCO2e)</t>
  </si>
  <si>
    <t>Existing System: Centralized Treatment &amp;Shipping</t>
  </si>
  <si>
    <t>Solar Panels</t>
  </si>
  <si>
    <t>GHG Emissions Sources</t>
  </si>
  <si>
    <t>GHG Emissions (kgCO2e/1000L)</t>
  </si>
  <si>
    <t>Consumption Value (L/day)</t>
  </si>
  <si>
    <t>Consumption Over 5 Years</t>
  </si>
  <si>
    <t>Centralized water treatment</t>
  </si>
  <si>
    <t>HES-305P Solar Panel</t>
  </si>
  <si>
    <t>Land &amp; sea transport of treated water</t>
  </si>
  <si>
    <t>Storage &amp; distribution of water to house</t>
  </si>
  <si>
    <t>12V Deep Cycle Wet Lead Acid Battery</t>
  </si>
  <si>
    <t>2.8KW 12VDC 120VAC Pure Sine Wave Inverter</t>
  </si>
  <si>
    <t>Proposed System: RWH System</t>
  </si>
  <si>
    <t>GHG Emissions (kgC2e)</t>
  </si>
  <si>
    <t>Generator</t>
  </si>
  <si>
    <t>5000W Diesel Generator</t>
  </si>
  <si>
    <t>Power system</t>
  </si>
  <si>
    <t>Diesel consumed by generator</t>
  </si>
  <si>
    <t>Vol of diesel consumed (L/yr)</t>
  </si>
  <si>
    <t>GHG Emission rate for diesel generator (/L)</t>
  </si>
  <si>
    <t>relative GHG emission ratio (proposed/existing)</t>
  </si>
  <si>
    <t>Relative GHG Emissions, G (%)</t>
  </si>
  <si>
    <t>GHG satisfaction. S(G) (%)</t>
  </si>
  <si>
    <t>GHG Diesel Oil Consumed</t>
  </si>
  <si>
    <t>total ghg solar panels</t>
  </si>
  <si>
    <t>Storage. Tank Vol</t>
  </si>
  <si>
    <t>[m^3]</t>
  </si>
  <si>
    <t>Storage. Tank Distance from house</t>
  </si>
  <si>
    <t>Max Pump V</t>
  </si>
  <si>
    <t>[m^3] / day</t>
  </si>
  <si>
    <t>Storage Tank Elevation</t>
  </si>
  <si>
    <t>h</t>
  </si>
  <si>
    <t>Daily Rainfall</t>
  </si>
  <si>
    <t>Q_in</t>
  </si>
  <si>
    <t xml:space="preserve">V_water </t>
  </si>
  <si>
    <t>Volume In Storage</t>
  </si>
  <si>
    <t>[m^3 / day]</t>
  </si>
  <si>
    <t xml:space="preserve">  Diameter (mm)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</si>
</sst>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0"/>
    <numFmt numFmtId="166" formatCode="0.0000"/>
    <numFmt numFmtId="167" formatCode="0.0"/>
    <numFmt numFmtId="168" formatCode="[$-409]d\-mmm\-yyyy;@"/>
  </numFmts>
  <fonts count="48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sz val="11"/>
      <color theme="1"/>
      <name val="Calibri"/>
      <family val="2"/>
    </font>
    <font>
      <b/>
      <sz val="11"/>
      <color rgb="FF0070C0"/>
      <name val="Calibri"/>
      <family val="2"/>
    </font>
    <font>
      <sz val="10"/>
      <color theme="1"/>
      <name val="Arial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</font>
    <font>
      <sz val="9"/>
      <color rgb="FF000000"/>
      <name val="&quot;Google Sans Mono&quot;"/>
    </font>
    <font>
      <b/>
      <u/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3266D5"/>
      <name val="Inconsolata"/>
    </font>
    <font>
      <sz val="9"/>
      <color theme="1"/>
      <name val="&quot;Google Sans Mono&quot;"/>
    </font>
    <font>
      <b/>
      <sz val="11"/>
      <color theme="1"/>
      <name val="Docs-Calibri"/>
    </font>
    <font>
      <sz val="11"/>
      <color rgb="FF000000"/>
      <name val="&quot;Aptos Narrow&quot;"/>
    </font>
    <font>
      <sz val="11"/>
      <color rgb="FF000000"/>
      <name val="Arial"/>
      <family val="2"/>
    </font>
    <font>
      <sz val="10"/>
      <name val="Arial"/>
      <family val="2"/>
    </font>
    <font>
      <sz val="11"/>
      <color rgb="FF4D93D9"/>
      <name val="Arial"/>
      <family val="2"/>
    </font>
    <font>
      <sz val="11"/>
      <color rgb="FF4D93D9"/>
      <name val="&quot;Aptos Narrow&quot;"/>
    </font>
    <font>
      <sz val="10"/>
      <color rgb="FF000000"/>
      <name val="Arial"/>
      <family val="2"/>
    </font>
    <font>
      <sz val="11"/>
      <color theme="1"/>
      <name val="Arial"/>
      <family val="2"/>
    </font>
    <font>
      <sz val="11"/>
      <color theme="1"/>
      <name val="&quot;Aptos Narrow&quot;"/>
    </font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1"/>
      <color theme="1"/>
      <name val="Arial"/>
      <family val="2"/>
    </font>
    <font>
      <b/>
      <sz val="11"/>
      <color theme="1"/>
      <name val="&quot;Aptos Narrow&quot;"/>
    </font>
    <font>
      <u/>
      <sz val="11"/>
      <color theme="1"/>
      <name val="&quot;Aptos Narrow&quot;"/>
    </font>
    <font>
      <b/>
      <sz val="11"/>
      <color rgb="FF000000"/>
      <name val="Calibri, Arial"/>
    </font>
    <font>
      <b/>
      <vertAlign val="superscript"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6"/>
      <color rgb="FFC00000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1"/>
      <color theme="7"/>
      <name val="Calibri"/>
      <family val="2"/>
    </font>
    <font>
      <sz val="11"/>
      <color theme="5"/>
      <name val="Calibri"/>
      <family val="2"/>
    </font>
    <font>
      <sz val="10"/>
      <color theme="7"/>
      <name val="Arial"/>
      <family val="2"/>
    </font>
    <font>
      <b/>
      <sz val="10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rgb="FFFFCFC9"/>
      <name val="Arial"/>
      <family val="2"/>
      <scheme val="minor"/>
    </font>
    <font>
      <sz val="10"/>
      <color theme="5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BBC04"/>
        <bgColor rgb="FFFBBC04"/>
      </patternFill>
    </fill>
    <fill>
      <patternFill patternType="solid">
        <fgColor rgb="FFB4A7D6"/>
        <bgColor rgb="FFB4A7D6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00FFFF"/>
        <bgColor rgb="FF00FFFF"/>
      </patternFill>
    </fill>
    <fill>
      <patternFill patternType="solid">
        <fgColor rgb="FFD9E2F3"/>
        <bgColor rgb="FFD9E2F3"/>
      </patternFill>
    </fill>
    <fill>
      <patternFill patternType="solid">
        <fgColor rgb="FFFBD1D1"/>
        <bgColor rgb="FFFBD1D1"/>
      </patternFill>
    </fill>
    <fill>
      <patternFill patternType="solid">
        <fgColor rgb="FFAB81FF"/>
        <bgColor rgb="FFAB81FF"/>
      </patternFill>
    </fill>
    <fill>
      <patternFill patternType="solid">
        <fgColor rgb="FFFFD965"/>
        <bgColor rgb="FFFFD965"/>
      </patternFill>
    </fill>
    <fill>
      <patternFill patternType="solid">
        <fgColor rgb="FFCC4125"/>
        <bgColor rgb="FFCC4125"/>
      </patternFill>
    </fill>
    <fill>
      <patternFill patternType="solid">
        <fgColor rgb="FFC5E0B3"/>
        <bgColor rgb="FFC5E0B3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rgb="FFB4A7D6"/>
      </patternFill>
    </fill>
    <fill>
      <patternFill patternType="solid">
        <fgColor theme="7" tint="0.79998168889431442"/>
        <bgColor rgb="FFB4A7D6"/>
      </patternFill>
    </fill>
    <fill>
      <patternFill patternType="solid">
        <fgColor theme="8" tint="0.79998168889431442"/>
        <bgColor rgb="FFB4A7D6"/>
      </patternFill>
    </fill>
    <fill>
      <patternFill patternType="solid">
        <fgColor theme="6" tint="-0.249977111117893"/>
        <bgColor rgb="FFB4A7D6"/>
      </patternFill>
    </fill>
    <fill>
      <patternFill patternType="solid">
        <fgColor theme="2" tint="-0.14999847407452621"/>
        <bgColor rgb="FFB4A7D6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rgb="FFFFD9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D9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rgb="FFFFD965"/>
      </patternFill>
    </fill>
  </fills>
  <borders count="4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0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" fontId="3" fillId="0" borderId="0" xfId="0" applyNumberFormat="1" applyFont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" fontId="5" fillId="0" borderId="0" xfId="0" applyNumberFormat="1" applyFont="1"/>
    <xf numFmtId="0" fontId="8" fillId="0" borderId="0" xfId="0" applyFont="1"/>
    <xf numFmtId="0" fontId="9" fillId="0" borderId="0" xfId="0" applyFont="1" applyAlignment="1">
      <alignment horizontal="center"/>
    </xf>
    <xf numFmtId="14" fontId="5" fillId="0" borderId="0" xfId="0" applyNumberFormat="1" applyFont="1" applyAlignment="1">
      <alignment horizontal="right"/>
    </xf>
    <xf numFmtId="14" fontId="1" fillId="3" borderId="0" xfId="0" applyNumberFormat="1" applyFont="1" applyFill="1"/>
    <xf numFmtId="164" fontId="5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5" fillId="4" borderId="0" xfId="0" applyFont="1" applyFill="1"/>
    <xf numFmtId="0" fontId="7" fillId="4" borderId="0" xfId="0" applyFont="1" applyFill="1"/>
    <xf numFmtId="0" fontId="5" fillId="5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10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10" fillId="6" borderId="0" xfId="0" applyFont="1" applyFill="1" applyAlignment="1">
      <alignment horizontal="center"/>
    </xf>
    <xf numFmtId="0" fontId="5" fillId="7" borderId="0" xfId="0" applyFont="1" applyFill="1"/>
    <xf numFmtId="0" fontId="1" fillId="7" borderId="0" xfId="0" applyFont="1" applyFill="1"/>
    <xf numFmtId="164" fontId="1" fillId="8" borderId="0" xfId="0" applyNumberFormat="1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4" borderId="0" xfId="0" applyFont="1" applyFill="1"/>
    <xf numFmtId="0" fontId="1" fillId="4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3" fillId="0" borderId="1" xfId="0" applyFont="1" applyBorder="1"/>
    <xf numFmtId="0" fontId="5" fillId="0" borderId="1" xfId="0" applyFont="1" applyBorder="1"/>
    <xf numFmtId="0" fontId="5" fillId="9" borderId="0" xfId="0" applyFont="1" applyFill="1"/>
    <xf numFmtId="0" fontId="5" fillId="9" borderId="2" xfId="0" applyFont="1" applyFill="1" applyBorder="1"/>
    <xf numFmtId="9" fontId="6" fillId="9" borderId="3" xfId="0" applyNumberFormat="1" applyFont="1" applyFill="1" applyBorder="1" applyAlignment="1">
      <alignment horizontal="right"/>
    </xf>
    <xf numFmtId="0" fontId="3" fillId="9" borderId="4" xfId="0" applyFont="1" applyFill="1" applyBorder="1"/>
    <xf numFmtId="0" fontId="5" fillId="10" borderId="3" xfId="0" applyFont="1" applyFill="1" applyBorder="1"/>
    <xf numFmtId="0" fontId="6" fillId="10" borderId="3" xfId="0" applyFont="1" applyFill="1" applyBorder="1" applyAlignment="1">
      <alignment horizontal="right"/>
    </xf>
    <xf numFmtId="0" fontId="3" fillId="10" borderId="4" xfId="0" applyFont="1" applyFill="1" applyBorder="1"/>
    <xf numFmtId="0" fontId="5" fillId="11" borderId="3" xfId="0" applyFont="1" applyFill="1" applyBorder="1"/>
    <xf numFmtId="0" fontId="6" fillId="11" borderId="3" xfId="0" applyFont="1" applyFill="1" applyBorder="1" applyAlignment="1">
      <alignment horizontal="right"/>
    </xf>
    <xf numFmtId="0" fontId="3" fillId="11" borderId="4" xfId="0" applyFont="1" applyFill="1" applyBorder="1"/>
    <xf numFmtId="0" fontId="5" fillId="12" borderId="3" xfId="0" applyFont="1" applyFill="1" applyBorder="1"/>
    <xf numFmtId="0" fontId="6" fillId="12" borderId="3" xfId="0" applyFont="1" applyFill="1" applyBorder="1" applyAlignment="1">
      <alignment horizontal="right"/>
    </xf>
    <xf numFmtId="1" fontId="3" fillId="12" borderId="4" xfId="0" applyNumberFormat="1" applyFont="1" applyFill="1" applyBorder="1"/>
    <xf numFmtId="0" fontId="7" fillId="13" borderId="0" xfId="0" applyFont="1" applyFill="1"/>
    <xf numFmtId="0" fontId="7" fillId="0" borderId="0" xfId="0" applyFont="1"/>
    <xf numFmtId="0" fontId="5" fillId="0" borderId="5" xfId="0" applyFont="1" applyBorder="1"/>
    <xf numFmtId="0" fontId="6" fillId="0" borderId="1" xfId="0" applyFont="1" applyBorder="1" applyAlignment="1">
      <alignment horizontal="right"/>
    </xf>
    <xf numFmtId="0" fontId="8" fillId="0" borderId="6" xfId="0" applyFont="1" applyBorder="1"/>
    <xf numFmtId="0" fontId="5" fillId="0" borderId="7" xfId="0" applyFont="1" applyBorder="1"/>
    <xf numFmtId="0" fontId="5" fillId="10" borderId="1" xfId="0" applyFont="1" applyFill="1" applyBorder="1"/>
    <xf numFmtId="0" fontId="6" fillId="10" borderId="1" xfId="0" applyFont="1" applyFill="1" applyBorder="1" applyAlignment="1">
      <alignment horizontal="right"/>
    </xf>
    <xf numFmtId="0" fontId="3" fillId="10" borderId="6" xfId="0" applyFont="1" applyFill="1" applyBorder="1"/>
    <xf numFmtId="0" fontId="5" fillId="12" borderId="1" xfId="0" applyFont="1" applyFill="1" applyBorder="1"/>
    <xf numFmtId="0" fontId="6" fillId="12" borderId="1" xfId="0" applyFont="1" applyFill="1" applyBorder="1" applyAlignment="1">
      <alignment horizontal="right"/>
    </xf>
    <xf numFmtId="1" fontId="3" fillId="12" borderId="6" xfId="0" applyNumberFormat="1" applyFont="1" applyFill="1" applyBorder="1"/>
    <xf numFmtId="0" fontId="3" fillId="0" borderId="6" xfId="0" applyFont="1" applyBorder="1"/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11" borderId="8" xfId="0" applyFont="1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3" fillId="12" borderId="8" xfId="0" applyFont="1" applyFill="1" applyBorder="1" applyAlignment="1">
      <alignment horizontal="center"/>
    </xf>
    <xf numFmtId="14" fontId="5" fillId="0" borderId="0" xfId="0" applyNumberFormat="1" applyFont="1"/>
    <xf numFmtId="2" fontId="7" fillId="0" borderId="0" xfId="0" applyNumberFormat="1" applyFont="1"/>
    <xf numFmtId="166" fontId="7" fillId="0" borderId="0" xfId="0" applyNumberFormat="1" applyFont="1"/>
    <xf numFmtId="0" fontId="12" fillId="0" borderId="0" xfId="0" applyFont="1"/>
    <xf numFmtId="0" fontId="10" fillId="6" borderId="0" xfId="0" applyFont="1" applyFill="1"/>
    <xf numFmtId="0" fontId="13" fillId="6" borderId="0" xfId="0" applyFont="1" applyFill="1"/>
    <xf numFmtId="0" fontId="14" fillId="6" borderId="0" xfId="0" applyFont="1" applyFill="1" applyAlignment="1">
      <alignment horizontal="right"/>
    </xf>
    <xf numFmtId="0" fontId="12" fillId="0" borderId="0" xfId="0" applyFont="1" applyAlignment="1">
      <alignment horizontal="right"/>
    </xf>
    <xf numFmtId="0" fontId="2" fillId="15" borderId="0" xfId="0" applyFont="1" applyFill="1" applyAlignment="1">
      <alignment horizontal="center"/>
    </xf>
    <xf numFmtId="0" fontId="2" fillId="15" borderId="0" xfId="0" applyFont="1" applyFill="1"/>
    <xf numFmtId="0" fontId="1" fillId="15" borderId="0" xfId="0" applyFont="1" applyFill="1"/>
    <xf numFmtId="0" fontId="3" fillId="0" borderId="0" xfId="0" applyFont="1" applyAlignment="1">
      <alignment horizontal="center" wrapText="1"/>
    </xf>
    <xf numFmtId="0" fontId="3" fillId="6" borderId="0" xfId="0" applyFont="1" applyFill="1" applyAlignment="1">
      <alignment horizontal="center"/>
    </xf>
    <xf numFmtId="0" fontId="15" fillId="6" borderId="0" xfId="0" applyFont="1" applyFill="1" applyAlignment="1">
      <alignment horizontal="center"/>
    </xf>
    <xf numFmtId="0" fontId="2" fillId="16" borderId="0" xfId="0" applyFont="1" applyFill="1"/>
    <xf numFmtId="0" fontId="16" fillId="0" borderId="0" xfId="0" applyFont="1"/>
    <xf numFmtId="0" fontId="17" fillId="0" borderId="0" xfId="0" applyFont="1"/>
    <xf numFmtId="0" fontId="16" fillId="0" borderId="9" xfId="0" applyFont="1" applyBorder="1"/>
    <xf numFmtId="0" fontId="16" fillId="0" borderId="10" xfId="0" applyFont="1" applyBorder="1"/>
    <xf numFmtId="0" fontId="16" fillId="0" borderId="5" xfId="0" applyFont="1" applyBorder="1"/>
    <xf numFmtId="0" fontId="16" fillId="0" borderId="1" xfId="0" applyFont="1" applyBorder="1"/>
    <xf numFmtId="0" fontId="16" fillId="0" borderId="6" xfId="0" applyFont="1" applyBorder="1"/>
    <xf numFmtId="0" fontId="16" fillId="0" borderId="12" xfId="0" applyFont="1" applyBorder="1" applyAlignment="1">
      <alignment horizontal="right"/>
    </xf>
    <xf numFmtId="0" fontId="19" fillId="0" borderId="0" xfId="0" applyFont="1"/>
    <xf numFmtId="0" fontId="19" fillId="0" borderId="0" xfId="0" applyFont="1" applyAlignment="1">
      <alignment horizontal="right"/>
    </xf>
    <xf numFmtId="0" fontId="17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20" fillId="0" borderId="7" xfId="0" applyFont="1" applyBorder="1" applyAlignment="1">
      <alignment horizontal="right"/>
    </xf>
    <xf numFmtId="0" fontId="20" fillId="0" borderId="0" xfId="0" applyFont="1"/>
    <xf numFmtId="0" fontId="16" fillId="0" borderId="5" xfId="0" applyFont="1" applyBorder="1" applyAlignment="1">
      <alignment horizontal="right"/>
    </xf>
    <xf numFmtId="0" fontId="19" fillId="0" borderId="1" xfId="0" applyFont="1" applyBorder="1"/>
    <xf numFmtId="0" fontId="20" fillId="0" borderId="1" xfId="0" applyFont="1" applyBorder="1" applyAlignment="1">
      <alignment horizontal="right"/>
    </xf>
    <xf numFmtId="0" fontId="16" fillId="0" borderId="0" xfId="0" applyFont="1" applyAlignment="1">
      <alignment horizontal="right"/>
    </xf>
    <xf numFmtId="0" fontId="20" fillId="0" borderId="1" xfId="0" applyFont="1" applyBorder="1"/>
    <xf numFmtId="0" fontId="20" fillId="0" borderId="6" xfId="0" applyFont="1" applyBorder="1"/>
    <xf numFmtId="0" fontId="16" fillId="0" borderId="6" xfId="0" applyFont="1" applyBorder="1" applyAlignment="1">
      <alignment horizontal="right"/>
    </xf>
    <xf numFmtId="0" fontId="4" fillId="0" borderId="0" xfId="0" applyFont="1"/>
    <xf numFmtId="9" fontId="7" fillId="0" borderId="0" xfId="0" applyNumberFormat="1" applyFont="1"/>
    <xf numFmtId="0" fontId="7" fillId="2" borderId="0" xfId="0" applyFont="1" applyFill="1"/>
    <xf numFmtId="0" fontId="21" fillId="6" borderId="0" xfId="0" applyFont="1" applyFill="1" applyAlignment="1">
      <alignment horizontal="left"/>
    </xf>
    <xf numFmtId="0" fontId="5" fillId="9" borderId="3" xfId="0" applyFont="1" applyFill="1" applyBorder="1"/>
    <xf numFmtId="0" fontId="3" fillId="0" borderId="8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11" fontId="5" fillId="0" borderId="0" xfId="0" applyNumberFormat="1" applyFont="1" applyAlignment="1">
      <alignment horizontal="right"/>
    </xf>
    <xf numFmtId="2" fontId="5" fillId="0" borderId="0" xfId="0" applyNumberFormat="1" applyFont="1" applyAlignment="1">
      <alignment horizontal="right"/>
    </xf>
    <xf numFmtId="167" fontId="5" fillId="0" borderId="0" xfId="0" applyNumberFormat="1" applyFont="1" applyAlignment="1">
      <alignment horizontal="right"/>
    </xf>
    <xf numFmtId="0" fontId="22" fillId="0" borderId="0" xfId="0" applyFont="1"/>
    <xf numFmtId="0" fontId="23" fillId="0" borderId="0" xfId="0" applyFont="1"/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right"/>
    </xf>
    <xf numFmtId="0" fontId="25" fillId="0" borderId="0" xfId="0" applyFont="1"/>
    <xf numFmtId="0" fontId="26" fillId="0" borderId="0" xfId="0" applyFont="1"/>
    <xf numFmtId="0" fontId="22" fillId="0" borderId="0" xfId="0" applyFont="1" applyAlignment="1">
      <alignment horizontal="center"/>
    </xf>
    <xf numFmtId="0" fontId="27" fillId="0" borderId="0" xfId="0" applyFont="1"/>
    <xf numFmtId="0" fontId="7" fillId="5" borderId="0" xfId="0" applyFont="1" applyFill="1"/>
    <xf numFmtId="0" fontId="7" fillId="12" borderId="0" xfId="0" applyFont="1" applyFill="1"/>
    <xf numFmtId="0" fontId="28" fillId="0" borderId="0" xfId="0" applyFont="1"/>
    <xf numFmtId="0" fontId="22" fillId="0" borderId="0" xfId="0" applyFont="1" applyAlignment="1">
      <alignment horizontal="right"/>
    </xf>
    <xf numFmtId="0" fontId="31" fillId="0" borderId="0" xfId="0" applyFont="1"/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" fillId="0" borderId="17" xfId="0" applyFont="1" applyBorder="1"/>
    <xf numFmtId="0" fontId="0" fillId="0" borderId="18" xfId="0" applyBorder="1"/>
    <xf numFmtId="0" fontId="1" fillId="0" borderId="19" xfId="0" applyFont="1" applyBorder="1"/>
    <xf numFmtId="0" fontId="31" fillId="0" borderId="17" xfId="0" applyFont="1" applyBorder="1"/>
    <xf numFmtId="0" fontId="2" fillId="0" borderId="17" xfId="0" applyFont="1" applyBorder="1"/>
    <xf numFmtId="0" fontId="1" fillId="0" borderId="22" xfId="0" applyFont="1" applyBorder="1"/>
    <xf numFmtId="0" fontId="1" fillId="0" borderId="20" xfId="0" applyFont="1" applyBorder="1" applyAlignment="1">
      <alignment horizontal="center"/>
    </xf>
    <xf numFmtId="0" fontId="33" fillId="0" borderId="0" xfId="0" applyFont="1"/>
    <xf numFmtId="0" fontId="34" fillId="18" borderId="23" xfId="0" applyFont="1" applyFill="1" applyBorder="1"/>
    <xf numFmtId="0" fontId="34" fillId="18" borderId="25" xfId="0" applyFont="1" applyFill="1" applyBorder="1"/>
    <xf numFmtId="0" fontId="34" fillId="18" borderId="24" xfId="0" applyFont="1" applyFill="1" applyBorder="1"/>
    <xf numFmtId="0" fontId="32" fillId="17" borderId="26" xfId="0" applyFont="1" applyFill="1" applyBorder="1" applyAlignment="1">
      <alignment horizontal="center"/>
    </xf>
    <xf numFmtId="0" fontId="32" fillId="17" borderId="27" xfId="0" applyFont="1" applyFill="1" applyBorder="1" applyAlignment="1">
      <alignment horizontal="center"/>
    </xf>
    <xf numFmtId="0" fontId="0" fillId="18" borderId="26" xfId="0" applyFill="1" applyBorder="1" applyAlignment="1">
      <alignment horizontal="right"/>
    </xf>
    <xf numFmtId="0" fontId="0" fillId="18" borderId="0" xfId="0" applyFill="1" applyAlignment="1">
      <alignment horizontal="center"/>
    </xf>
    <xf numFmtId="0" fontId="0" fillId="18" borderId="27" xfId="0" applyFill="1" applyBorder="1" applyAlignment="1">
      <alignment horizontal="left"/>
    </xf>
    <xf numFmtId="0" fontId="32" fillId="17" borderId="28" xfId="0" applyFont="1" applyFill="1" applyBorder="1" applyAlignment="1">
      <alignment horizontal="center"/>
    </xf>
    <xf numFmtId="0" fontId="32" fillId="17" borderId="29" xfId="0" applyFont="1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2" fontId="0" fillId="17" borderId="27" xfId="0" applyNumberFormat="1" applyFill="1" applyBorder="1" applyAlignment="1">
      <alignment horizontal="center"/>
    </xf>
    <xf numFmtId="0" fontId="34" fillId="19" borderId="23" xfId="0" applyFont="1" applyFill="1" applyBorder="1" applyAlignment="1">
      <alignment horizontal="center"/>
    </xf>
    <xf numFmtId="0" fontId="34" fillId="19" borderId="25" xfId="0" applyFont="1" applyFill="1" applyBorder="1" applyAlignment="1">
      <alignment horizontal="center"/>
    </xf>
    <xf numFmtId="0" fontId="34" fillId="19" borderId="24" xfId="0" applyFont="1" applyFill="1" applyBorder="1" applyAlignment="1">
      <alignment horizontal="center"/>
    </xf>
    <xf numFmtId="0" fontId="0" fillId="19" borderId="26" xfId="0" applyFill="1" applyBorder="1" applyAlignment="1">
      <alignment horizontal="right"/>
    </xf>
    <xf numFmtId="0" fontId="0" fillId="19" borderId="0" xfId="0" applyFill="1" applyAlignment="1">
      <alignment horizontal="center"/>
    </xf>
    <xf numFmtId="0" fontId="0" fillId="19" borderId="27" xfId="0" applyFill="1" applyBorder="1" applyAlignment="1">
      <alignment horizontal="left"/>
    </xf>
    <xf numFmtId="0" fontId="0" fillId="19" borderId="28" xfId="0" applyFill="1" applyBorder="1" applyAlignment="1">
      <alignment horizontal="right"/>
    </xf>
    <xf numFmtId="0" fontId="0" fillId="19" borderId="30" xfId="0" applyFill="1" applyBorder="1" applyAlignment="1">
      <alignment horizontal="center"/>
    </xf>
    <xf numFmtId="0" fontId="0" fillId="19" borderId="29" xfId="0" applyFill="1" applyBorder="1" applyAlignment="1">
      <alignment horizontal="left"/>
    </xf>
    <xf numFmtId="0" fontId="34" fillId="20" borderId="26" xfId="0" applyFont="1" applyFill="1" applyBorder="1"/>
    <xf numFmtId="0" fontId="34" fillId="20" borderId="0" xfId="0" applyFont="1" applyFill="1"/>
    <xf numFmtId="0" fontId="34" fillId="20" borderId="27" xfId="0" applyFont="1" applyFill="1" applyBorder="1"/>
    <xf numFmtId="0" fontId="0" fillId="20" borderId="26" xfId="0" applyFill="1" applyBorder="1" applyAlignment="1">
      <alignment horizontal="right"/>
    </xf>
    <xf numFmtId="0" fontId="0" fillId="20" borderId="0" xfId="0" applyFill="1" applyAlignment="1">
      <alignment horizontal="center"/>
    </xf>
    <xf numFmtId="0" fontId="0" fillId="20" borderId="27" xfId="0" applyFill="1" applyBorder="1"/>
    <xf numFmtId="0" fontId="0" fillId="20" borderId="27" xfId="0" applyFill="1" applyBorder="1" applyAlignment="1">
      <alignment horizontal="left"/>
    </xf>
    <xf numFmtId="0" fontId="0" fillId="20" borderId="28" xfId="0" applyFill="1" applyBorder="1" applyAlignment="1">
      <alignment horizontal="right"/>
    </xf>
    <xf numFmtId="0" fontId="0" fillId="20" borderId="30" xfId="0" applyFill="1" applyBorder="1" applyAlignment="1">
      <alignment horizontal="center"/>
    </xf>
    <xf numFmtId="0" fontId="0" fillId="20" borderId="29" xfId="0" applyFill="1" applyBorder="1" applyAlignment="1">
      <alignment horizontal="left"/>
    </xf>
    <xf numFmtId="0" fontId="0" fillId="17" borderId="28" xfId="0" applyFill="1" applyBorder="1" applyAlignment="1">
      <alignment horizontal="center"/>
    </xf>
    <xf numFmtId="2" fontId="0" fillId="17" borderId="29" xfId="0" applyNumberForma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18" borderId="0" xfId="0" applyFill="1"/>
    <xf numFmtId="2" fontId="0" fillId="0" borderId="0" xfId="0" applyNumberFormat="1"/>
    <xf numFmtId="0" fontId="39" fillId="0" borderId="0" xfId="0" applyFont="1" applyAlignment="1">
      <alignment horizontal="center"/>
    </xf>
    <xf numFmtId="164" fontId="39" fillId="0" borderId="0" xfId="0" applyNumberFormat="1" applyFont="1" applyAlignment="1">
      <alignment horizontal="center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165" fontId="41" fillId="0" borderId="0" xfId="0" applyNumberFormat="1" applyFont="1" applyAlignment="1">
      <alignment horizontal="center"/>
    </xf>
    <xf numFmtId="0" fontId="41" fillId="0" borderId="0" xfId="0" applyFont="1"/>
    <xf numFmtId="0" fontId="42" fillId="0" borderId="0" xfId="0" applyFont="1"/>
    <xf numFmtId="0" fontId="42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1" fillId="22" borderId="0" xfId="0" applyFont="1" applyFill="1"/>
    <xf numFmtId="14" fontId="1" fillId="22" borderId="0" xfId="0" applyNumberFormat="1" applyFont="1" applyFill="1"/>
    <xf numFmtId="0" fontId="1" fillId="23" borderId="0" xfId="0" applyFont="1" applyFill="1"/>
    <xf numFmtId="14" fontId="1" fillId="23" borderId="0" xfId="0" applyNumberFormat="1" applyFont="1" applyFill="1"/>
    <xf numFmtId="14" fontId="1" fillId="24" borderId="0" xfId="0" applyNumberFormat="1" applyFont="1" applyFill="1"/>
    <xf numFmtId="0" fontId="1" fillId="24" borderId="0" xfId="0" applyFont="1" applyFill="1"/>
    <xf numFmtId="14" fontId="1" fillId="25" borderId="0" xfId="0" applyNumberFormat="1" applyFont="1" applyFill="1"/>
    <xf numFmtId="14" fontId="1" fillId="26" borderId="0" xfId="0" applyNumberFormat="1" applyFont="1" applyFill="1"/>
    <xf numFmtId="0" fontId="1" fillId="26" borderId="0" xfId="0" applyFont="1" applyFill="1"/>
    <xf numFmtId="0" fontId="0" fillId="18" borderId="32" xfId="0" applyFill="1" applyBorder="1"/>
    <xf numFmtId="0" fontId="0" fillId="18" borderId="33" xfId="0" applyFill="1" applyBorder="1"/>
    <xf numFmtId="0" fontId="0" fillId="18" borderId="35" xfId="0" applyFill="1" applyBorder="1"/>
    <xf numFmtId="0" fontId="0" fillId="18" borderId="8" xfId="0" applyFill="1" applyBorder="1"/>
    <xf numFmtId="0" fontId="0" fillId="18" borderId="37" xfId="0" applyFill="1" applyBorder="1"/>
    <xf numFmtId="0" fontId="5" fillId="27" borderId="0" xfId="0" applyFont="1" applyFill="1" applyAlignment="1">
      <alignment horizontal="right"/>
    </xf>
    <xf numFmtId="167" fontId="5" fillId="27" borderId="0" xfId="0" applyNumberFormat="1" applyFont="1" applyFill="1" applyAlignment="1">
      <alignment horizontal="right"/>
    </xf>
    <xf numFmtId="0" fontId="45" fillId="0" borderId="0" xfId="0" applyFont="1"/>
    <xf numFmtId="0" fontId="35" fillId="28" borderId="0" xfId="0" applyFont="1" applyFill="1" applyAlignment="1">
      <alignment horizontal="center" wrapText="1"/>
    </xf>
    <xf numFmtId="0" fontId="32" fillId="28" borderId="0" xfId="0" applyFont="1" applyFill="1" applyAlignment="1">
      <alignment horizontal="center"/>
    </xf>
    <xf numFmtId="0" fontId="32" fillId="29" borderId="0" xfId="0" applyFont="1" applyFill="1" applyAlignment="1">
      <alignment horizontal="center"/>
    </xf>
    <xf numFmtId="0" fontId="32" fillId="29" borderId="0" xfId="0" applyFont="1" applyFill="1"/>
    <xf numFmtId="0" fontId="0" fillId="0" borderId="12" xfId="0" applyBorder="1"/>
    <xf numFmtId="0" fontId="0" fillId="0" borderId="7" xfId="0" applyBorder="1"/>
    <xf numFmtId="0" fontId="45" fillId="0" borderId="7" xfId="0" applyFont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44" fillId="21" borderId="39" xfId="0" applyFont="1" applyFill="1" applyBorder="1"/>
    <xf numFmtId="0" fontId="44" fillId="21" borderId="40" xfId="0" applyFont="1" applyFill="1" applyBorder="1"/>
    <xf numFmtId="0" fontId="7" fillId="0" borderId="0" xfId="0" applyFont="1" applyAlignment="1">
      <alignment horizontal="left"/>
    </xf>
    <xf numFmtId="3" fontId="0" fillId="0" borderId="0" xfId="0" applyNumberFormat="1"/>
    <xf numFmtId="0" fontId="3" fillId="30" borderId="0" xfId="0" applyFont="1" applyFill="1" applyAlignment="1">
      <alignment horizontal="center"/>
    </xf>
    <xf numFmtId="0" fontId="3" fillId="30" borderId="8" xfId="0" applyFont="1" applyFill="1" applyBorder="1" applyAlignment="1">
      <alignment horizontal="center"/>
    </xf>
    <xf numFmtId="0" fontId="44" fillId="0" borderId="0" xfId="0" applyFont="1"/>
    <xf numFmtId="0" fontId="0" fillId="0" borderId="9" xfId="0" applyBorder="1"/>
    <xf numFmtId="0" fontId="0" fillId="0" borderId="11" xfId="0" applyBorder="1"/>
    <xf numFmtId="0" fontId="46" fillId="0" borderId="0" xfId="0" applyFont="1"/>
    <xf numFmtId="0" fontId="7" fillId="31" borderId="0" xfId="0" applyFont="1" applyFill="1"/>
    <xf numFmtId="0" fontId="5" fillId="20" borderId="0" xfId="0" applyFont="1" applyFill="1" applyAlignment="1">
      <alignment horizontal="center"/>
    </xf>
    <xf numFmtId="0" fontId="0" fillId="20" borderId="0" xfId="0" applyFill="1"/>
    <xf numFmtId="0" fontId="31" fillId="20" borderId="0" xfId="0" applyFont="1" applyFill="1"/>
    <xf numFmtId="0" fontId="0" fillId="0" borderId="1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38" fillId="0" borderId="0" xfId="0" applyFont="1" applyAlignment="1">
      <alignment horizontal="center"/>
    </xf>
    <xf numFmtId="0" fontId="0" fillId="0" borderId="13" xfId="0" applyBorder="1"/>
    <xf numFmtId="0" fontId="31" fillId="0" borderId="14" xfId="0" applyFont="1" applyBorder="1"/>
    <xf numFmtId="0" fontId="31" fillId="0" borderId="15" xfId="0" applyFont="1" applyBorder="1"/>
    <xf numFmtId="0" fontId="0" fillId="0" borderId="16" xfId="0" applyBorder="1"/>
    <xf numFmtId="0" fontId="0" fillId="0" borderId="44" xfId="0" applyBorder="1"/>
    <xf numFmtId="0" fontId="31" fillId="0" borderId="16" xfId="0" applyFont="1" applyBorder="1"/>
    <xf numFmtId="0" fontId="0" fillId="0" borderId="19" xfId="0" applyBorder="1"/>
    <xf numFmtId="0" fontId="2" fillId="32" borderId="0" xfId="0" applyFont="1" applyFill="1" applyAlignment="1">
      <alignment horizontal="center"/>
    </xf>
    <xf numFmtId="0" fontId="7" fillId="17" borderId="0" xfId="0" applyFont="1" applyFill="1"/>
    <xf numFmtId="0" fontId="1" fillId="32" borderId="0" xfId="0" applyFont="1" applyFill="1"/>
    <xf numFmtId="0" fontId="3" fillId="34" borderId="0" xfId="0" applyFont="1" applyFill="1" applyAlignment="1">
      <alignment horizontal="center"/>
    </xf>
    <xf numFmtId="14" fontId="5" fillId="35" borderId="0" xfId="0" applyNumberFormat="1" applyFont="1" applyFill="1" applyAlignment="1">
      <alignment horizontal="right"/>
    </xf>
    <xf numFmtId="1" fontId="5" fillId="0" borderId="0" xfId="0" applyNumberFormat="1" applyFont="1" applyAlignment="1">
      <alignment horizontal="right"/>
    </xf>
    <xf numFmtId="0" fontId="31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0" fontId="0" fillId="17" borderId="0" xfId="0" applyFill="1"/>
    <xf numFmtId="0" fontId="31" fillId="33" borderId="0" xfId="0" applyFont="1" applyFill="1" applyAlignment="1">
      <alignment horizontal="right"/>
    </xf>
    <xf numFmtId="0" fontId="3" fillId="36" borderId="0" xfId="0" applyFont="1" applyFill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8" fillId="0" borderId="10" xfId="0" applyFont="1" applyBorder="1"/>
    <xf numFmtId="0" fontId="18" fillId="0" borderId="11" xfId="0" applyFont="1" applyBorder="1"/>
    <xf numFmtId="0" fontId="16" fillId="0" borderId="0" xfId="0" applyFont="1"/>
    <xf numFmtId="0" fontId="0" fillId="0" borderId="0" xfId="0"/>
    <xf numFmtId="0" fontId="17" fillId="0" borderId="0" xfId="0" applyFont="1"/>
    <xf numFmtId="0" fontId="7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5" fillId="0" borderId="0" xfId="0" applyFont="1"/>
    <xf numFmtId="0" fontId="34" fillId="17" borderId="23" xfId="0" applyFont="1" applyFill="1" applyBorder="1" applyAlignment="1">
      <alignment horizontal="center"/>
    </xf>
    <xf numFmtId="0" fontId="34" fillId="17" borderId="24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0" fillId="18" borderId="34" xfId="0" applyFill="1" applyBorder="1"/>
    <xf numFmtId="0" fontId="0" fillId="18" borderId="0" xfId="0" applyFill="1"/>
    <xf numFmtId="0" fontId="37" fillId="18" borderId="31" xfId="0" applyFont="1" applyFill="1" applyBorder="1" applyAlignment="1">
      <alignment horizontal="center"/>
    </xf>
    <xf numFmtId="0" fontId="37" fillId="18" borderId="32" xfId="0" applyFont="1" applyFill="1" applyBorder="1" applyAlignment="1">
      <alignment horizontal="center"/>
    </xf>
    <xf numFmtId="0" fontId="0" fillId="18" borderId="36" xfId="0" applyFill="1" applyBorder="1"/>
    <xf numFmtId="0" fontId="0" fillId="18" borderId="8" xfId="0" applyFill="1" applyBorder="1"/>
    <xf numFmtId="0" fontId="44" fillId="21" borderId="38" xfId="0" applyFont="1" applyFill="1" applyBorder="1" applyAlignment="1">
      <alignment horizontal="center"/>
    </xf>
    <xf numFmtId="0" fontId="44" fillId="21" borderId="39" xfId="0" applyFont="1" applyFill="1" applyBorder="1" applyAlignment="1">
      <alignment horizontal="center"/>
    </xf>
    <xf numFmtId="0" fontId="44" fillId="0" borderId="2" xfId="0" applyFont="1" applyBorder="1" applyAlignment="1">
      <alignment horizontal="center"/>
    </xf>
    <xf numFmtId="0" fontId="44" fillId="0" borderId="3" xfId="0" applyFont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  <xf numFmtId="0" fontId="28" fillId="0" borderId="0" xfId="0" applyFont="1"/>
    <xf numFmtId="0" fontId="2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[2]Sheet1!$L$1:$L$2</c:f>
              <c:strCache>
                <c:ptCount val="1"/>
                <c:pt idx="0">
                  <c:v>Pressure 
(ρgh) [Pa]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[2]Sheet1!$K$3:$K$11</c:f>
              <c:numCache>
                <c:formatCode>General</c:formatCode>
                <c:ptCount val="9"/>
                <c:pt idx="0">
                  <c:v>8.7477811389999993E-2</c:v>
                </c:pt>
                <c:pt idx="1">
                  <c:v>0.1007708385</c:v>
                </c:pt>
                <c:pt idx="2">
                  <c:v>0.1152774599</c:v>
                </c:pt>
                <c:pt idx="3">
                  <c:v>0.1269431251</c:v>
                </c:pt>
                <c:pt idx="4">
                  <c:v>0.13839560270000001</c:v>
                </c:pt>
                <c:pt idx="5">
                  <c:v>0.14856937510000001</c:v>
                </c:pt>
                <c:pt idx="6">
                  <c:v>0.15651377320000001</c:v>
                </c:pt>
                <c:pt idx="7">
                  <c:v>0.17205939789999999</c:v>
                </c:pt>
                <c:pt idx="8">
                  <c:v>0.18399415390000001</c:v>
                </c:pt>
              </c:numCache>
            </c:numRef>
          </c:xVal>
          <c:yVal>
            <c:numRef>
              <c:f>[2]Sheet1!$L$3:$L$11</c:f>
              <c:numCache>
                <c:formatCode>General</c:formatCode>
                <c:ptCount val="9"/>
                <c:pt idx="0">
                  <c:v>2943</c:v>
                </c:pt>
                <c:pt idx="1">
                  <c:v>3924</c:v>
                </c:pt>
                <c:pt idx="2">
                  <c:v>4905</c:v>
                </c:pt>
                <c:pt idx="3">
                  <c:v>5886</c:v>
                </c:pt>
                <c:pt idx="4">
                  <c:v>6867</c:v>
                </c:pt>
                <c:pt idx="5">
                  <c:v>7848</c:v>
                </c:pt>
                <c:pt idx="6">
                  <c:v>8829</c:v>
                </c:pt>
                <c:pt idx="7">
                  <c:v>9810</c:v>
                </c:pt>
                <c:pt idx="8">
                  <c:v>10791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43-4D3E-846E-F7B07E14A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48112"/>
        <c:axId val="913146672"/>
      </c:scatterChart>
      <c:valAx>
        <c:axId val="9131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46672"/>
        <c:crosses val="autoZero"/>
        <c:crossBetween val="midCat"/>
      </c:valAx>
      <c:valAx>
        <c:axId val="9131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4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'[3]APSC 101 Exercise 3'!$G$19:$G$20</c:f>
              <c:strCache>
                <c:ptCount val="1"/>
                <c:pt idx="0">
                  <c:v>Energy In [Wh]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'[3]APSC 101 Exercise 3'!$A$21:$C$386</c:f>
              <c:multiLvlStrCache>
                <c:ptCount val="36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31</c:v>
                  </c:pt>
                  <c:pt idx="62">
                    <c:v>1</c:v>
                  </c:pt>
                  <c:pt idx="63">
                    <c:v>2</c:v>
                  </c:pt>
                  <c:pt idx="64">
                    <c:v>3</c:v>
                  </c:pt>
                  <c:pt idx="65">
                    <c:v>4</c:v>
                  </c:pt>
                  <c:pt idx="66">
                    <c:v>5</c:v>
                  </c:pt>
                  <c:pt idx="67">
                    <c:v>6</c:v>
                  </c:pt>
                  <c:pt idx="68">
                    <c:v>7</c:v>
                  </c:pt>
                  <c:pt idx="69">
                    <c:v>8</c:v>
                  </c:pt>
                  <c:pt idx="70">
                    <c:v>9</c:v>
                  </c:pt>
                  <c:pt idx="71">
                    <c:v>10</c:v>
                  </c:pt>
                  <c:pt idx="72">
                    <c:v>11</c:v>
                  </c:pt>
                  <c:pt idx="73">
                    <c:v>12</c:v>
                  </c:pt>
                  <c:pt idx="74">
                    <c:v>13</c:v>
                  </c:pt>
                  <c:pt idx="75">
                    <c:v>14</c:v>
                  </c:pt>
                  <c:pt idx="76">
                    <c:v>15</c:v>
                  </c:pt>
                  <c:pt idx="77">
                    <c:v>16</c:v>
                  </c:pt>
                  <c:pt idx="78">
                    <c:v>17</c:v>
                  </c:pt>
                  <c:pt idx="79">
                    <c:v>18</c:v>
                  </c:pt>
                  <c:pt idx="80">
                    <c:v>19</c:v>
                  </c:pt>
                  <c:pt idx="81">
                    <c:v>20</c:v>
                  </c:pt>
                  <c:pt idx="82">
                    <c:v>21</c:v>
                  </c:pt>
                  <c:pt idx="83">
                    <c:v>22</c:v>
                  </c:pt>
                  <c:pt idx="84">
                    <c:v>23</c:v>
                  </c:pt>
                  <c:pt idx="85">
                    <c:v>24</c:v>
                  </c:pt>
                  <c:pt idx="86">
                    <c:v>25</c:v>
                  </c:pt>
                  <c:pt idx="87">
                    <c:v>26</c:v>
                  </c:pt>
                  <c:pt idx="88">
                    <c:v>27</c:v>
                  </c:pt>
                  <c:pt idx="89">
                    <c:v>28</c:v>
                  </c:pt>
                  <c:pt idx="90">
                    <c:v>29</c:v>
                  </c:pt>
                  <c:pt idx="91">
                    <c:v>30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31</c:v>
                  </c:pt>
                  <c:pt idx="184">
                    <c:v>1</c:v>
                  </c:pt>
                  <c:pt idx="185">
                    <c:v>2</c:v>
                  </c:pt>
                  <c:pt idx="186">
                    <c:v>3</c:v>
                  </c:pt>
                  <c:pt idx="187">
                    <c:v>4</c:v>
                  </c:pt>
                  <c:pt idx="188">
                    <c:v>5</c:v>
                  </c:pt>
                  <c:pt idx="189">
                    <c:v>6</c:v>
                  </c:pt>
                  <c:pt idx="190">
                    <c:v>7</c:v>
                  </c:pt>
                  <c:pt idx="191">
                    <c:v>8</c:v>
                  </c:pt>
                  <c:pt idx="192">
                    <c:v>9</c:v>
                  </c:pt>
                  <c:pt idx="193">
                    <c:v>10</c:v>
                  </c:pt>
                  <c:pt idx="194">
                    <c:v>11</c:v>
                  </c:pt>
                  <c:pt idx="195">
                    <c:v>12</c:v>
                  </c:pt>
                  <c:pt idx="196">
                    <c:v>13</c:v>
                  </c:pt>
                  <c:pt idx="197">
                    <c:v>14</c:v>
                  </c:pt>
                  <c:pt idx="198">
                    <c:v>15</c:v>
                  </c:pt>
                  <c:pt idx="199">
                    <c:v>16</c:v>
                  </c:pt>
                  <c:pt idx="200">
                    <c:v>17</c:v>
                  </c:pt>
                  <c:pt idx="201">
                    <c:v>18</c:v>
                  </c:pt>
                  <c:pt idx="202">
                    <c:v>19</c:v>
                  </c:pt>
                  <c:pt idx="203">
                    <c:v>20</c:v>
                  </c:pt>
                  <c:pt idx="204">
                    <c:v>21</c:v>
                  </c:pt>
                  <c:pt idx="205">
                    <c:v>22</c:v>
                  </c:pt>
                  <c:pt idx="206">
                    <c:v>23</c:v>
                  </c:pt>
                  <c:pt idx="207">
                    <c:v>24</c:v>
                  </c:pt>
                  <c:pt idx="208">
                    <c:v>25</c:v>
                  </c:pt>
                  <c:pt idx="209">
                    <c:v>26</c:v>
                  </c:pt>
                  <c:pt idx="210">
                    <c:v>27</c:v>
                  </c:pt>
                  <c:pt idx="211">
                    <c:v>28</c:v>
                  </c:pt>
                  <c:pt idx="212">
                    <c:v>29</c:v>
                  </c:pt>
                  <c:pt idx="213">
                    <c:v>30</c:v>
                  </c:pt>
                  <c:pt idx="214">
                    <c:v>31</c:v>
                  </c:pt>
                  <c:pt idx="215">
                    <c:v>1</c:v>
                  </c:pt>
                  <c:pt idx="216">
                    <c:v>2</c:v>
                  </c:pt>
                  <c:pt idx="217">
                    <c:v>3</c:v>
                  </c:pt>
                  <c:pt idx="218">
                    <c:v>4</c:v>
                  </c:pt>
                  <c:pt idx="219">
                    <c:v>5</c:v>
                  </c:pt>
                  <c:pt idx="220">
                    <c:v>6</c:v>
                  </c:pt>
                  <c:pt idx="221">
                    <c:v>7</c:v>
                  </c:pt>
                  <c:pt idx="222">
                    <c:v>8</c:v>
                  </c:pt>
                  <c:pt idx="223">
                    <c:v>9</c:v>
                  </c:pt>
                  <c:pt idx="224">
                    <c:v>10</c:v>
                  </c:pt>
                  <c:pt idx="225">
                    <c:v>11</c:v>
                  </c:pt>
                  <c:pt idx="226">
                    <c:v>12</c:v>
                  </c:pt>
                  <c:pt idx="227">
                    <c:v>13</c:v>
                  </c:pt>
                  <c:pt idx="228">
                    <c:v>14</c:v>
                  </c:pt>
                  <c:pt idx="229">
                    <c:v>15</c:v>
                  </c:pt>
                  <c:pt idx="230">
                    <c:v>16</c:v>
                  </c:pt>
                  <c:pt idx="231">
                    <c:v>17</c:v>
                  </c:pt>
                  <c:pt idx="232">
                    <c:v>18</c:v>
                  </c:pt>
                  <c:pt idx="233">
                    <c:v>19</c:v>
                  </c:pt>
                  <c:pt idx="234">
                    <c:v>20</c:v>
                  </c:pt>
                  <c:pt idx="235">
                    <c:v>21</c:v>
                  </c:pt>
                  <c:pt idx="236">
                    <c:v>22</c:v>
                  </c:pt>
                  <c:pt idx="237">
                    <c:v>23</c:v>
                  </c:pt>
                  <c:pt idx="238">
                    <c:v>24</c:v>
                  </c:pt>
                  <c:pt idx="239">
                    <c:v>25</c:v>
                  </c:pt>
                  <c:pt idx="240">
                    <c:v>26</c:v>
                  </c:pt>
                  <c:pt idx="241">
                    <c:v>27</c:v>
                  </c:pt>
                  <c:pt idx="242">
                    <c:v>28</c:v>
                  </c:pt>
                  <c:pt idx="243">
                    <c:v>29</c:v>
                  </c:pt>
                  <c:pt idx="244">
                    <c:v>1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6</c:v>
                  </c:pt>
                  <c:pt idx="250">
                    <c:v>7</c:v>
                  </c:pt>
                  <c:pt idx="251">
                    <c:v>8</c:v>
                  </c:pt>
                  <c:pt idx="252">
                    <c:v>9</c:v>
                  </c:pt>
                  <c:pt idx="253">
                    <c:v>10</c:v>
                  </c:pt>
                  <c:pt idx="254">
                    <c:v>11</c:v>
                  </c:pt>
                  <c:pt idx="255">
                    <c:v>12</c:v>
                  </c:pt>
                  <c:pt idx="256">
                    <c:v>13</c:v>
                  </c:pt>
                  <c:pt idx="257">
                    <c:v>14</c:v>
                  </c:pt>
                  <c:pt idx="258">
                    <c:v>15</c:v>
                  </c:pt>
                  <c:pt idx="259">
                    <c:v>16</c:v>
                  </c:pt>
                  <c:pt idx="260">
                    <c:v>17</c:v>
                  </c:pt>
                  <c:pt idx="261">
                    <c:v>18</c:v>
                  </c:pt>
                  <c:pt idx="262">
                    <c:v>19</c:v>
                  </c:pt>
                  <c:pt idx="263">
                    <c:v>20</c:v>
                  </c:pt>
                  <c:pt idx="264">
                    <c:v>21</c:v>
                  </c:pt>
                  <c:pt idx="265">
                    <c:v>22</c:v>
                  </c:pt>
                  <c:pt idx="266">
                    <c:v>23</c:v>
                  </c:pt>
                  <c:pt idx="267">
                    <c:v>24</c:v>
                  </c:pt>
                  <c:pt idx="268">
                    <c:v>25</c:v>
                  </c:pt>
                  <c:pt idx="269">
                    <c:v>26</c:v>
                  </c:pt>
                  <c:pt idx="270">
                    <c:v>27</c:v>
                  </c:pt>
                  <c:pt idx="271">
                    <c:v>28</c:v>
                  </c:pt>
                  <c:pt idx="272">
                    <c:v>29</c:v>
                  </c:pt>
                  <c:pt idx="273">
                    <c:v>30</c:v>
                  </c:pt>
                  <c:pt idx="274">
                    <c:v>31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1</c:v>
                  </c:pt>
                  <c:pt idx="306">
                    <c:v>2</c:v>
                  </c:pt>
                  <c:pt idx="307">
                    <c:v>3</c:v>
                  </c:pt>
                  <c:pt idx="308">
                    <c:v>4</c:v>
                  </c:pt>
                  <c:pt idx="309">
                    <c:v>5</c:v>
                  </c:pt>
                  <c:pt idx="310">
                    <c:v>6</c:v>
                  </c:pt>
                  <c:pt idx="311">
                    <c:v>7</c:v>
                  </c:pt>
                  <c:pt idx="312">
                    <c:v>8</c:v>
                  </c:pt>
                  <c:pt idx="313">
                    <c:v>9</c:v>
                  </c:pt>
                  <c:pt idx="314">
                    <c:v>10</c:v>
                  </c:pt>
                  <c:pt idx="315">
                    <c:v>11</c:v>
                  </c:pt>
                  <c:pt idx="316">
                    <c:v>12</c:v>
                  </c:pt>
                  <c:pt idx="317">
                    <c:v>13</c:v>
                  </c:pt>
                  <c:pt idx="318">
                    <c:v>14</c:v>
                  </c:pt>
                  <c:pt idx="319">
                    <c:v>15</c:v>
                  </c:pt>
                  <c:pt idx="320">
                    <c:v>16</c:v>
                  </c:pt>
                  <c:pt idx="321">
                    <c:v>17</c:v>
                  </c:pt>
                  <c:pt idx="322">
                    <c:v>18</c:v>
                  </c:pt>
                  <c:pt idx="323">
                    <c:v>19</c:v>
                  </c:pt>
                  <c:pt idx="324">
                    <c:v>20</c:v>
                  </c:pt>
                  <c:pt idx="325">
                    <c:v>21</c:v>
                  </c:pt>
                  <c:pt idx="326">
                    <c:v>22</c:v>
                  </c:pt>
                  <c:pt idx="327">
                    <c:v>23</c:v>
                  </c:pt>
                  <c:pt idx="328">
                    <c:v>24</c:v>
                  </c:pt>
                  <c:pt idx="329">
                    <c:v>25</c:v>
                  </c:pt>
                  <c:pt idx="330">
                    <c:v>26</c:v>
                  </c:pt>
                  <c:pt idx="331">
                    <c:v>27</c:v>
                  </c:pt>
                  <c:pt idx="332">
                    <c:v>28</c:v>
                  </c:pt>
                  <c:pt idx="333">
                    <c:v>29</c:v>
                  </c:pt>
                  <c:pt idx="334">
                    <c:v>30</c:v>
                  </c:pt>
                  <c:pt idx="335">
                    <c:v>31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  <c:pt idx="365">
                    <c:v>30</c:v>
                  </c:pt>
                </c:lvl>
                <c:lvl>
                  <c:pt idx="0">
                    <c:v>Jul</c:v>
                  </c:pt>
                  <c:pt idx="1">
                    <c:v>Jul</c:v>
                  </c:pt>
                  <c:pt idx="2">
                    <c:v>Jul</c:v>
                  </c:pt>
                  <c:pt idx="3">
                    <c:v>Jul</c:v>
                  </c:pt>
                  <c:pt idx="4">
                    <c:v>Jul</c:v>
                  </c:pt>
                  <c:pt idx="5">
                    <c:v>Jul</c:v>
                  </c:pt>
                  <c:pt idx="6">
                    <c:v>Jul</c:v>
                  </c:pt>
                  <c:pt idx="7">
                    <c:v>Jul</c:v>
                  </c:pt>
                  <c:pt idx="8">
                    <c:v>Jul</c:v>
                  </c:pt>
                  <c:pt idx="9">
                    <c:v>Jul</c:v>
                  </c:pt>
                  <c:pt idx="10">
                    <c:v>Jul</c:v>
                  </c:pt>
                  <c:pt idx="11">
                    <c:v>Jul</c:v>
                  </c:pt>
                  <c:pt idx="12">
                    <c:v>Jul</c:v>
                  </c:pt>
                  <c:pt idx="13">
                    <c:v>Jul</c:v>
                  </c:pt>
                  <c:pt idx="14">
                    <c:v>Jul</c:v>
                  </c:pt>
                  <c:pt idx="15">
                    <c:v>Jul</c:v>
                  </c:pt>
                  <c:pt idx="16">
                    <c:v>Jul</c:v>
                  </c:pt>
                  <c:pt idx="17">
                    <c:v>Jul</c:v>
                  </c:pt>
                  <c:pt idx="18">
                    <c:v>Jul</c:v>
                  </c:pt>
                  <c:pt idx="19">
                    <c:v>Jul</c:v>
                  </c:pt>
                  <c:pt idx="20">
                    <c:v>Jul</c:v>
                  </c:pt>
                  <c:pt idx="21">
                    <c:v>Jul</c:v>
                  </c:pt>
                  <c:pt idx="22">
                    <c:v>Jul</c:v>
                  </c:pt>
                  <c:pt idx="23">
                    <c:v>Jul</c:v>
                  </c:pt>
                  <c:pt idx="24">
                    <c:v>Jul</c:v>
                  </c:pt>
                  <c:pt idx="25">
                    <c:v>Jul</c:v>
                  </c:pt>
                  <c:pt idx="26">
                    <c:v>Jul</c:v>
                  </c:pt>
                  <c:pt idx="27">
                    <c:v>Jul</c:v>
                  </c:pt>
                  <c:pt idx="28">
                    <c:v>Jul</c:v>
                  </c:pt>
                  <c:pt idx="29">
                    <c:v>Jul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Aug</c:v>
                  </c:pt>
                  <c:pt idx="33">
                    <c:v>Aug</c:v>
                  </c:pt>
                  <c:pt idx="34">
                    <c:v>Aug</c:v>
                  </c:pt>
                  <c:pt idx="35">
                    <c:v>Aug</c:v>
                  </c:pt>
                  <c:pt idx="36">
                    <c:v>Aug</c:v>
                  </c:pt>
                  <c:pt idx="37">
                    <c:v>Aug</c:v>
                  </c:pt>
                  <c:pt idx="38">
                    <c:v>Aug</c:v>
                  </c:pt>
                  <c:pt idx="39">
                    <c:v>Aug</c:v>
                  </c:pt>
                  <c:pt idx="40">
                    <c:v>Aug</c:v>
                  </c:pt>
                  <c:pt idx="41">
                    <c:v>Aug</c:v>
                  </c:pt>
                  <c:pt idx="42">
                    <c:v>Aug</c:v>
                  </c:pt>
                  <c:pt idx="43">
                    <c:v>Aug</c:v>
                  </c:pt>
                  <c:pt idx="44">
                    <c:v>Aug</c:v>
                  </c:pt>
                  <c:pt idx="45">
                    <c:v>Aug</c:v>
                  </c:pt>
                  <c:pt idx="46">
                    <c:v>Aug</c:v>
                  </c:pt>
                  <c:pt idx="47">
                    <c:v>Aug</c:v>
                  </c:pt>
                  <c:pt idx="48">
                    <c:v>Aug</c:v>
                  </c:pt>
                  <c:pt idx="49">
                    <c:v>Aug</c:v>
                  </c:pt>
                  <c:pt idx="50">
                    <c:v>Aug</c:v>
                  </c:pt>
                  <c:pt idx="51">
                    <c:v>Aug</c:v>
                  </c:pt>
                  <c:pt idx="52">
                    <c:v>Aug</c:v>
                  </c:pt>
                  <c:pt idx="53">
                    <c:v>Aug</c:v>
                  </c:pt>
                  <c:pt idx="54">
                    <c:v>Aug</c:v>
                  </c:pt>
                  <c:pt idx="55">
                    <c:v>Aug</c:v>
                  </c:pt>
                  <c:pt idx="56">
                    <c:v>Aug</c:v>
                  </c:pt>
                  <c:pt idx="57">
                    <c:v>Aug</c:v>
                  </c:pt>
                  <c:pt idx="58">
                    <c:v>Aug</c:v>
                  </c:pt>
                  <c:pt idx="59">
                    <c:v>Aug</c:v>
                  </c:pt>
                  <c:pt idx="60">
                    <c:v>Aug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Sep</c:v>
                  </c:pt>
                  <c:pt idx="64">
                    <c:v>Sep</c:v>
                  </c:pt>
                  <c:pt idx="65">
                    <c:v>Sep</c:v>
                  </c:pt>
                  <c:pt idx="66">
                    <c:v>Sep</c:v>
                  </c:pt>
                  <c:pt idx="67">
                    <c:v>Sep</c:v>
                  </c:pt>
                  <c:pt idx="68">
                    <c:v>Sep</c:v>
                  </c:pt>
                  <c:pt idx="69">
                    <c:v>Sep</c:v>
                  </c:pt>
                  <c:pt idx="70">
                    <c:v>Sep</c:v>
                  </c:pt>
                  <c:pt idx="71">
                    <c:v>Sep</c:v>
                  </c:pt>
                  <c:pt idx="72">
                    <c:v>Sep</c:v>
                  </c:pt>
                  <c:pt idx="73">
                    <c:v>Sep</c:v>
                  </c:pt>
                  <c:pt idx="74">
                    <c:v>Sep</c:v>
                  </c:pt>
                  <c:pt idx="75">
                    <c:v>Sep</c:v>
                  </c:pt>
                  <c:pt idx="76">
                    <c:v>Sep</c:v>
                  </c:pt>
                  <c:pt idx="77">
                    <c:v>Sep</c:v>
                  </c:pt>
                  <c:pt idx="78">
                    <c:v>Sep</c:v>
                  </c:pt>
                  <c:pt idx="79">
                    <c:v>Sep</c:v>
                  </c:pt>
                  <c:pt idx="80">
                    <c:v>Sep</c:v>
                  </c:pt>
                  <c:pt idx="81">
                    <c:v>Sep</c:v>
                  </c:pt>
                  <c:pt idx="82">
                    <c:v>Sep</c:v>
                  </c:pt>
                  <c:pt idx="83">
                    <c:v>Sep</c:v>
                  </c:pt>
                  <c:pt idx="84">
                    <c:v>Sep</c:v>
                  </c:pt>
                  <c:pt idx="85">
                    <c:v>Sep</c:v>
                  </c:pt>
                  <c:pt idx="86">
                    <c:v>Sep</c:v>
                  </c:pt>
                  <c:pt idx="87">
                    <c:v>Sep</c:v>
                  </c:pt>
                  <c:pt idx="88">
                    <c:v>Sep</c:v>
                  </c:pt>
                  <c:pt idx="89">
                    <c:v>Sep</c:v>
                  </c:pt>
                  <c:pt idx="90">
                    <c:v>Sep</c:v>
                  </c:pt>
                  <c:pt idx="91">
                    <c:v>Sep</c:v>
                  </c:pt>
                  <c:pt idx="92">
                    <c:v>Oct</c:v>
                  </c:pt>
                  <c:pt idx="93">
                    <c:v>Oct</c:v>
                  </c:pt>
                  <c:pt idx="94">
                    <c:v>Oct</c:v>
                  </c:pt>
                  <c:pt idx="95">
                    <c:v>Oct</c:v>
                  </c:pt>
                  <c:pt idx="96">
                    <c:v>Oct</c:v>
                  </c:pt>
                  <c:pt idx="97">
                    <c:v>Oct</c:v>
                  </c:pt>
                  <c:pt idx="98">
                    <c:v>Oct</c:v>
                  </c:pt>
                  <c:pt idx="99">
                    <c:v>Oct</c:v>
                  </c:pt>
                  <c:pt idx="100">
                    <c:v>Oct</c:v>
                  </c:pt>
                  <c:pt idx="101">
                    <c:v>Oct</c:v>
                  </c:pt>
                  <c:pt idx="102">
                    <c:v>Oct</c:v>
                  </c:pt>
                  <c:pt idx="103">
                    <c:v>Oct</c:v>
                  </c:pt>
                  <c:pt idx="104">
                    <c:v>Oct</c:v>
                  </c:pt>
                  <c:pt idx="105">
                    <c:v>Oct</c:v>
                  </c:pt>
                  <c:pt idx="106">
                    <c:v>Oct</c:v>
                  </c:pt>
                  <c:pt idx="107">
                    <c:v>Oct</c:v>
                  </c:pt>
                  <c:pt idx="108">
                    <c:v>Oct</c:v>
                  </c:pt>
                  <c:pt idx="109">
                    <c:v>Oct</c:v>
                  </c:pt>
                  <c:pt idx="110">
                    <c:v>Oct</c:v>
                  </c:pt>
                  <c:pt idx="111">
                    <c:v>Oct</c:v>
                  </c:pt>
                  <c:pt idx="112">
                    <c:v>Oct</c:v>
                  </c:pt>
                  <c:pt idx="113">
                    <c:v>Oct</c:v>
                  </c:pt>
                  <c:pt idx="114">
                    <c:v>Oct</c:v>
                  </c:pt>
                  <c:pt idx="115">
                    <c:v>Oct</c:v>
                  </c:pt>
                  <c:pt idx="116">
                    <c:v>Oct</c:v>
                  </c:pt>
                  <c:pt idx="117">
                    <c:v>Oct</c:v>
                  </c:pt>
                  <c:pt idx="118">
                    <c:v>Oct</c:v>
                  </c:pt>
                  <c:pt idx="119">
                    <c:v>Oct</c:v>
                  </c:pt>
                  <c:pt idx="120">
                    <c:v>Oct</c:v>
                  </c:pt>
                  <c:pt idx="121">
                    <c:v>Oct</c:v>
                  </c:pt>
                  <c:pt idx="122">
                    <c:v>Oct</c:v>
                  </c:pt>
                  <c:pt idx="123">
                    <c:v>Nov</c:v>
                  </c:pt>
                  <c:pt idx="124">
                    <c:v>Nov</c:v>
                  </c:pt>
                  <c:pt idx="125">
                    <c:v>Nov</c:v>
                  </c:pt>
                  <c:pt idx="126">
                    <c:v>Nov</c:v>
                  </c:pt>
                  <c:pt idx="127">
                    <c:v>Nov</c:v>
                  </c:pt>
                  <c:pt idx="128">
                    <c:v>Nov</c:v>
                  </c:pt>
                  <c:pt idx="129">
                    <c:v>Nov</c:v>
                  </c:pt>
                  <c:pt idx="130">
                    <c:v>Nov</c:v>
                  </c:pt>
                  <c:pt idx="131">
                    <c:v>Nov</c:v>
                  </c:pt>
                  <c:pt idx="132">
                    <c:v>Nov</c:v>
                  </c:pt>
                  <c:pt idx="133">
                    <c:v>Nov</c:v>
                  </c:pt>
                  <c:pt idx="134">
                    <c:v>Nov</c:v>
                  </c:pt>
                  <c:pt idx="135">
                    <c:v>Nov</c:v>
                  </c:pt>
                  <c:pt idx="136">
                    <c:v>Nov</c:v>
                  </c:pt>
                  <c:pt idx="137">
                    <c:v>Nov</c:v>
                  </c:pt>
                  <c:pt idx="138">
                    <c:v>Nov</c:v>
                  </c:pt>
                  <c:pt idx="139">
                    <c:v>Nov</c:v>
                  </c:pt>
                  <c:pt idx="140">
                    <c:v>Nov</c:v>
                  </c:pt>
                  <c:pt idx="141">
                    <c:v>Nov</c:v>
                  </c:pt>
                  <c:pt idx="142">
                    <c:v>Nov</c:v>
                  </c:pt>
                  <c:pt idx="143">
                    <c:v>Nov</c:v>
                  </c:pt>
                  <c:pt idx="144">
                    <c:v>Nov</c:v>
                  </c:pt>
                  <c:pt idx="145">
                    <c:v>Nov</c:v>
                  </c:pt>
                  <c:pt idx="146">
                    <c:v>Nov</c:v>
                  </c:pt>
                  <c:pt idx="147">
                    <c:v>Nov</c:v>
                  </c:pt>
                  <c:pt idx="148">
                    <c:v>Nov</c:v>
                  </c:pt>
                  <c:pt idx="149">
                    <c:v>Nov</c:v>
                  </c:pt>
                  <c:pt idx="150">
                    <c:v>Nov</c:v>
                  </c:pt>
                  <c:pt idx="151">
                    <c:v>Nov</c:v>
                  </c:pt>
                  <c:pt idx="152">
                    <c:v>Nov</c:v>
                  </c:pt>
                  <c:pt idx="153">
                    <c:v>Dec</c:v>
                  </c:pt>
                  <c:pt idx="154">
                    <c:v>Dec</c:v>
                  </c:pt>
                  <c:pt idx="155">
                    <c:v>Dec</c:v>
                  </c:pt>
                  <c:pt idx="156">
                    <c:v>Dec</c:v>
                  </c:pt>
                  <c:pt idx="157">
                    <c:v>Dec</c:v>
                  </c:pt>
                  <c:pt idx="158">
                    <c:v>Dec</c:v>
                  </c:pt>
                  <c:pt idx="159">
                    <c:v>Dec</c:v>
                  </c:pt>
                  <c:pt idx="160">
                    <c:v>Dec</c:v>
                  </c:pt>
                  <c:pt idx="161">
                    <c:v>Dec</c:v>
                  </c:pt>
                  <c:pt idx="162">
                    <c:v>Dec</c:v>
                  </c:pt>
                  <c:pt idx="163">
                    <c:v>Dec</c:v>
                  </c:pt>
                  <c:pt idx="164">
                    <c:v>Dec</c:v>
                  </c:pt>
                  <c:pt idx="165">
                    <c:v>Dec</c:v>
                  </c:pt>
                  <c:pt idx="166">
                    <c:v>Dec</c:v>
                  </c:pt>
                  <c:pt idx="167">
                    <c:v>Dec</c:v>
                  </c:pt>
                  <c:pt idx="168">
                    <c:v>Dec</c:v>
                  </c:pt>
                  <c:pt idx="169">
                    <c:v>Dec</c:v>
                  </c:pt>
                  <c:pt idx="170">
                    <c:v>Dec</c:v>
                  </c:pt>
                  <c:pt idx="171">
                    <c:v>Dec</c:v>
                  </c:pt>
                  <c:pt idx="172">
                    <c:v>Dec</c:v>
                  </c:pt>
                  <c:pt idx="173">
                    <c:v>Dec</c:v>
                  </c:pt>
                  <c:pt idx="174">
                    <c:v>Dec</c:v>
                  </c:pt>
                  <c:pt idx="175">
                    <c:v>Dec</c:v>
                  </c:pt>
                  <c:pt idx="176">
                    <c:v>Dec</c:v>
                  </c:pt>
                  <c:pt idx="177">
                    <c:v>Dec</c:v>
                  </c:pt>
                  <c:pt idx="178">
                    <c:v>Dec</c:v>
                  </c:pt>
                  <c:pt idx="179">
                    <c:v>Dec</c:v>
                  </c:pt>
                  <c:pt idx="180">
                    <c:v>Dec</c:v>
                  </c:pt>
                  <c:pt idx="181">
                    <c:v>Dec</c:v>
                  </c:pt>
                  <c:pt idx="182">
                    <c:v>Dec</c:v>
                  </c:pt>
                  <c:pt idx="183">
                    <c:v>Dec</c:v>
                  </c:pt>
                  <c:pt idx="184">
                    <c:v>Jan</c:v>
                  </c:pt>
                  <c:pt idx="185">
                    <c:v>Jan</c:v>
                  </c:pt>
                  <c:pt idx="186">
                    <c:v>Jan</c:v>
                  </c:pt>
                  <c:pt idx="187">
                    <c:v>Jan</c:v>
                  </c:pt>
                  <c:pt idx="188">
                    <c:v>Jan</c:v>
                  </c:pt>
                  <c:pt idx="189">
                    <c:v>Jan</c:v>
                  </c:pt>
                  <c:pt idx="190">
                    <c:v>Jan</c:v>
                  </c:pt>
                  <c:pt idx="191">
                    <c:v>Jan</c:v>
                  </c:pt>
                  <c:pt idx="192">
                    <c:v>Jan</c:v>
                  </c:pt>
                  <c:pt idx="193">
                    <c:v>Jan</c:v>
                  </c:pt>
                  <c:pt idx="194">
                    <c:v>Jan</c:v>
                  </c:pt>
                  <c:pt idx="195">
                    <c:v>Jan</c:v>
                  </c:pt>
                  <c:pt idx="196">
                    <c:v>Jan</c:v>
                  </c:pt>
                  <c:pt idx="197">
                    <c:v>Jan</c:v>
                  </c:pt>
                  <c:pt idx="198">
                    <c:v>Jan</c:v>
                  </c:pt>
                  <c:pt idx="199">
                    <c:v>Jan</c:v>
                  </c:pt>
                  <c:pt idx="200">
                    <c:v>Jan</c:v>
                  </c:pt>
                  <c:pt idx="201">
                    <c:v>Jan</c:v>
                  </c:pt>
                  <c:pt idx="202">
                    <c:v>Jan</c:v>
                  </c:pt>
                  <c:pt idx="203">
                    <c:v>Jan</c:v>
                  </c:pt>
                  <c:pt idx="204">
                    <c:v>Jan</c:v>
                  </c:pt>
                  <c:pt idx="205">
                    <c:v>Jan</c:v>
                  </c:pt>
                  <c:pt idx="206">
                    <c:v>Jan</c:v>
                  </c:pt>
                  <c:pt idx="207">
                    <c:v>Jan</c:v>
                  </c:pt>
                  <c:pt idx="208">
                    <c:v>Jan</c:v>
                  </c:pt>
                  <c:pt idx="209">
                    <c:v>Jan</c:v>
                  </c:pt>
                  <c:pt idx="210">
                    <c:v>Jan</c:v>
                  </c:pt>
                  <c:pt idx="211">
                    <c:v>Jan</c:v>
                  </c:pt>
                  <c:pt idx="212">
                    <c:v>Jan</c:v>
                  </c:pt>
                  <c:pt idx="213">
                    <c:v>Jan</c:v>
                  </c:pt>
                  <c:pt idx="214">
                    <c:v>Jan</c:v>
                  </c:pt>
                  <c:pt idx="215">
                    <c:v>Feb</c:v>
                  </c:pt>
                  <c:pt idx="216">
                    <c:v>Feb</c:v>
                  </c:pt>
                  <c:pt idx="217">
                    <c:v>Feb</c:v>
                  </c:pt>
                  <c:pt idx="218">
                    <c:v>Feb</c:v>
                  </c:pt>
                  <c:pt idx="219">
                    <c:v>Feb</c:v>
                  </c:pt>
                  <c:pt idx="220">
                    <c:v>Feb</c:v>
                  </c:pt>
                  <c:pt idx="221">
                    <c:v>Feb</c:v>
                  </c:pt>
                  <c:pt idx="222">
                    <c:v>Feb</c:v>
                  </c:pt>
                  <c:pt idx="223">
                    <c:v>Feb</c:v>
                  </c:pt>
                  <c:pt idx="224">
                    <c:v>Feb</c:v>
                  </c:pt>
                  <c:pt idx="225">
                    <c:v>Feb</c:v>
                  </c:pt>
                  <c:pt idx="226">
                    <c:v>Feb</c:v>
                  </c:pt>
                  <c:pt idx="227">
                    <c:v>Feb</c:v>
                  </c:pt>
                  <c:pt idx="228">
                    <c:v>Feb</c:v>
                  </c:pt>
                  <c:pt idx="229">
                    <c:v>Feb</c:v>
                  </c:pt>
                  <c:pt idx="230">
                    <c:v>Feb</c:v>
                  </c:pt>
                  <c:pt idx="231">
                    <c:v>Feb</c:v>
                  </c:pt>
                  <c:pt idx="232">
                    <c:v>Feb</c:v>
                  </c:pt>
                  <c:pt idx="233">
                    <c:v>Feb</c:v>
                  </c:pt>
                  <c:pt idx="234">
                    <c:v>Feb</c:v>
                  </c:pt>
                  <c:pt idx="235">
                    <c:v>Feb</c:v>
                  </c:pt>
                  <c:pt idx="236">
                    <c:v>Feb</c:v>
                  </c:pt>
                  <c:pt idx="237">
                    <c:v>Feb</c:v>
                  </c:pt>
                  <c:pt idx="238">
                    <c:v>Feb</c:v>
                  </c:pt>
                  <c:pt idx="239">
                    <c:v>Feb</c:v>
                  </c:pt>
                  <c:pt idx="240">
                    <c:v>Feb</c:v>
                  </c:pt>
                  <c:pt idx="241">
                    <c:v>Feb</c:v>
                  </c:pt>
                  <c:pt idx="242">
                    <c:v>Feb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Mar</c:v>
                  </c:pt>
                  <c:pt idx="246">
                    <c:v>Mar</c:v>
                  </c:pt>
                  <c:pt idx="247">
                    <c:v>Mar</c:v>
                  </c:pt>
                  <c:pt idx="248">
                    <c:v>Mar</c:v>
                  </c:pt>
                  <c:pt idx="249">
                    <c:v>Mar</c:v>
                  </c:pt>
                  <c:pt idx="250">
                    <c:v>Mar</c:v>
                  </c:pt>
                  <c:pt idx="251">
                    <c:v>Mar</c:v>
                  </c:pt>
                  <c:pt idx="252">
                    <c:v>Mar</c:v>
                  </c:pt>
                  <c:pt idx="253">
                    <c:v>Mar</c:v>
                  </c:pt>
                  <c:pt idx="254">
                    <c:v>Mar</c:v>
                  </c:pt>
                  <c:pt idx="255">
                    <c:v>Mar</c:v>
                  </c:pt>
                  <c:pt idx="256">
                    <c:v>Mar</c:v>
                  </c:pt>
                  <c:pt idx="257">
                    <c:v>Mar</c:v>
                  </c:pt>
                  <c:pt idx="258">
                    <c:v>Mar</c:v>
                  </c:pt>
                  <c:pt idx="259">
                    <c:v>Mar</c:v>
                  </c:pt>
                  <c:pt idx="260">
                    <c:v>Mar</c:v>
                  </c:pt>
                  <c:pt idx="261">
                    <c:v>Mar</c:v>
                  </c:pt>
                  <c:pt idx="262">
                    <c:v>Mar</c:v>
                  </c:pt>
                  <c:pt idx="263">
                    <c:v>Mar</c:v>
                  </c:pt>
                  <c:pt idx="264">
                    <c:v>Mar</c:v>
                  </c:pt>
                  <c:pt idx="265">
                    <c:v>Mar</c:v>
                  </c:pt>
                  <c:pt idx="266">
                    <c:v>Mar</c:v>
                  </c:pt>
                  <c:pt idx="267">
                    <c:v>Mar</c:v>
                  </c:pt>
                  <c:pt idx="268">
                    <c:v>Mar</c:v>
                  </c:pt>
                  <c:pt idx="269">
                    <c:v>Mar</c:v>
                  </c:pt>
                  <c:pt idx="270">
                    <c:v>Mar</c:v>
                  </c:pt>
                  <c:pt idx="271">
                    <c:v>Mar</c:v>
                  </c:pt>
                  <c:pt idx="272">
                    <c:v>Mar</c:v>
                  </c:pt>
                  <c:pt idx="273">
                    <c:v>Mar</c:v>
                  </c:pt>
                  <c:pt idx="274">
                    <c:v>Mar</c:v>
                  </c:pt>
                  <c:pt idx="275">
                    <c:v>Apr</c:v>
                  </c:pt>
                  <c:pt idx="276">
                    <c:v>Apr</c:v>
                  </c:pt>
                  <c:pt idx="277">
                    <c:v>Apr</c:v>
                  </c:pt>
                  <c:pt idx="278">
                    <c:v>Apr</c:v>
                  </c:pt>
                  <c:pt idx="279">
                    <c:v>Apr</c:v>
                  </c:pt>
                  <c:pt idx="280">
                    <c:v>Apr</c:v>
                  </c:pt>
                  <c:pt idx="281">
                    <c:v>Apr</c:v>
                  </c:pt>
                  <c:pt idx="282">
                    <c:v>Apr</c:v>
                  </c:pt>
                  <c:pt idx="283">
                    <c:v>Apr</c:v>
                  </c:pt>
                  <c:pt idx="284">
                    <c:v>Apr</c:v>
                  </c:pt>
                  <c:pt idx="285">
                    <c:v>Apr</c:v>
                  </c:pt>
                  <c:pt idx="286">
                    <c:v>Apr</c:v>
                  </c:pt>
                  <c:pt idx="287">
                    <c:v>Apr</c:v>
                  </c:pt>
                  <c:pt idx="288">
                    <c:v>Apr</c:v>
                  </c:pt>
                  <c:pt idx="289">
                    <c:v>Apr</c:v>
                  </c:pt>
                  <c:pt idx="290">
                    <c:v>Apr</c:v>
                  </c:pt>
                  <c:pt idx="291">
                    <c:v>Apr</c:v>
                  </c:pt>
                  <c:pt idx="292">
                    <c:v>Apr</c:v>
                  </c:pt>
                  <c:pt idx="293">
                    <c:v>Apr</c:v>
                  </c:pt>
                  <c:pt idx="294">
                    <c:v>Apr</c:v>
                  </c:pt>
                  <c:pt idx="295">
                    <c:v>Apr</c:v>
                  </c:pt>
                  <c:pt idx="296">
                    <c:v>Apr</c:v>
                  </c:pt>
                  <c:pt idx="297">
                    <c:v>Apr</c:v>
                  </c:pt>
                  <c:pt idx="298">
                    <c:v>Apr</c:v>
                  </c:pt>
                  <c:pt idx="299">
                    <c:v>Apr</c:v>
                  </c:pt>
                  <c:pt idx="300">
                    <c:v>Apr</c:v>
                  </c:pt>
                  <c:pt idx="301">
                    <c:v>Apr</c:v>
                  </c:pt>
                  <c:pt idx="302">
                    <c:v>Apr</c:v>
                  </c:pt>
                  <c:pt idx="303">
                    <c:v>Apr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May</c:v>
                  </c:pt>
                  <c:pt idx="307">
                    <c:v>May</c:v>
                  </c:pt>
                  <c:pt idx="308">
                    <c:v>May</c:v>
                  </c:pt>
                  <c:pt idx="309">
                    <c:v>May</c:v>
                  </c:pt>
                  <c:pt idx="310">
                    <c:v>May</c:v>
                  </c:pt>
                  <c:pt idx="311">
                    <c:v>May</c:v>
                  </c:pt>
                  <c:pt idx="312">
                    <c:v>May</c:v>
                  </c:pt>
                  <c:pt idx="313">
                    <c:v>May</c:v>
                  </c:pt>
                  <c:pt idx="314">
                    <c:v>May</c:v>
                  </c:pt>
                  <c:pt idx="315">
                    <c:v>May</c:v>
                  </c:pt>
                  <c:pt idx="316">
                    <c:v>May</c:v>
                  </c:pt>
                  <c:pt idx="317">
                    <c:v>May</c:v>
                  </c:pt>
                  <c:pt idx="318">
                    <c:v>May</c:v>
                  </c:pt>
                  <c:pt idx="319">
                    <c:v>May</c:v>
                  </c:pt>
                  <c:pt idx="320">
                    <c:v>May</c:v>
                  </c:pt>
                  <c:pt idx="321">
                    <c:v>May</c:v>
                  </c:pt>
                  <c:pt idx="322">
                    <c:v>May</c:v>
                  </c:pt>
                  <c:pt idx="323">
                    <c:v>May</c:v>
                  </c:pt>
                  <c:pt idx="324">
                    <c:v>May</c:v>
                  </c:pt>
                  <c:pt idx="325">
                    <c:v>May</c:v>
                  </c:pt>
                  <c:pt idx="326">
                    <c:v>May</c:v>
                  </c:pt>
                  <c:pt idx="327">
                    <c:v>May</c:v>
                  </c:pt>
                  <c:pt idx="328">
                    <c:v>May</c:v>
                  </c:pt>
                  <c:pt idx="329">
                    <c:v>May</c:v>
                  </c:pt>
                  <c:pt idx="330">
                    <c:v>May</c:v>
                  </c:pt>
                  <c:pt idx="331">
                    <c:v>May</c:v>
                  </c:pt>
                  <c:pt idx="332">
                    <c:v>May</c:v>
                  </c:pt>
                  <c:pt idx="333">
                    <c:v>May</c:v>
                  </c:pt>
                  <c:pt idx="334">
                    <c:v>May</c:v>
                  </c:pt>
                  <c:pt idx="335">
                    <c:v>May</c:v>
                  </c:pt>
                  <c:pt idx="336">
                    <c:v>Jun</c:v>
                  </c:pt>
                  <c:pt idx="337">
                    <c:v>Jun</c:v>
                  </c:pt>
                  <c:pt idx="338">
                    <c:v>Jun</c:v>
                  </c:pt>
                  <c:pt idx="339">
                    <c:v>Jun</c:v>
                  </c:pt>
                  <c:pt idx="340">
                    <c:v>Jun</c:v>
                  </c:pt>
                  <c:pt idx="341">
                    <c:v>Jun</c:v>
                  </c:pt>
                  <c:pt idx="342">
                    <c:v>Jun</c:v>
                  </c:pt>
                  <c:pt idx="343">
                    <c:v>Jun</c:v>
                  </c:pt>
                  <c:pt idx="344">
                    <c:v>Jun</c:v>
                  </c:pt>
                  <c:pt idx="345">
                    <c:v>Jun</c:v>
                  </c:pt>
                  <c:pt idx="346">
                    <c:v>Jun</c:v>
                  </c:pt>
                  <c:pt idx="347">
                    <c:v>Jun</c:v>
                  </c:pt>
                  <c:pt idx="348">
                    <c:v>Jun</c:v>
                  </c:pt>
                  <c:pt idx="349">
                    <c:v>Jun</c:v>
                  </c:pt>
                  <c:pt idx="350">
                    <c:v>Jun</c:v>
                  </c:pt>
                  <c:pt idx="351">
                    <c:v>Jun</c:v>
                  </c:pt>
                  <c:pt idx="352">
                    <c:v>Jun</c:v>
                  </c:pt>
                  <c:pt idx="353">
                    <c:v>Jun</c:v>
                  </c:pt>
                  <c:pt idx="354">
                    <c:v>Jun</c:v>
                  </c:pt>
                  <c:pt idx="355">
                    <c:v>Jun</c:v>
                  </c:pt>
                  <c:pt idx="356">
                    <c:v>Jun</c:v>
                  </c:pt>
                  <c:pt idx="357">
                    <c:v>Jun</c:v>
                  </c:pt>
                  <c:pt idx="358">
                    <c:v>Jun</c:v>
                  </c:pt>
                  <c:pt idx="359">
                    <c:v>Jun</c:v>
                  </c:pt>
                  <c:pt idx="360">
                    <c:v>Jun</c:v>
                  </c:pt>
                  <c:pt idx="361">
                    <c:v>Jun</c:v>
                  </c:pt>
                  <c:pt idx="362">
                    <c:v>Jun</c:v>
                  </c:pt>
                  <c:pt idx="363">
                    <c:v>Jun</c:v>
                  </c:pt>
                  <c:pt idx="364">
                    <c:v>Jun</c:v>
                  </c:pt>
                  <c:pt idx="365">
                    <c:v>Jun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  <c:pt idx="190">
                    <c:v>191</c:v>
                  </c:pt>
                  <c:pt idx="191">
                    <c:v>192</c:v>
                  </c:pt>
                  <c:pt idx="192">
                    <c:v>193</c:v>
                  </c:pt>
                  <c:pt idx="193">
                    <c:v>194</c:v>
                  </c:pt>
                  <c:pt idx="194">
                    <c:v>195</c:v>
                  </c:pt>
                  <c:pt idx="195">
                    <c:v>196</c:v>
                  </c:pt>
                  <c:pt idx="196">
                    <c:v>197</c:v>
                  </c:pt>
                  <c:pt idx="197">
                    <c:v>198</c:v>
                  </c:pt>
                  <c:pt idx="198">
                    <c:v>199</c:v>
                  </c:pt>
                  <c:pt idx="199">
                    <c:v>200</c:v>
                  </c:pt>
                  <c:pt idx="200">
                    <c:v>201</c:v>
                  </c:pt>
                  <c:pt idx="201">
                    <c:v>202</c:v>
                  </c:pt>
                  <c:pt idx="202">
                    <c:v>203</c:v>
                  </c:pt>
                  <c:pt idx="203">
                    <c:v>204</c:v>
                  </c:pt>
                  <c:pt idx="204">
                    <c:v>205</c:v>
                  </c:pt>
                  <c:pt idx="205">
                    <c:v>206</c:v>
                  </c:pt>
                  <c:pt idx="206">
                    <c:v>207</c:v>
                  </c:pt>
                  <c:pt idx="207">
                    <c:v>208</c:v>
                  </c:pt>
                  <c:pt idx="208">
                    <c:v>209</c:v>
                  </c:pt>
                  <c:pt idx="209">
                    <c:v>210</c:v>
                  </c:pt>
                  <c:pt idx="210">
                    <c:v>211</c:v>
                  </c:pt>
                  <c:pt idx="211">
                    <c:v>212</c:v>
                  </c:pt>
                  <c:pt idx="212">
                    <c:v>213</c:v>
                  </c:pt>
                  <c:pt idx="213">
                    <c:v>214</c:v>
                  </c:pt>
                  <c:pt idx="214">
                    <c:v>215</c:v>
                  </c:pt>
                  <c:pt idx="215">
                    <c:v>216</c:v>
                  </c:pt>
                  <c:pt idx="216">
                    <c:v>217</c:v>
                  </c:pt>
                  <c:pt idx="217">
                    <c:v>218</c:v>
                  </c:pt>
                  <c:pt idx="218">
                    <c:v>219</c:v>
                  </c:pt>
                  <c:pt idx="219">
                    <c:v>220</c:v>
                  </c:pt>
                  <c:pt idx="220">
                    <c:v>221</c:v>
                  </c:pt>
                  <c:pt idx="221">
                    <c:v>222</c:v>
                  </c:pt>
                  <c:pt idx="222">
                    <c:v>223</c:v>
                  </c:pt>
                  <c:pt idx="223">
                    <c:v>224</c:v>
                  </c:pt>
                  <c:pt idx="224">
                    <c:v>225</c:v>
                  </c:pt>
                  <c:pt idx="225">
                    <c:v>226</c:v>
                  </c:pt>
                  <c:pt idx="226">
                    <c:v>227</c:v>
                  </c:pt>
                  <c:pt idx="227">
                    <c:v>228</c:v>
                  </c:pt>
                  <c:pt idx="228">
                    <c:v>229</c:v>
                  </c:pt>
                  <c:pt idx="229">
                    <c:v>230</c:v>
                  </c:pt>
                  <c:pt idx="230">
                    <c:v>231</c:v>
                  </c:pt>
                  <c:pt idx="231">
                    <c:v>232</c:v>
                  </c:pt>
                  <c:pt idx="232">
                    <c:v>233</c:v>
                  </c:pt>
                  <c:pt idx="233">
                    <c:v>234</c:v>
                  </c:pt>
                  <c:pt idx="234">
                    <c:v>235</c:v>
                  </c:pt>
                  <c:pt idx="235">
                    <c:v>236</c:v>
                  </c:pt>
                  <c:pt idx="236">
                    <c:v>237</c:v>
                  </c:pt>
                  <c:pt idx="237">
                    <c:v>238</c:v>
                  </c:pt>
                  <c:pt idx="238">
                    <c:v>239</c:v>
                  </c:pt>
                  <c:pt idx="239">
                    <c:v>240</c:v>
                  </c:pt>
                  <c:pt idx="240">
                    <c:v>241</c:v>
                  </c:pt>
                  <c:pt idx="241">
                    <c:v>242</c:v>
                  </c:pt>
                  <c:pt idx="242">
                    <c:v>243</c:v>
                  </c:pt>
                  <c:pt idx="243">
                    <c:v>244</c:v>
                  </c:pt>
                  <c:pt idx="244">
                    <c:v>245</c:v>
                  </c:pt>
                  <c:pt idx="245">
                    <c:v>246</c:v>
                  </c:pt>
                  <c:pt idx="246">
                    <c:v>247</c:v>
                  </c:pt>
                  <c:pt idx="247">
                    <c:v>248</c:v>
                  </c:pt>
                  <c:pt idx="248">
                    <c:v>249</c:v>
                  </c:pt>
                  <c:pt idx="249">
                    <c:v>250</c:v>
                  </c:pt>
                  <c:pt idx="250">
                    <c:v>251</c:v>
                  </c:pt>
                  <c:pt idx="251">
                    <c:v>252</c:v>
                  </c:pt>
                  <c:pt idx="252">
                    <c:v>253</c:v>
                  </c:pt>
                  <c:pt idx="253">
                    <c:v>254</c:v>
                  </c:pt>
                  <c:pt idx="254">
                    <c:v>255</c:v>
                  </c:pt>
                  <c:pt idx="255">
                    <c:v>256</c:v>
                  </c:pt>
                  <c:pt idx="256">
                    <c:v>257</c:v>
                  </c:pt>
                  <c:pt idx="257">
                    <c:v>258</c:v>
                  </c:pt>
                  <c:pt idx="258">
                    <c:v>259</c:v>
                  </c:pt>
                  <c:pt idx="259">
                    <c:v>260</c:v>
                  </c:pt>
                  <c:pt idx="260">
                    <c:v>261</c:v>
                  </c:pt>
                  <c:pt idx="261">
                    <c:v>262</c:v>
                  </c:pt>
                  <c:pt idx="262">
                    <c:v>263</c:v>
                  </c:pt>
                  <c:pt idx="263">
                    <c:v>264</c:v>
                  </c:pt>
                  <c:pt idx="264">
                    <c:v>265</c:v>
                  </c:pt>
                  <c:pt idx="265">
                    <c:v>266</c:v>
                  </c:pt>
                  <c:pt idx="266">
                    <c:v>267</c:v>
                  </c:pt>
                  <c:pt idx="267">
                    <c:v>268</c:v>
                  </c:pt>
                  <c:pt idx="268">
                    <c:v>269</c:v>
                  </c:pt>
                  <c:pt idx="269">
                    <c:v>270</c:v>
                  </c:pt>
                  <c:pt idx="270">
                    <c:v>271</c:v>
                  </c:pt>
                  <c:pt idx="271">
                    <c:v>272</c:v>
                  </c:pt>
                  <c:pt idx="272">
                    <c:v>273</c:v>
                  </c:pt>
                  <c:pt idx="273">
                    <c:v>274</c:v>
                  </c:pt>
                  <c:pt idx="274">
                    <c:v>275</c:v>
                  </c:pt>
                  <c:pt idx="275">
                    <c:v>276</c:v>
                  </c:pt>
                  <c:pt idx="276">
                    <c:v>277</c:v>
                  </c:pt>
                  <c:pt idx="277">
                    <c:v>278</c:v>
                  </c:pt>
                  <c:pt idx="278">
                    <c:v>279</c:v>
                  </c:pt>
                  <c:pt idx="279">
                    <c:v>280</c:v>
                  </c:pt>
                  <c:pt idx="280">
                    <c:v>281</c:v>
                  </c:pt>
                  <c:pt idx="281">
                    <c:v>282</c:v>
                  </c:pt>
                  <c:pt idx="282">
                    <c:v>283</c:v>
                  </c:pt>
                  <c:pt idx="283">
                    <c:v>284</c:v>
                  </c:pt>
                  <c:pt idx="284">
                    <c:v>285</c:v>
                  </c:pt>
                  <c:pt idx="285">
                    <c:v>286</c:v>
                  </c:pt>
                  <c:pt idx="286">
                    <c:v>287</c:v>
                  </c:pt>
                  <c:pt idx="287">
                    <c:v>288</c:v>
                  </c:pt>
                  <c:pt idx="288">
                    <c:v>289</c:v>
                  </c:pt>
                  <c:pt idx="289">
                    <c:v>290</c:v>
                  </c:pt>
                  <c:pt idx="290">
                    <c:v>291</c:v>
                  </c:pt>
                  <c:pt idx="291">
                    <c:v>292</c:v>
                  </c:pt>
                  <c:pt idx="292">
                    <c:v>293</c:v>
                  </c:pt>
                  <c:pt idx="293">
                    <c:v>294</c:v>
                  </c:pt>
                  <c:pt idx="294">
                    <c:v>295</c:v>
                  </c:pt>
                  <c:pt idx="295">
                    <c:v>296</c:v>
                  </c:pt>
                  <c:pt idx="296">
                    <c:v>297</c:v>
                  </c:pt>
                  <c:pt idx="297">
                    <c:v>298</c:v>
                  </c:pt>
                  <c:pt idx="298">
                    <c:v>299</c:v>
                  </c:pt>
                  <c:pt idx="299">
                    <c:v>300</c:v>
                  </c:pt>
                  <c:pt idx="300">
                    <c:v>301</c:v>
                  </c:pt>
                  <c:pt idx="301">
                    <c:v>302</c:v>
                  </c:pt>
                  <c:pt idx="302">
                    <c:v>303</c:v>
                  </c:pt>
                  <c:pt idx="303">
                    <c:v>304</c:v>
                  </c:pt>
                  <c:pt idx="304">
                    <c:v>305</c:v>
                  </c:pt>
                  <c:pt idx="305">
                    <c:v>306</c:v>
                  </c:pt>
                  <c:pt idx="306">
                    <c:v>307</c:v>
                  </c:pt>
                  <c:pt idx="307">
                    <c:v>308</c:v>
                  </c:pt>
                  <c:pt idx="308">
                    <c:v>309</c:v>
                  </c:pt>
                  <c:pt idx="309">
                    <c:v>310</c:v>
                  </c:pt>
                  <c:pt idx="310">
                    <c:v>311</c:v>
                  </c:pt>
                  <c:pt idx="311">
                    <c:v>312</c:v>
                  </c:pt>
                  <c:pt idx="312">
                    <c:v>313</c:v>
                  </c:pt>
                  <c:pt idx="313">
                    <c:v>314</c:v>
                  </c:pt>
                  <c:pt idx="314">
                    <c:v>315</c:v>
                  </c:pt>
                  <c:pt idx="315">
                    <c:v>316</c:v>
                  </c:pt>
                  <c:pt idx="316">
                    <c:v>317</c:v>
                  </c:pt>
                  <c:pt idx="317">
                    <c:v>318</c:v>
                  </c:pt>
                  <c:pt idx="318">
                    <c:v>319</c:v>
                  </c:pt>
                  <c:pt idx="319">
                    <c:v>320</c:v>
                  </c:pt>
                  <c:pt idx="320">
                    <c:v>321</c:v>
                  </c:pt>
                  <c:pt idx="321">
                    <c:v>322</c:v>
                  </c:pt>
                  <c:pt idx="322">
                    <c:v>323</c:v>
                  </c:pt>
                  <c:pt idx="323">
                    <c:v>324</c:v>
                  </c:pt>
                  <c:pt idx="324">
                    <c:v>325</c:v>
                  </c:pt>
                  <c:pt idx="325">
                    <c:v>326</c:v>
                  </c:pt>
                  <c:pt idx="326">
                    <c:v>327</c:v>
                  </c:pt>
                  <c:pt idx="327">
                    <c:v>328</c:v>
                  </c:pt>
                  <c:pt idx="328">
                    <c:v>329</c:v>
                  </c:pt>
                  <c:pt idx="329">
                    <c:v>330</c:v>
                  </c:pt>
                  <c:pt idx="330">
                    <c:v>331</c:v>
                  </c:pt>
                  <c:pt idx="331">
                    <c:v>332</c:v>
                  </c:pt>
                  <c:pt idx="332">
                    <c:v>333</c:v>
                  </c:pt>
                  <c:pt idx="333">
                    <c:v>334</c:v>
                  </c:pt>
                  <c:pt idx="334">
                    <c:v>335</c:v>
                  </c:pt>
                  <c:pt idx="335">
                    <c:v>336</c:v>
                  </c:pt>
                  <c:pt idx="336">
                    <c:v>337</c:v>
                  </c:pt>
                  <c:pt idx="337">
                    <c:v>338</c:v>
                  </c:pt>
                  <c:pt idx="338">
                    <c:v>339</c:v>
                  </c:pt>
                  <c:pt idx="339">
                    <c:v>340</c:v>
                  </c:pt>
                  <c:pt idx="340">
                    <c:v>341</c:v>
                  </c:pt>
                  <c:pt idx="341">
                    <c:v>342</c:v>
                  </c:pt>
                  <c:pt idx="342">
                    <c:v>343</c:v>
                  </c:pt>
                  <c:pt idx="343">
                    <c:v>344</c:v>
                  </c:pt>
                  <c:pt idx="344">
                    <c:v>345</c:v>
                  </c:pt>
                  <c:pt idx="345">
                    <c:v>346</c:v>
                  </c:pt>
                  <c:pt idx="346">
                    <c:v>347</c:v>
                  </c:pt>
                  <c:pt idx="347">
                    <c:v>348</c:v>
                  </c:pt>
                  <c:pt idx="348">
                    <c:v>349</c:v>
                  </c:pt>
                  <c:pt idx="349">
                    <c:v>350</c:v>
                  </c:pt>
                  <c:pt idx="350">
                    <c:v>351</c:v>
                  </c:pt>
                  <c:pt idx="351">
                    <c:v>352</c:v>
                  </c:pt>
                  <c:pt idx="352">
                    <c:v>353</c:v>
                  </c:pt>
                  <c:pt idx="353">
                    <c:v>354</c:v>
                  </c:pt>
                  <c:pt idx="354">
                    <c:v>355</c:v>
                  </c:pt>
                  <c:pt idx="355">
                    <c:v>356</c:v>
                  </c:pt>
                  <c:pt idx="356">
                    <c:v>357</c:v>
                  </c:pt>
                  <c:pt idx="357">
                    <c:v>358</c:v>
                  </c:pt>
                  <c:pt idx="358">
                    <c:v>359</c:v>
                  </c:pt>
                  <c:pt idx="359">
                    <c:v>360</c:v>
                  </c:pt>
                  <c:pt idx="360">
                    <c:v>361</c:v>
                  </c:pt>
                  <c:pt idx="361">
                    <c:v>362</c:v>
                  </c:pt>
                  <c:pt idx="362">
                    <c:v>363</c:v>
                  </c:pt>
                  <c:pt idx="363">
                    <c:v>364</c:v>
                  </c:pt>
                  <c:pt idx="364">
                    <c:v>365</c:v>
                  </c:pt>
                  <c:pt idx="365">
                    <c:v>366</c:v>
                  </c:pt>
                </c:lvl>
              </c:multiLvlStrCache>
            </c:multiLvlStrRef>
          </c:xVal>
          <c:yVal>
            <c:numRef>
              <c:f>'[3]APSC 101 Exercise 3'!$G$21:$G$386</c:f>
              <c:numCache>
                <c:formatCode>General</c:formatCode>
                <c:ptCount val="366"/>
                <c:pt idx="0">
                  <c:v>7197.1200000000008</c:v>
                </c:pt>
                <c:pt idx="1">
                  <c:v>7197.1200000000008</c:v>
                </c:pt>
                <c:pt idx="2">
                  <c:v>7197.1200000000008</c:v>
                </c:pt>
                <c:pt idx="3">
                  <c:v>7197.1200000000008</c:v>
                </c:pt>
                <c:pt idx="4">
                  <c:v>7197.1200000000008</c:v>
                </c:pt>
                <c:pt idx="5">
                  <c:v>7197.1200000000008</c:v>
                </c:pt>
                <c:pt idx="6">
                  <c:v>7197.1200000000008</c:v>
                </c:pt>
                <c:pt idx="7">
                  <c:v>7197.1200000000008</c:v>
                </c:pt>
                <c:pt idx="8">
                  <c:v>7197.1200000000008</c:v>
                </c:pt>
                <c:pt idx="9">
                  <c:v>7197.1200000000008</c:v>
                </c:pt>
                <c:pt idx="10">
                  <c:v>7197.1200000000008</c:v>
                </c:pt>
                <c:pt idx="11">
                  <c:v>7197.1200000000008</c:v>
                </c:pt>
                <c:pt idx="12">
                  <c:v>7197.1200000000008</c:v>
                </c:pt>
                <c:pt idx="13">
                  <c:v>7197.1200000000008</c:v>
                </c:pt>
                <c:pt idx="14">
                  <c:v>7197.1200000000008</c:v>
                </c:pt>
                <c:pt idx="15">
                  <c:v>7197.1200000000008</c:v>
                </c:pt>
                <c:pt idx="16">
                  <c:v>7197.1200000000008</c:v>
                </c:pt>
                <c:pt idx="17">
                  <c:v>7197.1200000000008</c:v>
                </c:pt>
                <c:pt idx="18">
                  <c:v>7197.1200000000008</c:v>
                </c:pt>
                <c:pt idx="19">
                  <c:v>7197.1200000000008</c:v>
                </c:pt>
                <c:pt idx="20">
                  <c:v>7197.1200000000008</c:v>
                </c:pt>
                <c:pt idx="21">
                  <c:v>7197.1200000000008</c:v>
                </c:pt>
                <c:pt idx="22">
                  <c:v>7197.1200000000008</c:v>
                </c:pt>
                <c:pt idx="23">
                  <c:v>7197.1200000000008</c:v>
                </c:pt>
                <c:pt idx="24">
                  <c:v>7197.1200000000008</c:v>
                </c:pt>
                <c:pt idx="25">
                  <c:v>7197.1200000000008</c:v>
                </c:pt>
                <c:pt idx="26">
                  <c:v>7197.1200000000008</c:v>
                </c:pt>
                <c:pt idx="27">
                  <c:v>7197.1200000000008</c:v>
                </c:pt>
                <c:pt idx="28">
                  <c:v>7197.1200000000008</c:v>
                </c:pt>
                <c:pt idx="29">
                  <c:v>7197.1200000000008</c:v>
                </c:pt>
                <c:pt idx="30">
                  <c:v>7197.1200000000008</c:v>
                </c:pt>
                <c:pt idx="31">
                  <c:v>6488.8320000000003</c:v>
                </c:pt>
                <c:pt idx="32">
                  <c:v>6488.8320000000003</c:v>
                </c:pt>
                <c:pt idx="33">
                  <c:v>6488.8320000000003</c:v>
                </c:pt>
                <c:pt idx="34">
                  <c:v>6488.8320000000003</c:v>
                </c:pt>
                <c:pt idx="35">
                  <c:v>6488.8320000000003</c:v>
                </c:pt>
                <c:pt idx="36">
                  <c:v>6488.8320000000003</c:v>
                </c:pt>
                <c:pt idx="37">
                  <c:v>6488.8320000000003</c:v>
                </c:pt>
                <c:pt idx="38">
                  <c:v>6488.8320000000003</c:v>
                </c:pt>
                <c:pt idx="39">
                  <c:v>6488.8320000000003</c:v>
                </c:pt>
                <c:pt idx="40">
                  <c:v>6488.8320000000003</c:v>
                </c:pt>
                <c:pt idx="41">
                  <c:v>6488.8320000000003</c:v>
                </c:pt>
                <c:pt idx="42">
                  <c:v>6488.8320000000003</c:v>
                </c:pt>
                <c:pt idx="43">
                  <c:v>6488.8320000000003</c:v>
                </c:pt>
                <c:pt idx="44">
                  <c:v>6488.8320000000003</c:v>
                </c:pt>
                <c:pt idx="45">
                  <c:v>6488.8320000000003</c:v>
                </c:pt>
                <c:pt idx="46">
                  <c:v>6488.8320000000003</c:v>
                </c:pt>
                <c:pt idx="47">
                  <c:v>6488.8320000000003</c:v>
                </c:pt>
                <c:pt idx="48">
                  <c:v>6488.8320000000003</c:v>
                </c:pt>
                <c:pt idx="49">
                  <c:v>6488.8320000000003</c:v>
                </c:pt>
                <c:pt idx="50">
                  <c:v>6488.8320000000003</c:v>
                </c:pt>
                <c:pt idx="51">
                  <c:v>6488.8320000000003</c:v>
                </c:pt>
                <c:pt idx="52">
                  <c:v>6488.8320000000003</c:v>
                </c:pt>
                <c:pt idx="53">
                  <c:v>6488.8320000000003</c:v>
                </c:pt>
                <c:pt idx="54">
                  <c:v>6488.8320000000003</c:v>
                </c:pt>
                <c:pt idx="55">
                  <c:v>6488.8320000000003</c:v>
                </c:pt>
                <c:pt idx="56">
                  <c:v>6488.8320000000003</c:v>
                </c:pt>
                <c:pt idx="57">
                  <c:v>6488.8320000000003</c:v>
                </c:pt>
                <c:pt idx="58">
                  <c:v>6488.8320000000003</c:v>
                </c:pt>
                <c:pt idx="59">
                  <c:v>6488.8320000000003</c:v>
                </c:pt>
                <c:pt idx="60">
                  <c:v>6488.8320000000003</c:v>
                </c:pt>
                <c:pt idx="61">
                  <c:v>6488.8320000000003</c:v>
                </c:pt>
                <c:pt idx="62">
                  <c:v>5712</c:v>
                </c:pt>
                <c:pt idx="63">
                  <c:v>5712</c:v>
                </c:pt>
                <c:pt idx="64">
                  <c:v>5712</c:v>
                </c:pt>
                <c:pt idx="65">
                  <c:v>5712</c:v>
                </c:pt>
                <c:pt idx="66">
                  <c:v>5712</c:v>
                </c:pt>
                <c:pt idx="67">
                  <c:v>5712</c:v>
                </c:pt>
                <c:pt idx="68">
                  <c:v>5712</c:v>
                </c:pt>
                <c:pt idx="69">
                  <c:v>5712</c:v>
                </c:pt>
                <c:pt idx="70">
                  <c:v>5712</c:v>
                </c:pt>
                <c:pt idx="71">
                  <c:v>5712</c:v>
                </c:pt>
                <c:pt idx="72">
                  <c:v>5712</c:v>
                </c:pt>
                <c:pt idx="73">
                  <c:v>5712</c:v>
                </c:pt>
                <c:pt idx="74">
                  <c:v>5712</c:v>
                </c:pt>
                <c:pt idx="75">
                  <c:v>5712</c:v>
                </c:pt>
                <c:pt idx="76">
                  <c:v>5712</c:v>
                </c:pt>
                <c:pt idx="77">
                  <c:v>5712</c:v>
                </c:pt>
                <c:pt idx="78">
                  <c:v>5712</c:v>
                </c:pt>
                <c:pt idx="79">
                  <c:v>5712</c:v>
                </c:pt>
                <c:pt idx="80">
                  <c:v>5712</c:v>
                </c:pt>
                <c:pt idx="81">
                  <c:v>5712</c:v>
                </c:pt>
                <c:pt idx="82">
                  <c:v>5712</c:v>
                </c:pt>
                <c:pt idx="83">
                  <c:v>5712</c:v>
                </c:pt>
                <c:pt idx="84">
                  <c:v>5712</c:v>
                </c:pt>
                <c:pt idx="85">
                  <c:v>5712</c:v>
                </c:pt>
                <c:pt idx="86">
                  <c:v>5712</c:v>
                </c:pt>
                <c:pt idx="87">
                  <c:v>5712</c:v>
                </c:pt>
                <c:pt idx="88">
                  <c:v>5712</c:v>
                </c:pt>
                <c:pt idx="89">
                  <c:v>5712</c:v>
                </c:pt>
                <c:pt idx="90">
                  <c:v>5712</c:v>
                </c:pt>
                <c:pt idx="91">
                  <c:v>5712</c:v>
                </c:pt>
                <c:pt idx="92">
                  <c:v>4912.32</c:v>
                </c:pt>
                <c:pt idx="93">
                  <c:v>4912.32</c:v>
                </c:pt>
                <c:pt idx="94">
                  <c:v>4912.32</c:v>
                </c:pt>
                <c:pt idx="95">
                  <c:v>4912.32</c:v>
                </c:pt>
                <c:pt idx="96">
                  <c:v>4912.32</c:v>
                </c:pt>
                <c:pt idx="97">
                  <c:v>4912.32</c:v>
                </c:pt>
                <c:pt idx="98">
                  <c:v>4912.32</c:v>
                </c:pt>
                <c:pt idx="99">
                  <c:v>4912.32</c:v>
                </c:pt>
                <c:pt idx="100">
                  <c:v>4912.32</c:v>
                </c:pt>
                <c:pt idx="101">
                  <c:v>4912.32</c:v>
                </c:pt>
                <c:pt idx="102">
                  <c:v>4912.32</c:v>
                </c:pt>
                <c:pt idx="103">
                  <c:v>4912.32</c:v>
                </c:pt>
                <c:pt idx="104">
                  <c:v>4912.32</c:v>
                </c:pt>
                <c:pt idx="105">
                  <c:v>4912.32</c:v>
                </c:pt>
                <c:pt idx="106">
                  <c:v>4912.32</c:v>
                </c:pt>
                <c:pt idx="107">
                  <c:v>4912.32</c:v>
                </c:pt>
                <c:pt idx="108">
                  <c:v>4912.32</c:v>
                </c:pt>
                <c:pt idx="109">
                  <c:v>4912.32</c:v>
                </c:pt>
                <c:pt idx="110">
                  <c:v>4912.32</c:v>
                </c:pt>
                <c:pt idx="111">
                  <c:v>4912.32</c:v>
                </c:pt>
                <c:pt idx="112">
                  <c:v>4912.32</c:v>
                </c:pt>
                <c:pt idx="113">
                  <c:v>4912.32</c:v>
                </c:pt>
                <c:pt idx="114">
                  <c:v>4912.32</c:v>
                </c:pt>
                <c:pt idx="115">
                  <c:v>4912.32</c:v>
                </c:pt>
                <c:pt idx="116">
                  <c:v>4912.32</c:v>
                </c:pt>
                <c:pt idx="117">
                  <c:v>4912.32</c:v>
                </c:pt>
                <c:pt idx="118">
                  <c:v>4912.32</c:v>
                </c:pt>
                <c:pt idx="119">
                  <c:v>4912.32</c:v>
                </c:pt>
                <c:pt idx="120">
                  <c:v>4912.32</c:v>
                </c:pt>
                <c:pt idx="121">
                  <c:v>4912.32</c:v>
                </c:pt>
                <c:pt idx="122">
                  <c:v>4912.32</c:v>
                </c:pt>
                <c:pt idx="123">
                  <c:v>4112.6399999999994</c:v>
                </c:pt>
                <c:pt idx="124">
                  <c:v>4112.6399999999994</c:v>
                </c:pt>
                <c:pt idx="125">
                  <c:v>4112.6399999999994</c:v>
                </c:pt>
                <c:pt idx="126">
                  <c:v>4112.6399999999994</c:v>
                </c:pt>
                <c:pt idx="127">
                  <c:v>4112.6399999999994</c:v>
                </c:pt>
                <c:pt idx="128">
                  <c:v>4112.6399999999994</c:v>
                </c:pt>
                <c:pt idx="129">
                  <c:v>4112.6399999999994</c:v>
                </c:pt>
                <c:pt idx="130">
                  <c:v>4112.6399999999994</c:v>
                </c:pt>
                <c:pt idx="131">
                  <c:v>4112.6399999999994</c:v>
                </c:pt>
                <c:pt idx="132">
                  <c:v>4112.6399999999994</c:v>
                </c:pt>
                <c:pt idx="133">
                  <c:v>4112.6399999999994</c:v>
                </c:pt>
                <c:pt idx="134">
                  <c:v>4112.6399999999994</c:v>
                </c:pt>
                <c:pt idx="135">
                  <c:v>4112.6399999999994</c:v>
                </c:pt>
                <c:pt idx="136">
                  <c:v>4112.6399999999994</c:v>
                </c:pt>
                <c:pt idx="137">
                  <c:v>4112.6399999999994</c:v>
                </c:pt>
                <c:pt idx="138">
                  <c:v>4112.6399999999994</c:v>
                </c:pt>
                <c:pt idx="139">
                  <c:v>4112.6399999999994</c:v>
                </c:pt>
                <c:pt idx="140">
                  <c:v>4112.6399999999994</c:v>
                </c:pt>
                <c:pt idx="141">
                  <c:v>4112.6399999999994</c:v>
                </c:pt>
                <c:pt idx="142">
                  <c:v>4112.6399999999994</c:v>
                </c:pt>
                <c:pt idx="143">
                  <c:v>4112.6399999999994</c:v>
                </c:pt>
                <c:pt idx="144">
                  <c:v>4112.6399999999994</c:v>
                </c:pt>
                <c:pt idx="145">
                  <c:v>4112.6399999999994</c:v>
                </c:pt>
                <c:pt idx="146">
                  <c:v>4112.6399999999994</c:v>
                </c:pt>
                <c:pt idx="147">
                  <c:v>4112.6399999999994</c:v>
                </c:pt>
                <c:pt idx="148">
                  <c:v>4112.6399999999994</c:v>
                </c:pt>
                <c:pt idx="149">
                  <c:v>4112.6399999999994</c:v>
                </c:pt>
                <c:pt idx="150">
                  <c:v>4112.6399999999994</c:v>
                </c:pt>
                <c:pt idx="151">
                  <c:v>4112.6399999999994</c:v>
                </c:pt>
                <c:pt idx="152">
                  <c:v>4112.6399999999994</c:v>
                </c:pt>
                <c:pt idx="153">
                  <c:v>3769.92</c:v>
                </c:pt>
                <c:pt idx="154">
                  <c:v>3769.92</c:v>
                </c:pt>
                <c:pt idx="155">
                  <c:v>3769.92</c:v>
                </c:pt>
                <c:pt idx="156">
                  <c:v>3769.92</c:v>
                </c:pt>
                <c:pt idx="157">
                  <c:v>3769.92</c:v>
                </c:pt>
                <c:pt idx="158">
                  <c:v>3769.92</c:v>
                </c:pt>
                <c:pt idx="159">
                  <c:v>3769.92</c:v>
                </c:pt>
                <c:pt idx="160">
                  <c:v>3769.92</c:v>
                </c:pt>
                <c:pt idx="161">
                  <c:v>3769.92</c:v>
                </c:pt>
                <c:pt idx="162">
                  <c:v>3769.92</c:v>
                </c:pt>
                <c:pt idx="163">
                  <c:v>3769.92</c:v>
                </c:pt>
                <c:pt idx="164">
                  <c:v>3769.92</c:v>
                </c:pt>
                <c:pt idx="165">
                  <c:v>3769.92</c:v>
                </c:pt>
                <c:pt idx="166">
                  <c:v>3769.92</c:v>
                </c:pt>
                <c:pt idx="167">
                  <c:v>3769.92</c:v>
                </c:pt>
                <c:pt idx="168">
                  <c:v>3769.92</c:v>
                </c:pt>
                <c:pt idx="169">
                  <c:v>3769.92</c:v>
                </c:pt>
                <c:pt idx="170">
                  <c:v>3769.92</c:v>
                </c:pt>
                <c:pt idx="171">
                  <c:v>3769.92</c:v>
                </c:pt>
                <c:pt idx="172">
                  <c:v>3769.92</c:v>
                </c:pt>
                <c:pt idx="173">
                  <c:v>3769.92</c:v>
                </c:pt>
                <c:pt idx="174">
                  <c:v>3769.92</c:v>
                </c:pt>
                <c:pt idx="175">
                  <c:v>3769.92</c:v>
                </c:pt>
                <c:pt idx="176">
                  <c:v>3769.92</c:v>
                </c:pt>
                <c:pt idx="177">
                  <c:v>3769.92</c:v>
                </c:pt>
                <c:pt idx="178">
                  <c:v>3769.92</c:v>
                </c:pt>
                <c:pt idx="179">
                  <c:v>3769.92</c:v>
                </c:pt>
                <c:pt idx="180">
                  <c:v>3769.92</c:v>
                </c:pt>
                <c:pt idx="181">
                  <c:v>3769.92</c:v>
                </c:pt>
                <c:pt idx="182">
                  <c:v>3769.92</c:v>
                </c:pt>
                <c:pt idx="183">
                  <c:v>3769.92</c:v>
                </c:pt>
                <c:pt idx="184">
                  <c:v>3884.1600000000003</c:v>
                </c:pt>
                <c:pt idx="185">
                  <c:v>3884.1600000000003</c:v>
                </c:pt>
                <c:pt idx="186">
                  <c:v>3884.1600000000003</c:v>
                </c:pt>
                <c:pt idx="187">
                  <c:v>3884.1600000000003</c:v>
                </c:pt>
                <c:pt idx="188">
                  <c:v>3884.1600000000003</c:v>
                </c:pt>
                <c:pt idx="189">
                  <c:v>3884.1600000000003</c:v>
                </c:pt>
                <c:pt idx="190">
                  <c:v>3884.1600000000003</c:v>
                </c:pt>
                <c:pt idx="191">
                  <c:v>3884.1600000000003</c:v>
                </c:pt>
                <c:pt idx="192">
                  <c:v>3884.1600000000003</c:v>
                </c:pt>
                <c:pt idx="193">
                  <c:v>3884.1600000000003</c:v>
                </c:pt>
                <c:pt idx="194">
                  <c:v>3884.1600000000003</c:v>
                </c:pt>
                <c:pt idx="195">
                  <c:v>3884.1600000000003</c:v>
                </c:pt>
                <c:pt idx="196">
                  <c:v>3884.1600000000003</c:v>
                </c:pt>
                <c:pt idx="197">
                  <c:v>3884.1600000000003</c:v>
                </c:pt>
                <c:pt idx="198">
                  <c:v>3884.1600000000003</c:v>
                </c:pt>
                <c:pt idx="199">
                  <c:v>3884.1600000000003</c:v>
                </c:pt>
                <c:pt idx="200">
                  <c:v>3884.1600000000003</c:v>
                </c:pt>
                <c:pt idx="201">
                  <c:v>3884.1600000000003</c:v>
                </c:pt>
                <c:pt idx="202">
                  <c:v>3884.1600000000003</c:v>
                </c:pt>
                <c:pt idx="203">
                  <c:v>3884.1600000000003</c:v>
                </c:pt>
                <c:pt idx="204">
                  <c:v>3884.1600000000003</c:v>
                </c:pt>
                <c:pt idx="205">
                  <c:v>3884.1600000000003</c:v>
                </c:pt>
                <c:pt idx="206">
                  <c:v>3884.1600000000003</c:v>
                </c:pt>
                <c:pt idx="207">
                  <c:v>3884.1600000000003</c:v>
                </c:pt>
                <c:pt idx="208">
                  <c:v>3884.1600000000003</c:v>
                </c:pt>
                <c:pt idx="209">
                  <c:v>3884.1600000000003</c:v>
                </c:pt>
                <c:pt idx="210">
                  <c:v>3884.1600000000003</c:v>
                </c:pt>
                <c:pt idx="211">
                  <c:v>3884.1600000000003</c:v>
                </c:pt>
                <c:pt idx="212">
                  <c:v>3884.1600000000003</c:v>
                </c:pt>
                <c:pt idx="213">
                  <c:v>3884.1600000000003</c:v>
                </c:pt>
                <c:pt idx="214">
                  <c:v>3884.1600000000003</c:v>
                </c:pt>
                <c:pt idx="215">
                  <c:v>4569.5999999999995</c:v>
                </c:pt>
                <c:pt idx="216">
                  <c:v>4569.5999999999995</c:v>
                </c:pt>
                <c:pt idx="217">
                  <c:v>4569.5999999999995</c:v>
                </c:pt>
                <c:pt idx="218">
                  <c:v>4569.5999999999995</c:v>
                </c:pt>
                <c:pt idx="219">
                  <c:v>4569.5999999999995</c:v>
                </c:pt>
                <c:pt idx="220">
                  <c:v>4569.5999999999995</c:v>
                </c:pt>
                <c:pt idx="221">
                  <c:v>4569.5999999999995</c:v>
                </c:pt>
                <c:pt idx="222">
                  <c:v>4569.5999999999995</c:v>
                </c:pt>
                <c:pt idx="223">
                  <c:v>4569.5999999999995</c:v>
                </c:pt>
                <c:pt idx="224">
                  <c:v>4569.5999999999995</c:v>
                </c:pt>
                <c:pt idx="225">
                  <c:v>4569.5999999999995</c:v>
                </c:pt>
                <c:pt idx="226">
                  <c:v>4569.5999999999995</c:v>
                </c:pt>
                <c:pt idx="227">
                  <c:v>4569.5999999999995</c:v>
                </c:pt>
                <c:pt idx="228">
                  <c:v>4569.5999999999995</c:v>
                </c:pt>
                <c:pt idx="229">
                  <c:v>4569.5999999999995</c:v>
                </c:pt>
                <c:pt idx="230">
                  <c:v>4569.5999999999995</c:v>
                </c:pt>
                <c:pt idx="231">
                  <c:v>4569.5999999999995</c:v>
                </c:pt>
                <c:pt idx="232">
                  <c:v>4569.5999999999995</c:v>
                </c:pt>
                <c:pt idx="233">
                  <c:v>4569.5999999999995</c:v>
                </c:pt>
                <c:pt idx="234">
                  <c:v>4569.5999999999995</c:v>
                </c:pt>
                <c:pt idx="235">
                  <c:v>4569.5999999999995</c:v>
                </c:pt>
                <c:pt idx="236">
                  <c:v>4569.5999999999995</c:v>
                </c:pt>
                <c:pt idx="237">
                  <c:v>4569.5999999999995</c:v>
                </c:pt>
                <c:pt idx="238">
                  <c:v>4569.5999999999995</c:v>
                </c:pt>
                <c:pt idx="239">
                  <c:v>4569.5999999999995</c:v>
                </c:pt>
                <c:pt idx="240">
                  <c:v>4569.5999999999995</c:v>
                </c:pt>
                <c:pt idx="241">
                  <c:v>4569.5999999999995</c:v>
                </c:pt>
                <c:pt idx="242">
                  <c:v>4569.5999999999995</c:v>
                </c:pt>
                <c:pt idx="243">
                  <c:v>4569.5999999999995</c:v>
                </c:pt>
                <c:pt idx="244">
                  <c:v>5392.1279999999997</c:v>
                </c:pt>
                <c:pt idx="245">
                  <c:v>5392.1279999999997</c:v>
                </c:pt>
                <c:pt idx="246">
                  <c:v>5392.1279999999997</c:v>
                </c:pt>
                <c:pt idx="247">
                  <c:v>5392.1279999999997</c:v>
                </c:pt>
                <c:pt idx="248">
                  <c:v>5392.1279999999997</c:v>
                </c:pt>
                <c:pt idx="249">
                  <c:v>5392.1279999999997</c:v>
                </c:pt>
                <c:pt idx="250">
                  <c:v>5392.1279999999997</c:v>
                </c:pt>
                <c:pt idx="251">
                  <c:v>5392.1279999999997</c:v>
                </c:pt>
                <c:pt idx="252">
                  <c:v>5392.1279999999997</c:v>
                </c:pt>
                <c:pt idx="253">
                  <c:v>5392.1279999999997</c:v>
                </c:pt>
                <c:pt idx="254">
                  <c:v>5392.1279999999997</c:v>
                </c:pt>
                <c:pt idx="255">
                  <c:v>5392.1279999999997</c:v>
                </c:pt>
                <c:pt idx="256">
                  <c:v>5392.1279999999997</c:v>
                </c:pt>
                <c:pt idx="257">
                  <c:v>5392.1279999999997</c:v>
                </c:pt>
                <c:pt idx="258">
                  <c:v>5392.1279999999997</c:v>
                </c:pt>
                <c:pt idx="259">
                  <c:v>5392.1279999999997</c:v>
                </c:pt>
                <c:pt idx="260">
                  <c:v>5392.1279999999997</c:v>
                </c:pt>
                <c:pt idx="261">
                  <c:v>5392.1279999999997</c:v>
                </c:pt>
                <c:pt idx="262">
                  <c:v>5392.1279999999997</c:v>
                </c:pt>
                <c:pt idx="263">
                  <c:v>5392.1279999999997</c:v>
                </c:pt>
                <c:pt idx="264">
                  <c:v>5392.1279999999997</c:v>
                </c:pt>
                <c:pt idx="265">
                  <c:v>5392.1279999999997</c:v>
                </c:pt>
                <c:pt idx="266">
                  <c:v>5392.1279999999997</c:v>
                </c:pt>
                <c:pt idx="267">
                  <c:v>5392.1279999999997</c:v>
                </c:pt>
                <c:pt idx="268">
                  <c:v>5392.1279999999997</c:v>
                </c:pt>
                <c:pt idx="269">
                  <c:v>5392.1279999999997</c:v>
                </c:pt>
                <c:pt idx="270">
                  <c:v>5392.1279999999997</c:v>
                </c:pt>
                <c:pt idx="271">
                  <c:v>5392.1279999999997</c:v>
                </c:pt>
                <c:pt idx="272">
                  <c:v>5392.1279999999997</c:v>
                </c:pt>
                <c:pt idx="273">
                  <c:v>5392.1279999999997</c:v>
                </c:pt>
                <c:pt idx="274">
                  <c:v>5392.1279999999997</c:v>
                </c:pt>
                <c:pt idx="275">
                  <c:v>6214.6559999999999</c:v>
                </c:pt>
                <c:pt idx="276">
                  <c:v>6214.6559999999999</c:v>
                </c:pt>
                <c:pt idx="277">
                  <c:v>6214.6559999999999</c:v>
                </c:pt>
                <c:pt idx="278">
                  <c:v>6214.6559999999999</c:v>
                </c:pt>
                <c:pt idx="279">
                  <c:v>6214.6559999999999</c:v>
                </c:pt>
                <c:pt idx="280">
                  <c:v>6214.6559999999999</c:v>
                </c:pt>
                <c:pt idx="281">
                  <c:v>6214.6559999999999</c:v>
                </c:pt>
                <c:pt idx="282">
                  <c:v>6214.6559999999999</c:v>
                </c:pt>
                <c:pt idx="283">
                  <c:v>6214.6559999999999</c:v>
                </c:pt>
                <c:pt idx="284">
                  <c:v>6214.6559999999999</c:v>
                </c:pt>
                <c:pt idx="285">
                  <c:v>6214.6559999999999</c:v>
                </c:pt>
                <c:pt idx="286">
                  <c:v>6214.6559999999999</c:v>
                </c:pt>
                <c:pt idx="287">
                  <c:v>6214.6559999999999</c:v>
                </c:pt>
                <c:pt idx="288">
                  <c:v>6214.6559999999999</c:v>
                </c:pt>
                <c:pt idx="289">
                  <c:v>6214.6559999999999</c:v>
                </c:pt>
                <c:pt idx="290">
                  <c:v>6214.6559999999999</c:v>
                </c:pt>
                <c:pt idx="291">
                  <c:v>6214.6559999999999</c:v>
                </c:pt>
                <c:pt idx="292">
                  <c:v>6214.6559999999999</c:v>
                </c:pt>
                <c:pt idx="293">
                  <c:v>6214.6559999999999</c:v>
                </c:pt>
                <c:pt idx="294">
                  <c:v>6214.6559999999999</c:v>
                </c:pt>
                <c:pt idx="295">
                  <c:v>6214.6559999999999</c:v>
                </c:pt>
                <c:pt idx="296">
                  <c:v>6214.6559999999999</c:v>
                </c:pt>
                <c:pt idx="297">
                  <c:v>6214.6559999999999</c:v>
                </c:pt>
                <c:pt idx="298">
                  <c:v>6214.6559999999999</c:v>
                </c:pt>
                <c:pt idx="299">
                  <c:v>6214.6559999999999</c:v>
                </c:pt>
                <c:pt idx="300">
                  <c:v>6214.6559999999999</c:v>
                </c:pt>
                <c:pt idx="301">
                  <c:v>6214.6559999999999</c:v>
                </c:pt>
                <c:pt idx="302">
                  <c:v>6214.6559999999999</c:v>
                </c:pt>
                <c:pt idx="303">
                  <c:v>6214.6559999999999</c:v>
                </c:pt>
                <c:pt idx="304">
                  <c:v>6214.6559999999999</c:v>
                </c:pt>
                <c:pt idx="305">
                  <c:v>6991.4880000000003</c:v>
                </c:pt>
                <c:pt idx="306">
                  <c:v>6991.4880000000003</c:v>
                </c:pt>
                <c:pt idx="307">
                  <c:v>6991.4880000000003</c:v>
                </c:pt>
                <c:pt idx="308">
                  <c:v>6991.4880000000003</c:v>
                </c:pt>
                <c:pt idx="309">
                  <c:v>6991.4880000000003</c:v>
                </c:pt>
                <c:pt idx="310">
                  <c:v>6991.4880000000003</c:v>
                </c:pt>
                <c:pt idx="311">
                  <c:v>6991.4880000000003</c:v>
                </c:pt>
                <c:pt idx="312">
                  <c:v>6991.4880000000003</c:v>
                </c:pt>
                <c:pt idx="313">
                  <c:v>6991.4880000000003</c:v>
                </c:pt>
                <c:pt idx="314">
                  <c:v>6991.4880000000003</c:v>
                </c:pt>
                <c:pt idx="315">
                  <c:v>6991.4880000000003</c:v>
                </c:pt>
                <c:pt idx="316">
                  <c:v>6991.4880000000003</c:v>
                </c:pt>
                <c:pt idx="317">
                  <c:v>6991.4880000000003</c:v>
                </c:pt>
                <c:pt idx="318">
                  <c:v>6991.4880000000003</c:v>
                </c:pt>
                <c:pt idx="319">
                  <c:v>6991.4880000000003</c:v>
                </c:pt>
                <c:pt idx="320">
                  <c:v>6991.4880000000003</c:v>
                </c:pt>
                <c:pt idx="321">
                  <c:v>6991.4880000000003</c:v>
                </c:pt>
                <c:pt idx="322">
                  <c:v>6991.4880000000003</c:v>
                </c:pt>
                <c:pt idx="323">
                  <c:v>6991.4880000000003</c:v>
                </c:pt>
                <c:pt idx="324">
                  <c:v>6991.4880000000003</c:v>
                </c:pt>
                <c:pt idx="325">
                  <c:v>6991.4880000000003</c:v>
                </c:pt>
                <c:pt idx="326">
                  <c:v>6991.4880000000003</c:v>
                </c:pt>
                <c:pt idx="327">
                  <c:v>6991.4880000000003</c:v>
                </c:pt>
                <c:pt idx="328">
                  <c:v>6991.4880000000003</c:v>
                </c:pt>
                <c:pt idx="329">
                  <c:v>6991.4880000000003</c:v>
                </c:pt>
                <c:pt idx="330">
                  <c:v>6991.4880000000003</c:v>
                </c:pt>
                <c:pt idx="331">
                  <c:v>6991.4880000000003</c:v>
                </c:pt>
                <c:pt idx="332">
                  <c:v>6991.4880000000003</c:v>
                </c:pt>
                <c:pt idx="333">
                  <c:v>6991.4880000000003</c:v>
                </c:pt>
                <c:pt idx="334">
                  <c:v>6991.4880000000003</c:v>
                </c:pt>
                <c:pt idx="335">
                  <c:v>6991.4880000000003</c:v>
                </c:pt>
                <c:pt idx="336">
                  <c:v>7311.3600000000006</c:v>
                </c:pt>
                <c:pt idx="337">
                  <c:v>7311.3600000000006</c:v>
                </c:pt>
                <c:pt idx="338">
                  <c:v>7311.3600000000006</c:v>
                </c:pt>
                <c:pt idx="339">
                  <c:v>7311.3600000000006</c:v>
                </c:pt>
                <c:pt idx="340">
                  <c:v>7311.3600000000006</c:v>
                </c:pt>
                <c:pt idx="341">
                  <c:v>7311.3600000000006</c:v>
                </c:pt>
                <c:pt idx="342">
                  <c:v>7311.3600000000006</c:v>
                </c:pt>
                <c:pt idx="343">
                  <c:v>7311.3600000000006</c:v>
                </c:pt>
                <c:pt idx="344">
                  <c:v>7311.3600000000006</c:v>
                </c:pt>
                <c:pt idx="345">
                  <c:v>7311.3600000000006</c:v>
                </c:pt>
                <c:pt idx="346">
                  <c:v>7311.3600000000006</c:v>
                </c:pt>
                <c:pt idx="347">
                  <c:v>7311.3600000000006</c:v>
                </c:pt>
                <c:pt idx="348">
                  <c:v>7311.3600000000006</c:v>
                </c:pt>
                <c:pt idx="349">
                  <c:v>7311.3600000000006</c:v>
                </c:pt>
                <c:pt idx="350">
                  <c:v>7311.3600000000006</c:v>
                </c:pt>
                <c:pt idx="351">
                  <c:v>7311.3600000000006</c:v>
                </c:pt>
                <c:pt idx="352">
                  <c:v>7311.3600000000006</c:v>
                </c:pt>
                <c:pt idx="353">
                  <c:v>7311.3600000000006</c:v>
                </c:pt>
                <c:pt idx="354">
                  <c:v>7311.3600000000006</c:v>
                </c:pt>
                <c:pt idx="355">
                  <c:v>7311.3600000000006</c:v>
                </c:pt>
                <c:pt idx="356">
                  <c:v>7311.3600000000006</c:v>
                </c:pt>
                <c:pt idx="357">
                  <c:v>7311.3600000000006</c:v>
                </c:pt>
                <c:pt idx="358">
                  <c:v>7311.3600000000006</c:v>
                </c:pt>
                <c:pt idx="359">
                  <c:v>7311.3600000000006</c:v>
                </c:pt>
                <c:pt idx="360">
                  <c:v>7311.3600000000006</c:v>
                </c:pt>
                <c:pt idx="361">
                  <c:v>7311.3600000000006</c:v>
                </c:pt>
                <c:pt idx="362">
                  <c:v>7311.3600000000006</c:v>
                </c:pt>
                <c:pt idx="363">
                  <c:v>7311.3600000000006</c:v>
                </c:pt>
                <c:pt idx="364">
                  <c:v>7311.3600000000006</c:v>
                </c:pt>
                <c:pt idx="365">
                  <c:v>7311.3600000000006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0-4CC2-BC9D-09614E82B09D}"/>
            </c:ext>
          </c:extLst>
        </c:ser>
        <c:ser>
          <c:idx val="5"/>
          <c:order val="5"/>
          <c:tx>
            <c:strRef>
              <c:f>'[3]APSC 101 Exercise 3'!$I$19:$I$20</c:f>
              <c:strCache>
                <c:ptCount val="1"/>
                <c:pt idx="0">
                  <c:v>Energy Out [Wh]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'[3]APSC 101 Exercise 3'!$A$21:$C$386</c:f>
              <c:multiLvlStrCache>
                <c:ptCount val="36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31</c:v>
                  </c:pt>
                  <c:pt idx="62">
                    <c:v>1</c:v>
                  </c:pt>
                  <c:pt idx="63">
                    <c:v>2</c:v>
                  </c:pt>
                  <c:pt idx="64">
                    <c:v>3</c:v>
                  </c:pt>
                  <c:pt idx="65">
                    <c:v>4</c:v>
                  </c:pt>
                  <c:pt idx="66">
                    <c:v>5</c:v>
                  </c:pt>
                  <c:pt idx="67">
                    <c:v>6</c:v>
                  </c:pt>
                  <c:pt idx="68">
                    <c:v>7</c:v>
                  </c:pt>
                  <c:pt idx="69">
                    <c:v>8</c:v>
                  </c:pt>
                  <c:pt idx="70">
                    <c:v>9</c:v>
                  </c:pt>
                  <c:pt idx="71">
                    <c:v>10</c:v>
                  </c:pt>
                  <c:pt idx="72">
                    <c:v>11</c:v>
                  </c:pt>
                  <c:pt idx="73">
                    <c:v>12</c:v>
                  </c:pt>
                  <c:pt idx="74">
                    <c:v>13</c:v>
                  </c:pt>
                  <c:pt idx="75">
                    <c:v>14</c:v>
                  </c:pt>
                  <c:pt idx="76">
                    <c:v>15</c:v>
                  </c:pt>
                  <c:pt idx="77">
                    <c:v>16</c:v>
                  </c:pt>
                  <c:pt idx="78">
                    <c:v>17</c:v>
                  </c:pt>
                  <c:pt idx="79">
                    <c:v>18</c:v>
                  </c:pt>
                  <c:pt idx="80">
                    <c:v>19</c:v>
                  </c:pt>
                  <c:pt idx="81">
                    <c:v>20</c:v>
                  </c:pt>
                  <c:pt idx="82">
                    <c:v>21</c:v>
                  </c:pt>
                  <c:pt idx="83">
                    <c:v>22</c:v>
                  </c:pt>
                  <c:pt idx="84">
                    <c:v>23</c:v>
                  </c:pt>
                  <c:pt idx="85">
                    <c:v>24</c:v>
                  </c:pt>
                  <c:pt idx="86">
                    <c:v>25</c:v>
                  </c:pt>
                  <c:pt idx="87">
                    <c:v>26</c:v>
                  </c:pt>
                  <c:pt idx="88">
                    <c:v>27</c:v>
                  </c:pt>
                  <c:pt idx="89">
                    <c:v>28</c:v>
                  </c:pt>
                  <c:pt idx="90">
                    <c:v>29</c:v>
                  </c:pt>
                  <c:pt idx="91">
                    <c:v>30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31</c:v>
                  </c:pt>
                  <c:pt idx="184">
                    <c:v>1</c:v>
                  </c:pt>
                  <c:pt idx="185">
                    <c:v>2</c:v>
                  </c:pt>
                  <c:pt idx="186">
                    <c:v>3</c:v>
                  </c:pt>
                  <c:pt idx="187">
                    <c:v>4</c:v>
                  </c:pt>
                  <c:pt idx="188">
                    <c:v>5</c:v>
                  </c:pt>
                  <c:pt idx="189">
                    <c:v>6</c:v>
                  </c:pt>
                  <c:pt idx="190">
                    <c:v>7</c:v>
                  </c:pt>
                  <c:pt idx="191">
                    <c:v>8</c:v>
                  </c:pt>
                  <c:pt idx="192">
                    <c:v>9</c:v>
                  </c:pt>
                  <c:pt idx="193">
                    <c:v>10</c:v>
                  </c:pt>
                  <c:pt idx="194">
                    <c:v>11</c:v>
                  </c:pt>
                  <c:pt idx="195">
                    <c:v>12</c:v>
                  </c:pt>
                  <c:pt idx="196">
                    <c:v>13</c:v>
                  </c:pt>
                  <c:pt idx="197">
                    <c:v>14</c:v>
                  </c:pt>
                  <c:pt idx="198">
                    <c:v>15</c:v>
                  </c:pt>
                  <c:pt idx="199">
                    <c:v>16</c:v>
                  </c:pt>
                  <c:pt idx="200">
                    <c:v>17</c:v>
                  </c:pt>
                  <c:pt idx="201">
                    <c:v>18</c:v>
                  </c:pt>
                  <c:pt idx="202">
                    <c:v>19</c:v>
                  </c:pt>
                  <c:pt idx="203">
                    <c:v>20</c:v>
                  </c:pt>
                  <c:pt idx="204">
                    <c:v>21</c:v>
                  </c:pt>
                  <c:pt idx="205">
                    <c:v>22</c:v>
                  </c:pt>
                  <c:pt idx="206">
                    <c:v>23</c:v>
                  </c:pt>
                  <c:pt idx="207">
                    <c:v>24</c:v>
                  </c:pt>
                  <c:pt idx="208">
                    <c:v>25</c:v>
                  </c:pt>
                  <c:pt idx="209">
                    <c:v>26</c:v>
                  </c:pt>
                  <c:pt idx="210">
                    <c:v>27</c:v>
                  </c:pt>
                  <c:pt idx="211">
                    <c:v>28</c:v>
                  </c:pt>
                  <c:pt idx="212">
                    <c:v>29</c:v>
                  </c:pt>
                  <c:pt idx="213">
                    <c:v>30</c:v>
                  </c:pt>
                  <c:pt idx="214">
                    <c:v>31</c:v>
                  </c:pt>
                  <c:pt idx="215">
                    <c:v>1</c:v>
                  </c:pt>
                  <c:pt idx="216">
                    <c:v>2</c:v>
                  </c:pt>
                  <c:pt idx="217">
                    <c:v>3</c:v>
                  </c:pt>
                  <c:pt idx="218">
                    <c:v>4</c:v>
                  </c:pt>
                  <c:pt idx="219">
                    <c:v>5</c:v>
                  </c:pt>
                  <c:pt idx="220">
                    <c:v>6</c:v>
                  </c:pt>
                  <c:pt idx="221">
                    <c:v>7</c:v>
                  </c:pt>
                  <c:pt idx="222">
                    <c:v>8</c:v>
                  </c:pt>
                  <c:pt idx="223">
                    <c:v>9</c:v>
                  </c:pt>
                  <c:pt idx="224">
                    <c:v>10</c:v>
                  </c:pt>
                  <c:pt idx="225">
                    <c:v>11</c:v>
                  </c:pt>
                  <c:pt idx="226">
                    <c:v>12</c:v>
                  </c:pt>
                  <c:pt idx="227">
                    <c:v>13</c:v>
                  </c:pt>
                  <c:pt idx="228">
                    <c:v>14</c:v>
                  </c:pt>
                  <c:pt idx="229">
                    <c:v>15</c:v>
                  </c:pt>
                  <c:pt idx="230">
                    <c:v>16</c:v>
                  </c:pt>
                  <c:pt idx="231">
                    <c:v>17</c:v>
                  </c:pt>
                  <c:pt idx="232">
                    <c:v>18</c:v>
                  </c:pt>
                  <c:pt idx="233">
                    <c:v>19</c:v>
                  </c:pt>
                  <c:pt idx="234">
                    <c:v>20</c:v>
                  </c:pt>
                  <c:pt idx="235">
                    <c:v>21</c:v>
                  </c:pt>
                  <c:pt idx="236">
                    <c:v>22</c:v>
                  </c:pt>
                  <c:pt idx="237">
                    <c:v>23</c:v>
                  </c:pt>
                  <c:pt idx="238">
                    <c:v>24</c:v>
                  </c:pt>
                  <c:pt idx="239">
                    <c:v>25</c:v>
                  </c:pt>
                  <c:pt idx="240">
                    <c:v>26</c:v>
                  </c:pt>
                  <c:pt idx="241">
                    <c:v>27</c:v>
                  </c:pt>
                  <c:pt idx="242">
                    <c:v>28</c:v>
                  </c:pt>
                  <c:pt idx="243">
                    <c:v>29</c:v>
                  </c:pt>
                  <c:pt idx="244">
                    <c:v>1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6</c:v>
                  </c:pt>
                  <c:pt idx="250">
                    <c:v>7</c:v>
                  </c:pt>
                  <c:pt idx="251">
                    <c:v>8</c:v>
                  </c:pt>
                  <c:pt idx="252">
                    <c:v>9</c:v>
                  </c:pt>
                  <c:pt idx="253">
                    <c:v>10</c:v>
                  </c:pt>
                  <c:pt idx="254">
                    <c:v>11</c:v>
                  </c:pt>
                  <c:pt idx="255">
                    <c:v>12</c:v>
                  </c:pt>
                  <c:pt idx="256">
                    <c:v>13</c:v>
                  </c:pt>
                  <c:pt idx="257">
                    <c:v>14</c:v>
                  </c:pt>
                  <c:pt idx="258">
                    <c:v>15</c:v>
                  </c:pt>
                  <c:pt idx="259">
                    <c:v>16</c:v>
                  </c:pt>
                  <c:pt idx="260">
                    <c:v>17</c:v>
                  </c:pt>
                  <c:pt idx="261">
                    <c:v>18</c:v>
                  </c:pt>
                  <c:pt idx="262">
                    <c:v>19</c:v>
                  </c:pt>
                  <c:pt idx="263">
                    <c:v>20</c:v>
                  </c:pt>
                  <c:pt idx="264">
                    <c:v>21</c:v>
                  </c:pt>
                  <c:pt idx="265">
                    <c:v>22</c:v>
                  </c:pt>
                  <c:pt idx="266">
                    <c:v>23</c:v>
                  </c:pt>
                  <c:pt idx="267">
                    <c:v>24</c:v>
                  </c:pt>
                  <c:pt idx="268">
                    <c:v>25</c:v>
                  </c:pt>
                  <c:pt idx="269">
                    <c:v>26</c:v>
                  </c:pt>
                  <c:pt idx="270">
                    <c:v>27</c:v>
                  </c:pt>
                  <c:pt idx="271">
                    <c:v>28</c:v>
                  </c:pt>
                  <c:pt idx="272">
                    <c:v>29</c:v>
                  </c:pt>
                  <c:pt idx="273">
                    <c:v>30</c:v>
                  </c:pt>
                  <c:pt idx="274">
                    <c:v>31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1</c:v>
                  </c:pt>
                  <c:pt idx="306">
                    <c:v>2</c:v>
                  </c:pt>
                  <c:pt idx="307">
                    <c:v>3</c:v>
                  </c:pt>
                  <c:pt idx="308">
                    <c:v>4</c:v>
                  </c:pt>
                  <c:pt idx="309">
                    <c:v>5</c:v>
                  </c:pt>
                  <c:pt idx="310">
                    <c:v>6</c:v>
                  </c:pt>
                  <c:pt idx="311">
                    <c:v>7</c:v>
                  </c:pt>
                  <c:pt idx="312">
                    <c:v>8</c:v>
                  </c:pt>
                  <c:pt idx="313">
                    <c:v>9</c:v>
                  </c:pt>
                  <c:pt idx="314">
                    <c:v>10</c:v>
                  </c:pt>
                  <c:pt idx="315">
                    <c:v>11</c:v>
                  </c:pt>
                  <c:pt idx="316">
                    <c:v>12</c:v>
                  </c:pt>
                  <c:pt idx="317">
                    <c:v>13</c:v>
                  </c:pt>
                  <c:pt idx="318">
                    <c:v>14</c:v>
                  </c:pt>
                  <c:pt idx="319">
                    <c:v>15</c:v>
                  </c:pt>
                  <c:pt idx="320">
                    <c:v>16</c:v>
                  </c:pt>
                  <c:pt idx="321">
                    <c:v>17</c:v>
                  </c:pt>
                  <c:pt idx="322">
                    <c:v>18</c:v>
                  </c:pt>
                  <c:pt idx="323">
                    <c:v>19</c:v>
                  </c:pt>
                  <c:pt idx="324">
                    <c:v>20</c:v>
                  </c:pt>
                  <c:pt idx="325">
                    <c:v>21</c:v>
                  </c:pt>
                  <c:pt idx="326">
                    <c:v>22</c:v>
                  </c:pt>
                  <c:pt idx="327">
                    <c:v>23</c:v>
                  </c:pt>
                  <c:pt idx="328">
                    <c:v>24</c:v>
                  </c:pt>
                  <c:pt idx="329">
                    <c:v>25</c:v>
                  </c:pt>
                  <c:pt idx="330">
                    <c:v>26</c:v>
                  </c:pt>
                  <c:pt idx="331">
                    <c:v>27</c:v>
                  </c:pt>
                  <c:pt idx="332">
                    <c:v>28</c:v>
                  </c:pt>
                  <c:pt idx="333">
                    <c:v>29</c:v>
                  </c:pt>
                  <c:pt idx="334">
                    <c:v>30</c:v>
                  </c:pt>
                  <c:pt idx="335">
                    <c:v>31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  <c:pt idx="365">
                    <c:v>30</c:v>
                  </c:pt>
                </c:lvl>
                <c:lvl>
                  <c:pt idx="0">
                    <c:v>Jul</c:v>
                  </c:pt>
                  <c:pt idx="1">
                    <c:v>Jul</c:v>
                  </c:pt>
                  <c:pt idx="2">
                    <c:v>Jul</c:v>
                  </c:pt>
                  <c:pt idx="3">
                    <c:v>Jul</c:v>
                  </c:pt>
                  <c:pt idx="4">
                    <c:v>Jul</c:v>
                  </c:pt>
                  <c:pt idx="5">
                    <c:v>Jul</c:v>
                  </c:pt>
                  <c:pt idx="6">
                    <c:v>Jul</c:v>
                  </c:pt>
                  <c:pt idx="7">
                    <c:v>Jul</c:v>
                  </c:pt>
                  <c:pt idx="8">
                    <c:v>Jul</c:v>
                  </c:pt>
                  <c:pt idx="9">
                    <c:v>Jul</c:v>
                  </c:pt>
                  <c:pt idx="10">
                    <c:v>Jul</c:v>
                  </c:pt>
                  <c:pt idx="11">
                    <c:v>Jul</c:v>
                  </c:pt>
                  <c:pt idx="12">
                    <c:v>Jul</c:v>
                  </c:pt>
                  <c:pt idx="13">
                    <c:v>Jul</c:v>
                  </c:pt>
                  <c:pt idx="14">
                    <c:v>Jul</c:v>
                  </c:pt>
                  <c:pt idx="15">
                    <c:v>Jul</c:v>
                  </c:pt>
                  <c:pt idx="16">
                    <c:v>Jul</c:v>
                  </c:pt>
                  <c:pt idx="17">
                    <c:v>Jul</c:v>
                  </c:pt>
                  <c:pt idx="18">
                    <c:v>Jul</c:v>
                  </c:pt>
                  <c:pt idx="19">
                    <c:v>Jul</c:v>
                  </c:pt>
                  <c:pt idx="20">
                    <c:v>Jul</c:v>
                  </c:pt>
                  <c:pt idx="21">
                    <c:v>Jul</c:v>
                  </c:pt>
                  <c:pt idx="22">
                    <c:v>Jul</c:v>
                  </c:pt>
                  <c:pt idx="23">
                    <c:v>Jul</c:v>
                  </c:pt>
                  <c:pt idx="24">
                    <c:v>Jul</c:v>
                  </c:pt>
                  <c:pt idx="25">
                    <c:v>Jul</c:v>
                  </c:pt>
                  <c:pt idx="26">
                    <c:v>Jul</c:v>
                  </c:pt>
                  <c:pt idx="27">
                    <c:v>Jul</c:v>
                  </c:pt>
                  <c:pt idx="28">
                    <c:v>Jul</c:v>
                  </c:pt>
                  <c:pt idx="29">
                    <c:v>Jul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Aug</c:v>
                  </c:pt>
                  <c:pt idx="33">
                    <c:v>Aug</c:v>
                  </c:pt>
                  <c:pt idx="34">
                    <c:v>Aug</c:v>
                  </c:pt>
                  <c:pt idx="35">
                    <c:v>Aug</c:v>
                  </c:pt>
                  <c:pt idx="36">
                    <c:v>Aug</c:v>
                  </c:pt>
                  <c:pt idx="37">
                    <c:v>Aug</c:v>
                  </c:pt>
                  <c:pt idx="38">
                    <c:v>Aug</c:v>
                  </c:pt>
                  <c:pt idx="39">
                    <c:v>Aug</c:v>
                  </c:pt>
                  <c:pt idx="40">
                    <c:v>Aug</c:v>
                  </c:pt>
                  <c:pt idx="41">
                    <c:v>Aug</c:v>
                  </c:pt>
                  <c:pt idx="42">
                    <c:v>Aug</c:v>
                  </c:pt>
                  <c:pt idx="43">
                    <c:v>Aug</c:v>
                  </c:pt>
                  <c:pt idx="44">
                    <c:v>Aug</c:v>
                  </c:pt>
                  <c:pt idx="45">
                    <c:v>Aug</c:v>
                  </c:pt>
                  <c:pt idx="46">
                    <c:v>Aug</c:v>
                  </c:pt>
                  <c:pt idx="47">
                    <c:v>Aug</c:v>
                  </c:pt>
                  <c:pt idx="48">
                    <c:v>Aug</c:v>
                  </c:pt>
                  <c:pt idx="49">
                    <c:v>Aug</c:v>
                  </c:pt>
                  <c:pt idx="50">
                    <c:v>Aug</c:v>
                  </c:pt>
                  <c:pt idx="51">
                    <c:v>Aug</c:v>
                  </c:pt>
                  <c:pt idx="52">
                    <c:v>Aug</c:v>
                  </c:pt>
                  <c:pt idx="53">
                    <c:v>Aug</c:v>
                  </c:pt>
                  <c:pt idx="54">
                    <c:v>Aug</c:v>
                  </c:pt>
                  <c:pt idx="55">
                    <c:v>Aug</c:v>
                  </c:pt>
                  <c:pt idx="56">
                    <c:v>Aug</c:v>
                  </c:pt>
                  <c:pt idx="57">
                    <c:v>Aug</c:v>
                  </c:pt>
                  <c:pt idx="58">
                    <c:v>Aug</c:v>
                  </c:pt>
                  <c:pt idx="59">
                    <c:v>Aug</c:v>
                  </c:pt>
                  <c:pt idx="60">
                    <c:v>Aug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Sep</c:v>
                  </c:pt>
                  <c:pt idx="64">
                    <c:v>Sep</c:v>
                  </c:pt>
                  <c:pt idx="65">
                    <c:v>Sep</c:v>
                  </c:pt>
                  <c:pt idx="66">
                    <c:v>Sep</c:v>
                  </c:pt>
                  <c:pt idx="67">
                    <c:v>Sep</c:v>
                  </c:pt>
                  <c:pt idx="68">
                    <c:v>Sep</c:v>
                  </c:pt>
                  <c:pt idx="69">
                    <c:v>Sep</c:v>
                  </c:pt>
                  <c:pt idx="70">
                    <c:v>Sep</c:v>
                  </c:pt>
                  <c:pt idx="71">
                    <c:v>Sep</c:v>
                  </c:pt>
                  <c:pt idx="72">
                    <c:v>Sep</c:v>
                  </c:pt>
                  <c:pt idx="73">
                    <c:v>Sep</c:v>
                  </c:pt>
                  <c:pt idx="74">
                    <c:v>Sep</c:v>
                  </c:pt>
                  <c:pt idx="75">
                    <c:v>Sep</c:v>
                  </c:pt>
                  <c:pt idx="76">
                    <c:v>Sep</c:v>
                  </c:pt>
                  <c:pt idx="77">
                    <c:v>Sep</c:v>
                  </c:pt>
                  <c:pt idx="78">
                    <c:v>Sep</c:v>
                  </c:pt>
                  <c:pt idx="79">
                    <c:v>Sep</c:v>
                  </c:pt>
                  <c:pt idx="80">
                    <c:v>Sep</c:v>
                  </c:pt>
                  <c:pt idx="81">
                    <c:v>Sep</c:v>
                  </c:pt>
                  <c:pt idx="82">
                    <c:v>Sep</c:v>
                  </c:pt>
                  <c:pt idx="83">
                    <c:v>Sep</c:v>
                  </c:pt>
                  <c:pt idx="84">
                    <c:v>Sep</c:v>
                  </c:pt>
                  <c:pt idx="85">
                    <c:v>Sep</c:v>
                  </c:pt>
                  <c:pt idx="86">
                    <c:v>Sep</c:v>
                  </c:pt>
                  <c:pt idx="87">
                    <c:v>Sep</c:v>
                  </c:pt>
                  <c:pt idx="88">
                    <c:v>Sep</c:v>
                  </c:pt>
                  <c:pt idx="89">
                    <c:v>Sep</c:v>
                  </c:pt>
                  <c:pt idx="90">
                    <c:v>Sep</c:v>
                  </c:pt>
                  <c:pt idx="91">
                    <c:v>Sep</c:v>
                  </c:pt>
                  <c:pt idx="92">
                    <c:v>Oct</c:v>
                  </c:pt>
                  <c:pt idx="93">
                    <c:v>Oct</c:v>
                  </c:pt>
                  <c:pt idx="94">
                    <c:v>Oct</c:v>
                  </c:pt>
                  <c:pt idx="95">
                    <c:v>Oct</c:v>
                  </c:pt>
                  <c:pt idx="96">
                    <c:v>Oct</c:v>
                  </c:pt>
                  <c:pt idx="97">
                    <c:v>Oct</c:v>
                  </c:pt>
                  <c:pt idx="98">
                    <c:v>Oct</c:v>
                  </c:pt>
                  <c:pt idx="99">
                    <c:v>Oct</c:v>
                  </c:pt>
                  <c:pt idx="100">
                    <c:v>Oct</c:v>
                  </c:pt>
                  <c:pt idx="101">
                    <c:v>Oct</c:v>
                  </c:pt>
                  <c:pt idx="102">
                    <c:v>Oct</c:v>
                  </c:pt>
                  <c:pt idx="103">
                    <c:v>Oct</c:v>
                  </c:pt>
                  <c:pt idx="104">
                    <c:v>Oct</c:v>
                  </c:pt>
                  <c:pt idx="105">
                    <c:v>Oct</c:v>
                  </c:pt>
                  <c:pt idx="106">
                    <c:v>Oct</c:v>
                  </c:pt>
                  <c:pt idx="107">
                    <c:v>Oct</c:v>
                  </c:pt>
                  <c:pt idx="108">
                    <c:v>Oct</c:v>
                  </c:pt>
                  <c:pt idx="109">
                    <c:v>Oct</c:v>
                  </c:pt>
                  <c:pt idx="110">
                    <c:v>Oct</c:v>
                  </c:pt>
                  <c:pt idx="111">
                    <c:v>Oct</c:v>
                  </c:pt>
                  <c:pt idx="112">
                    <c:v>Oct</c:v>
                  </c:pt>
                  <c:pt idx="113">
                    <c:v>Oct</c:v>
                  </c:pt>
                  <c:pt idx="114">
                    <c:v>Oct</c:v>
                  </c:pt>
                  <c:pt idx="115">
                    <c:v>Oct</c:v>
                  </c:pt>
                  <c:pt idx="116">
                    <c:v>Oct</c:v>
                  </c:pt>
                  <c:pt idx="117">
                    <c:v>Oct</c:v>
                  </c:pt>
                  <c:pt idx="118">
                    <c:v>Oct</c:v>
                  </c:pt>
                  <c:pt idx="119">
                    <c:v>Oct</c:v>
                  </c:pt>
                  <c:pt idx="120">
                    <c:v>Oct</c:v>
                  </c:pt>
                  <c:pt idx="121">
                    <c:v>Oct</c:v>
                  </c:pt>
                  <c:pt idx="122">
                    <c:v>Oct</c:v>
                  </c:pt>
                  <c:pt idx="123">
                    <c:v>Nov</c:v>
                  </c:pt>
                  <c:pt idx="124">
                    <c:v>Nov</c:v>
                  </c:pt>
                  <c:pt idx="125">
                    <c:v>Nov</c:v>
                  </c:pt>
                  <c:pt idx="126">
                    <c:v>Nov</c:v>
                  </c:pt>
                  <c:pt idx="127">
                    <c:v>Nov</c:v>
                  </c:pt>
                  <c:pt idx="128">
                    <c:v>Nov</c:v>
                  </c:pt>
                  <c:pt idx="129">
                    <c:v>Nov</c:v>
                  </c:pt>
                  <c:pt idx="130">
                    <c:v>Nov</c:v>
                  </c:pt>
                  <c:pt idx="131">
                    <c:v>Nov</c:v>
                  </c:pt>
                  <c:pt idx="132">
                    <c:v>Nov</c:v>
                  </c:pt>
                  <c:pt idx="133">
                    <c:v>Nov</c:v>
                  </c:pt>
                  <c:pt idx="134">
                    <c:v>Nov</c:v>
                  </c:pt>
                  <c:pt idx="135">
                    <c:v>Nov</c:v>
                  </c:pt>
                  <c:pt idx="136">
                    <c:v>Nov</c:v>
                  </c:pt>
                  <c:pt idx="137">
                    <c:v>Nov</c:v>
                  </c:pt>
                  <c:pt idx="138">
                    <c:v>Nov</c:v>
                  </c:pt>
                  <c:pt idx="139">
                    <c:v>Nov</c:v>
                  </c:pt>
                  <c:pt idx="140">
                    <c:v>Nov</c:v>
                  </c:pt>
                  <c:pt idx="141">
                    <c:v>Nov</c:v>
                  </c:pt>
                  <c:pt idx="142">
                    <c:v>Nov</c:v>
                  </c:pt>
                  <c:pt idx="143">
                    <c:v>Nov</c:v>
                  </c:pt>
                  <c:pt idx="144">
                    <c:v>Nov</c:v>
                  </c:pt>
                  <c:pt idx="145">
                    <c:v>Nov</c:v>
                  </c:pt>
                  <c:pt idx="146">
                    <c:v>Nov</c:v>
                  </c:pt>
                  <c:pt idx="147">
                    <c:v>Nov</c:v>
                  </c:pt>
                  <c:pt idx="148">
                    <c:v>Nov</c:v>
                  </c:pt>
                  <c:pt idx="149">
                    <c:v>Nov</c:v>
                  </c:pt>
                  <c:pt idx="150">
                    <c:v>Nov</c:v>
                  </c:pt>
                  <c:pt idx="151">
                    <c:v>Nov</c:v>
                  </c:pt>
                  <c:pt idx="152">
                    <c:v>Nov</c:v>
                  </c:pt>
                  <c:pt idx="153">
                    <c:v>Dec</c:v>
                  </c:pt>
                  <c:pt idx="154">
                    <c:v>Dec</c:v>
                  </c:pt>
                  <c:pt idx="155">
                    <c:v>Dec</c:v>
                  </c:pt>
                  <c:pt idx="156">
                    <c:v>Dec</c:v>
                  </c:pt>
                  <c:pt idx="157">
                    <c:v>Dec</c:v>
                  </c:pt>
                  <c:pt idx="158">
                    <c:v>Dec</c:v>
                  </c:pt>
                  <c:pt idx="159">
                    <c:v>Dec</c:v>
                  </c:pt>
                  <c:pt idx="160">
                    <c:v>Dec</c:v>
                  </c:pt>
                  <c:pt idx="161">
                    <c:v>Dec</c:v>
                  </c:pt>
                  <c:pt idx="162">
                    <c:v>Dec</c:v>
                  </c:pt>
                  <c:pt idx="163">
                    <c:v>Dec</c:v>
                  </c:pt>
                  <c:pt idx="164">
                    <c:v>Dec</c:v>
                  </c:pt>
                  <c:pt idx="165">
                    <c:v>Dec</c:v>
                  </c:pt>
                  <c:pt idx="166">
                    <c:v>Dec</c:v>
                  </c:pt>
                  <c:pt idx="167">
                    <c:v>Dec</c:v>
                  </c:pt>
                  <c:pt idx="168">
                    <c:v>Dec</c:v>
                  </c:pt>
                  <c:pt idx="169">
                    <c:v>Dec</c:v>
                  </c:pt>
                  <c:pt idx="170">
                    <c:v>Dec</c:v>
                  </c:pt>
                  <c:pt idx="171">
                    <c:v>Dec</c:v>
                  </c:pt>
                  <c:pt idx="172">
                    <c:v>Dec</c:v>
                  </c:pt>
                  <c:pt idx="173">
                    <c:v>Dec</c:v>
                  </c:pt>
                  <c:pt idx="174">
                    <c:v>Dec</c:v>
                  </c:pt>
                  <c:pt idx="175">
                    <c:v>Dec</c:v>
                  </c:pt>
                  <c:pt idx="176">
                    <c:v>Dec</c:v>
                  </c:pt>
                  <c:pt idx="177">
                    <c:v>Dec</c:v>
                  </c:pt>
                  <c:pt idx="178">
                    <c:v>Dec</c:v>
                  </c:pt>
                  <c:pt idx="179">
                    <c:v>Dec</c:v>
                  </c:pt>
                  <c:pt idx="180">
                    <c:v>Dec</c:v>
                  </c:pt>
                  <c:pt idx="181">
                    <c:v>Dec</c:v>
                  </c:pt>
                  <c:pt idx="182">
                    <c:v>Dec</c:v>
                  </c:pt>
                  <c:pt idx="183">
                    <c:v>Dec</c:v>
                  </c:pt>
                  <c:pt idx="184">
                    <c:v>Jan</c:v>
                  </c:pt>
                  <c:pt idx="185">
                    <c:v>Jan</c:v>
                  </c:pt>
                  <c:pt idx="186">
                    <c:v>Jan</c:v>
                  </c:pt>
                  <c:pt idx="187">
                    <c:v>Jan</c:v>
                  </c:pt>
                  <c:pt idx="188">
                    <c:v>Jan</c:v>
                  </c:pt>
                  <c:pt idx="189">
                    <c:v>Jan</c:v>
                  </c:pt>
                  <c:pt idx="190">
                    <c:v>Jan</c:v>
                  </c:pt>
                  <c:pt idx="191">
                    <c:v>Jan</c:v>
                  </c:pt>
                  <c:pt idx="192">
                    <c:v>Jan</c:v>
                  </c:pt>
                  <c:pt idx="193">
                    <c:v>Jan</c:v>
                  </c:pt>
                  <c:pt idx="194">
                    <c:v>Jan</c:v>
                  </c:pt>
                  <c:pt idx="195">
                    <c:v>Jan</c:v>
                  </c:pt>
                  <c:pt idx="196">
                    <c:v>Jan</c:v>
                  </c:pt>
                  <c:pt idx="197">
                    <c:v>Jan</c:v>
                  </c:pt>
                  <c:pt idx="198">
                    <c:v>Jan</c:v>
                  </c:pt>
                  <c:pt idx="199">
                    <c:v>Jan</c:v>
                  </c:pt>
                  <c:pt idx="200">
                    <c:v>Jan</c:v>
                  </c:pt>
                  <c:pt idx="201">
                    <c:v>Jan</c:v>
                  </c:pt>
                  <c:pt idx="202">
                    <c:v>Jan</c:v>
                  </c:pt>
                  <c:pt idx="203">
                    <c:v>Jan</c:v>
                  </c:pt>
                  <c:pt idx="204">
                    <c:v>Jan</c:v>
                  </c:pt>
                  <c:pt idx="205">
                    <c:v>Jan</c:v>
                  </c:pt>
                  <c:pt idx="206">
                    <c:v>Jan</c:v>
                  </c:pt>
                  <c:pt idx="207">
                    <c:v>Jan</c:v>
                  </c:pt>
                  <c:pt idx="208">
                    <c:v>Jan</c:v>
                  </c:pt>
                  <c:pt idx="209">
                    <c:v>Jan</c:v>
                  </c:pt>
                  <c:pt idx="210">
                    <c:v>Jan</c:v>
                  </c:pt>
                  <c:pt idx="211">
                    <c:v>Jan</c:v>
                  </c:pt>
                  <c:pt idx="212">
                    <c:v>Jan</c:v>
                  </c:pt>
                  <c:pt idx="213">
                    <c:v>Jan</c:v>
                  </c:pt>
                  <c:pt idx="214">
                    <c:v>Jan</c:v>
                  </c:pt>
                  <c:pt idx="215">
                    <c:v>Feb</c:v>
                  </c:pt>
                  <c:pt idx="216">
                    <c:v>Feb</c:v>
                  </c:pt>
                  <c:pt idx="217">
                    <c:v>Feb</c:v>
                  </c:pt>
                  <c:pt idx="218">
                    <c:v>Feb</c:v>
                  </c:pt>
                  <c:pt idx="219">
                    <c:v>Feb</c:v>
                  </c:pt>
                  <c:pt idx="220">
                    <c:v>Feb</c:v>
                  </c:pt>
                  <c:pt idx="221">
                    <c:v>Feb</c:v>
                  </c:pt>
                  <c:pt idx="222">
                    <c:v>Feb</c:v>
                  </c:pt>
                  <c:pt idx="223">
                    <c:v>Feb</c:v>
                  </c:pt>
                  <c:pt idx="224">
                    <c:v>Feb</c:v>
                  </c:pt>
                  <c:pt idx="225">
                    <c:v>Feb</c:v>
                  </c:pt>
                  <c:pt idx="226">
                    <c:v>Feb</c:v>
                  </c:pt>
                  <c:pt idx="227">
                    <c:v>Feb</c:v>
                  </c:pt>
                  <c:pt idx="228">
                    <c:v>Feb</c:v>
                  </c:pt>
                  <c:pt idx="229">
                    <c:v>Feb</c:v>
                  </c:pt>
                  <c:pt idx="230">
                    <c:v>Feb</c:v>
                  </c:pt>
                  <c:pt idx="231">
                    <c:v>Feb</c:v>
                  </c:pt>
                  <c:pt idx="232">
                    <c:v>Feb</c:v>
                  </c:pt>
                  <c:pt idx="233">
                    <c:v>Feb</c:v>
                  </c:pt>
                  <c:pt idx="234">
                    <c:v>Feb</c:v>
                  </c:pt>
                  <c:pt idx="235">
                    <c:v>Feb</c:v>
                  </c:pt>
                  <c:pt idx="236">
                    <c:v>Feb</c:v>
                  </c:pt>
                  <c:pt idx="237">
                    <c:v>Feb</c:v>
                  </c:pt>
                  <c:pt idx="238">
                    <c:v>Feb</c:v>
                  </c:pt>
                  <c:pt idx="239">
                    <c:v>Feb</c:v>
                  </c:pt>
                  <c:pt idx="240">
                    <c:v>Feb</c:v>
                  </c:pt>
                  <c:pt idx="241">
                    <c:v>Feb</c:v>
                  </c:pt>
                  <c:pt idx="242">
                    <c:v>Feb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Mar</c:v>
                  </c:pt>
                  <c:pt idx="246">
                    <c:v>Mar</c:v>
                  </c:pt>
                  <c:pt idx="247">
                    <c:v>Mar</c:v>
                  </c:pt>
                  <c:pt idx="248">
                    <c:v>Mar</c:v>
                  </c:pt>
                  <c:pt idx="249">
                    <c:v>Mar</c:v>
                  </c:pt>
                  <c:pt idx="250">
                    <c:v>Mar</c:v>
                  </c:pt>
                  <c:pt idx="251">
                    <c:v>Mar</c:v>
                  </c:pt>
                  <c:pt idx="252">
                    <c:v>Mar</c:v>
                  </c:pt>
                  <c:pt idx="253">
                    <c:v>Mar</c:v>
                  </c:pt>
                  <c:pt idx="254">
                    <c:v>Mar</c:v>
                  </c:pt>
                  <c:pt idx="255">
                    <c:v>Mar</c:v>
                  </c:pt>
                  <c:pt idx="256">
                    <c:v>Mar</c:v>
                  </c:pt>
                  <c:pt idx="257">
                    <c:v>Mar</c:v>
                  </c:pt>
                  <c:pt idx="258">
                    <c:v>Mar</c:v>
                  </c:pt>
                  <c:pt idx="259">
                    <c:v>Mar</c:v>
                  </c:pt>
                  <c:pt idx="260">
                    <c:v>Mar</c:v>
                  </c:pt>
                  <c:pt idx="261">
                    <c:v>Mar</c:v>
                  </c:pt>
                  <c:pt idx="262">
                    <c:v>Mar</c:v>
                  </c:pt>
                  <c:pt idx="263">
                    <c:v>Mar</c:v>
                  </c:pt>
                  <c:pt idx="264">
                    <c:v>Mar</c:v>
                  </c:pt>
                  <c:pt idx="265">
                    <c:v>Mar</c:v>
                  </c:pt>
                  <c:pt idx="266">
                    <c:v>Mar</c:v>
                  </c:pt>
                  <c:pt idx="267">
                    <c:v>Mar</c:v>
                  </c:pt>
                  <c:pt idx="268">
                    <c:v>Mar</c:v>
                  </c:pt>
                  <c:pt idx="269">
                    <c:v>Mar</c:v>
                  </c:pt>
                  <c:pt idx="270">
                    <c:v>Mar</c:v>
                  </c:pt>
                  <c:pt idx="271">
                    <c:v>Mar</c:v>
                  </c:pt>
                  <c:pt idx="272">
                    <c:v>Mar</c:v>
                  </c:pt>
                  <c:pt idx="273">
                    <c:v>Mar</c:v>
                  </c:pt>
                  <c:pt idx="274">
                    <c:v>Mar</c:v>
                  </c:pt>
                  <c:pt idx="275">
                    <c:v>Apr</c:v>
                  </c:pt>
                  <c:pt idx="276">
                    <c:v>Apr</c:v>
                  </c:pt>
                  <c:pt idx="277">
                    <c:v>Apr</c:v>
                  </c:pt>
                  <c:pt idx="278">
                    <c:v>Apr</c:v>
                  </c:pt>
                  <c:pt idx="279">
                    <c:v>Apr</c:v>
                  </c:pt>
                  <c:pt idx="280">
                    <c:v>Apr</c:v>
                  </c:pt>
                  <c:pt idx="281">
                    <c:v>Apr</c:v>
                  </c:pt>
                  <c:pt idx="282">
                    <c:v>Apr</c:v>
                  </c:pt>
                  <c:pt idx="283">
                    <c:v>Apr</c:v>
                  </c:pt>
                  <c:pt idx="284">
                    <c:v>Apr</c:v>
                  </c:pt>
                  <c:pt idx="285">
                    <c:v>Apr</c:v>
                  </c:pt>
                  <c:pt idx="286">
                    <c:v>Apr</c:v>
                  </c:pt>
                  <c:pt idx="287">
                    <c:v>Apr</c:v>
                  </c:pt>
                  <c:pt idx="288">
                    <c:v>Apr</c:v>
                  </c:pt>
                  <c:pt idx="289">
                    <c:v>Apr</c:v>
                  </c:pt>
                  <c:pt idx="290">
                    <c:v>Apr</c:v>
                  </c:pt>
                  <c:pt idx="291">
                    <c:v>Apr</c:v>
                  </c:pt>
                  <c:pt idx="292">
                    <c:v>Apr</c:v>
                  </c:pt>
                  <c:pt idx="293">
                    <c:v>Apr</c:v>
                  </c:pt>
                  <c:pt idx="294">
                    <c:v>Apr</c:v>
                  </c:pt>
                  <c:pt idx="295">
                    <c:v>Apr</c:v>
                  </c:pt>
                  <c:pt idx="296">
                    <c:v>Apr</c:v>
                  </c:pt>
                  <c:pt idx="297">
                    <c:v>Apr</c:v>
                  </c:pt>
                  <c:pt idx="298">
                    <c:v>Apr</c:v>
                  </c:pt>
                  <c:pt idx="299">
                    <c:v>Apr</c:v>
                  </c:pt>
                  <c:pt idx="300">
                    <c:v>Apr</c:v>
                  </c:pt>
                  <c:pt idx="301">
                    <c:v>Apr</c:v>
                  </c:pt>
                  <c:pt idx="302">
                    <c:v>Apr</c:v>
                  </c:pt>
                  <c:pt idx="303">
                    <c:v>Apr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May</c:v>
                  </c:pt>
                  <c:pt idx="307">
                    <c:v>May</c:v>
                  </c:pt>
                  <c:pt idx="308">
                    <c:v>May</c:v>
                  </c:pt>
                  <c:pt idx="309">
                    <c:v>May</c:v>
                  </c:pt>
                  <c:pt idx="310">
                    <c:v>May</c:v>
                  </c:pt>
                  <c:pt idx="311">
                    <c:v>May</c:v>
                  </c:pt>
                  <c:pt idx="312">
                    <c:v>May</c:v>
                  </c:pt>
                  <c:pt idx="313">
                    <c:v>May</c:v>
                  </c:pt>
                  <c:pt idx="314">
                    <c:v>May</c:v>
                  </c:pt>
                  <c:pt idx="315">
                    <c:v>May</c:v>
                  </c:pt>
                  <c:pt idx="316">
                    <c:v>May</c:v>
                  </c:pt>
                  <c:pt idx="317">
                    <c:v>May</c:v>
                  </c:pt>
                  <c:pt idx="318">
                    <c:v>May</c:v>
                  </c:pt>
                  <c:pt idx="319">
                    <c:v>May</c:v>
                  </c:pt>
                  <c:pt idx="320">
                    <c:v>May</c:v>
                  </c:pt>
                  <c:pt idx="321">
                    <c:v>May</c:v>
                  </c:pt>
                  <c:pt idx="322">
                    <c:v>May</c:v>
                  </c:pt>
                  <c:pt idx="323">
                    <c:v>May</c:v>
                  </c:pt>
                  <c:pt idx="324">
                    <c:v>May</c:v>
                  </c:pt>
                  <c:pt idx="325">
                    <c:v>May</c:v>
                  </c:pt>
                  <c:pt idx="326">
                    <c:v>May</c:v>
                  </c:pt>
                  <c:pt idx="327">
                    <c:v>May</c:v>
                  </c:pt>
                  <c:pt idx="328">
                    <c:v>May</c:v>
                  </c:pt>
                  <c:pt idx="329">
                    <c:v>May</c:v>
                  </c:pt>
                  <c:pt idx="330">
                    <c:v>May</c:v>
                  </c:pt>
                  <c:pt idx="331">
                    <c:v>May</c:v>
                  </c:pt>
                  <c:pt idx="332">
                    <c:v>May</c:v>
                  </c:pt>
                  <c:pt idx="333">
                    <c:v>May</c:v>
                  </c:pt>
                  <c:pt idx="334">
                    <c:v>May</c:v>
                  </c:pt>
                  <c:pt idx="335">
                    <c:v>May</c:v>
                  </c:pt>
                  <c:pt idx="336">
                    <c:v>Jun</c:v>
                  </c:pt>
                  <c:pt idx="337">
                    <c:v>Jun</c:v>
                  </c:pt>
                  <c:pt idx="338">
                    <c:v>Jun</c:v>
                  </c:pt>
                  <c:pt idx="339">
                    <c:v>Jun</c:v>
                  </c:pt>
                  <c:pt idx="340">
                    <c:v>Jun</c:v>
                  </c:pt>
                  <c:pt idx="341">
                    <c:v>Jun</c:v>
                  </c:pt>
                  <c:pt idx="342">
                    <c:v>Jun</c:v>
                  </c:pt>
                  <c:pt idx="343">
                    <c:v>Jun</c:v>
                  </c:pt>
                  <c:pt idx="344">
                    <c:v>Jun</c:v>
                  </c:pt>
                  <c:pt idx="345">
                    <c:v>Jun</c:v>
                  </c:pt>
                  <c:pt idx="346">
                    <c:v>Jun</c:v>
                  </c:pt>
                  <c:pt idx="347">
                    <c:v>Jun</c:v>
                  </c:pt>
                  <c:pt idx="348">
                    <c:v>Jun</c:v>
                  </c:pt>
                  <c:pt idx="349">
                    <c:v>Jun</c:v>
                  </c:pt>
                  <c:pt idx="350">
                    <c:v>Jun</c:v>
                  </c:pt>
                  <c:pt idx="351">
                    <c:v>Jun</c:v>
                  </c:pt>
                  <c:pt idx="352">
                    <c:v>Jun</c:v>
                  </c:pt>
                  <c:pt idx="353">
                    <c:v>Jun</c:v>
                  </c:pt>
                  <c:pt idx="354">
                    <c:v>Jun</c:v>
                  </c:pt>
                  <c:pt idx="355">
                    <c:v>Jun</c:v>
                  </c:pt>
                  <c:pt idx="356">
                    <c:v>Jun</c:v>
                  </c:pt>
                  <c:pt idx="357">
                    <c:v>Jun</c:v>
                  </c:pt>
                  <c:pt idx="358">
                    <c:v>Jun</c:v>
                  </c:pt>
                  <c:pt idx="359">
                    <c:v>Jun</c:v>
                  </c:pt>
                  <c:pt idx="360">
                    <c:v>Jun</c:v>
                  </c:pt>
                  <c:pt idx="361">
                    <c:v>Jun</c:v>
                  </c:pt>
                  <c:pt idx="362">
                    <c:v>Jun</c:v>
                  </c:pt>
                  <c:pt idx="363">
                    <c:v>Jun</c:v>
                  </c:pt>
                  <c:pt idx="364">
                    <c:v>Jun</c:v>
                  </c:pt>
                  <c:pt idx="365">
                    <c:v>Jun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  <c:pt idx="190">
                    <c:v>191</c:v>
                  </c:pt>
                  <c:pt idx="191">
                    <c:v>192</c:v>
                  </c:pt>
                  <c:pt idx="192">
                    <c:v>193</c:v>
                  </c:pt>
                  <c:pt idx="193">
                    <c:v>194</c:v>
                  </c:pt>
                  <c:pt idx="194">
                    <c:v>195</c:v>
                  </c:pt>
                  <c:pt idx="195">
                    <c:v>196</c:v>
                  </c:pt>
                  <c:pt idx="196">
                    <c:v>197</c:v>
                  </c:pt>
                  <c:pt idx="197">
                    <c:v>198</c:v>
                  </c:pt>
                  <c:pt idx="198">
                    <c:v>199</c:v>
                  </c:pt>
                  <c:pt idx="199">
                    <c:v>200</c:v>
                  </c:pt>
                  <c:pt idx="200">
                    <c:v>201</c:v>
                  </c:pt>
                  <c:pt idx="201">
                    <c:v>202</c:v>
                  </c:pt>
                  <c:pt idx="202">
                    <c:v>203</c:v>
                  </c:pt>
                  <c:pt idx="203">
                    <c:v>204</c:v>
                  </c:pt>
                  <c:pt idx="204">
                    <c:v>205</c:v>
                  </c:pt>
                  <c:pt idx="205">
                    <c:v>206</c:v>
                  </c:pt>
                  <c:pt idx="206">
                    <c:v>207</c:v>
                  </c:pt>
                  <c:pt idx="207">
                    <c:v>208</c:v>
                  </c:pt>
                  <c:pt idx="208">
                    <c:v>209</c:v>
                  </c:pt>
                  <c:pt idx="209">
                    <c:v>210</c:v>
                  </c:pt>
                  <c:pt idx="210">
                    <c:v>211</c:v>
                  </c:pt>
                  <c:pt idx="211">
                    <c:v>212</c:v>
                  </c:pt>
                  <c:pt idx="212">
                    <c:v>213</c:v>
                  </c:pt>
                  <c:pt idx="213">
                    <c:v>214</c:v>
                  </c:pt>
                  <c:pt idx="214">
                    <c:v>215</c:v>
                  </c:pt>
                  <c:pt idx="215">
                    <c:v>216</c:v>
                  </c:pt>
                  <c:pt idx="216">
                    <c:v>217</c:v>
                  </c:pt>
                  <c:pt idx="217">
                    <c:v>218</c:v>
                  </c:pt>
                  <c:pt idx="218">
                    <c:v>219</c:v>
                  </c:pt>
                  <c:pt idx="219">
                    <c:v>220</c:v>
                  </c:pt>
                  <c:pt idx="220">
                    <c:v>221</c:v>
                  </c:pt>
                  <c:pt idx="221">
                    <c:v>222</c:v>
                  </c:pt>
                  <c:pt idx="222">
                    <c:v>223</c:v>
                  </c:pt>
                  <c:pt idx="223">
                    <c:v>224</c:v>
                  </c:pt>
                  <c:pt idx="224">
                    <c:v>225</c:v>
                  </c:pt>
                  <c:pt idx="225">
                    <c:v>226</c:v>
                  </c:pt>
                  <c:pt idx="226">
                    <c:v>227</c:v>
                  </c:pt>
                  <c:pt idx="227">
                    <c:v>228</c:v>
                  </c:pt>
                  <c:pt idx="228">
                    <c:v>229</c:v>
                  </c:pt>
                  <c:pt idx="229">
                    <c:v>230</c:v>
                  </c:pt>
                  <c:pt idx="230">
                    <c:v>231</c:v>
                  </c:pt>
                  <c:pt idx="231">
                    <c:v>232</c:v>
                  </c:pt>
                  <c:pt idx="232">
                    <c:v>233</c:v>
                  </c:pt>
                  <c:pt idx="233">
                    <c:v>234</c:v>
                  </c:pt>
                  <c:pt idx="234">
                    <c:v>235</c:v>
                  </c:pt>
                  <c:pt idx="235">
                    <c:v>236</c:v>
                  </c:pt>
                  <c:pt idx="236">
                    <c:v>237</c:v>
                  </c:pt>
                  <c:pt idx="237">
                    <c:v>238</c:v>
                  </c:pt>
                  <c:pt idx="238">
                    <c:v>239</c:v>
                  </c:pt>
                  <c:pt idx="239">
                    <c:v>240</c:v>
                  </c:pt>
                  <c:pt idx="240">
                    <c:v>241</c:v>
                  </c:pt>
                  <c:pt idx="241">
                    <c:v>242</c:v>
                  </c:pt>
                  <c:pt idx="242">
                    <c:v>243</c:v>
                  </c:pt>
                  <c:pt idx="243">
                    <c:v>244</c:v>
                  </c:pt>
                  <c:pt idx="244">
                    <c:v>245</c:v>
                  </c:pt>
                  <c:pt idx="245">
                    <c:v>246</c:v>
                  </c:pt>
                  <c:pt idx="246">
                    <c:v>247</c:v>
                  </c:pt>
                  <c:pt idx="247">
                    <c:v>248</c:v>
                  </c:pt>
                  <c:pt idx="248">
                    <c:v>249</c:v>
                  </c:pt>
                  <c:pt idx="249">
                    <c:v>250</c:v>
                  </c:pt>
                  <c:pt idx="250">
                    <c:v>251</c:v>
                  </c:pt>
                  <c:pt idx="251">
                    <c:v>252</c:v>
                  </c:pt>
                  <c:pt idx="252">
                    <c:v>253</c:v>
                  </c:pt>
                  <c:pt idx="253">
                    <c:v>254</c:v>
                  </c:pt>
                  <c:pt idx="254">
                    <c:v>255</c:v>
                  </c:pt>
                  <c:pt idx="255">
                    <c:v>256</c:v>
                  </c:pt>
                  <c:pt idx="256">
                    <c:v>257</c:v>
                  </c:pt>
                  <c:pt idx="257">
                    <c:v>258</c:v>
                  </c:pt>
                  <c:pt idx="258">
                    <c:v>259</c:v>
                  </c:pt>
                  <c:pt idx="259">
                    <c:v>260</c:v>
                  </c:pt>
                  <c:pt idx="260">
                    <c:v>261</c:v>
                  </c:pt>
                  <c:pt idx="261">
                    <c:v>262</c:v>
                  </c:pt>
                  <c:pt idx="262">
                    <c:v>263</c:v>
                  </c:pt>
                  <c:pt idx="263">
                    <c:v>264</c:v>
                  </c:pt>
                  <c:pt idx="264">
                    <c:v>265</c:v>
                  </c:pt>
                  <c:pt idx="265">
                    <c:v>266</c:v>
                  </c:pt>
                  <c:pt idx="266">
                    <c:v>267</c:v>
                  </c:pt>
                  <c:pt idx="267">
                    <c:v>268</c:v>
                  </c:pt>
                  <c:pt idx="268">
                    <c:v>269</c:v>
                  </c:pt>
                  <c:pt idx="269">
                    <c:v>270</c:v>
                  </c:pt>
                  <c:pt idx="270">
                    <c:v>271</c:v>
                  </c:pt>
                  <c:pt idx="271">
                    <c:v>272</c:v>
                  </c:pt>
                  <c:pt idx="272">
                    <c:v>273</c:v>
                  </c:pt>
                  <c:pt idx="273">
                    <c:v>274</c:v>
                  </c:pt>
                  <c:pt idx="274">
                    <c:v>275</c:v>
                  </c:pt>
                  <c:pt idx="275">
                    <c:v>276</c:v>
                  </c:pt>
                  <c:pt idx="276">
                    <c:v>277</c:v>
                  </c:pt>
                  <c:pt idx="277">
                    <c:v>278</c:v>
                  </c:pt>
                  <c:pt idx="278">
                    <c:v>279</c:v>
                  </c:pt>
                  <c:pt idx="279">
                    <c:v>280</c:v>
                  </c:pt>
                  <c:pt idx="280">
                    <c:v>281</c:v>
                  </c:pt>
                  <c:pt idx="281">
                    <c:v>282</c:v>
                  </c:pt>
                  <c:pt idx="282">
                    <c:v>283</c:v>
                  </c:pt>
                  <c:pt idx="283">
                    <c:v>284</c:v>
                  </c:pt>
                  <c:pt idx="284">
                    <c:v>285</c:v>
                  </c:pt>
                  <c:pt idx="285">
                    <c:v>286</c:v>
                  </c:pt>
                  <c:pt idx="286">
                    <c:v>287</c:v>
                  </c:pt>
                  <c:pt idx="287">
                    <c:v>288</c:v>
                  </c:pt>
                  <c:pt idx="288">
                    <c:v>289</c:v>
                  </c:pt>
                  <c:pt idx="289">
                    <c:v>290</c:v>
                  </c:pt>
                  <c:pt idx="290">
                    <c:v>291</c:v>
                  </c:pt>
                  <c:pt idx="291">
                    <c:v>292</c:v>
                  </c:pt>
                  <c:pt idx="292">
                    <c:v>293</c:v>
                  </c:pt>
                  <c:pt idx="293">
                    <c:v>294</c:v>
                  </c:pt>
                  <c:pt idx="294">
                    <c:v>295</c:v>
                  </c:pt>
                  <c:pt idx="295">
                    <c:v>296</c:v>
                  </c:pt>
                  <c:pt idx="296">
                    <c:v>297</c:v>
                  </c:pt>
                  <c:pt idx="297">
                    <c:v>298</c:v>
                  </c:pt>
                  <c:pt idx="298">
                    <c:v>299</c:v>
                  </c:pt>
                  <c:pt idx="299">
                    <c:v>300</c:v>
                  </c:pt>
                  <c:pt idx="300">
                    <c:v>301</c:v>
                  </c:pt>
                  <c:pt idx="301">
                    <c:v>302</c:v>
                  </c:pt>
                  <c:pt idx="302">
                    <c:v>303</c:v>
                  </c:pt>
                  <c:pt idx="303">
                    <c:v>304</c:v>
                  </c:pt>
                  <c:pt idx="304">
                    <c:v>305</c:v>
                  </c:pt>
                  <c:pt idx="305">
                    <c:v>306</c:v>
                  </c:pt>
                  <c:pt idx="306">
                    <c:v>307</c:v>
                  </c:pt>
                  <c:pt idx="307">
                    <c:v>308</c:v>
                  </c:pt>
                  <c:pt idx="308">
                    <c:v>309</c:v>
                  </c:pt>
                  <c:pt idx="309">
                    <c:v>310</c:v>
                  </c:pt>
                  <c:pt idx="310">
                    <c:v>311</c:v>
                  </c:pt>
                  <c:pt idx="311">
                    <c:v>312</c:v>
                  </c:pt>
                  <c:pt idx="312">
                    <c:v>313</c:v>
                  </c:pt>
                  <c:pt idx="313">
                    <c:v>314</c:v>
                  </c:pt>
                  <c:pt idx="314">
                    <c:v>315</c:v>
                  </c:pt>
                  <c:pt idx="315">
                    <c:v>316</c:v>
                  </c:pt>
                  <c:pt idx="316">
                    <c:v>317</c:v>
                  </c:pt>
                  <c:pt idx="317">
                    <c:v>318</c:v>
                  </c:pt>
                  <c:pt idx="318">
                    <c:v>319</c:v>
                  </c:pt>
                  <c:pt idx="319">
                    <c:v>320</c:v>
                  </c:pt>
                  <c:pt idx="320">
                    <c:v>321</c:v>
                  </c:pt>
                  <c:pt idx="321">
                    <c:v>322</c:v>
                  </c:pt>
                  <c:pt idx="322">
                    <c:v>323</c:v>
                  </c:pt>
                  <c:pt idx="323">
                    <c:v>324</c:v>
                  </c:pt>
                  <c:pt idx="324">
                    <c:v>325</c:v>
                  </c:pt>
                  <c:pt idx="325">
                    <c:v>326</c:v>
                  </c:pt>
                  <c:pt idx="326">
                    <c:v>327</c:v>
                  </c:pt>
                  <c:pt idx="327">
                    <c:v>328</c:v>
                  </c:pt>
                  <c:pt idx="328">
                    <c:v>329</c:v>
                  </c:pt>
                  <c:pt idx="329">
                    <c:v>330</c:v>
                  </c:pt>
                  <c:pt idx="330">
                    <c:v>331</c:v>
                  </c:pt>
                  <c:pt idx="331">
                    <c:v>332</c:v>
                  </c:pt>
                  <c:pt idx="332">
                    <c:v>333</c:v>
                  </c:pt>
                  <c:pt idx="333">
                    <c:v>334</c:v>
                  </c:pt>
                  <c:pt idx="334">
                    <c:v>335</c:v>
                  </c:pt>
                  <c:pt idx="335">
                    <c:v>336</c:v>
                  </c:pt>
                  <c:pt idx="336">
                    <c:v>337</c:v>
                  </c:pt>
                  <c:pt idx="337">
                    <c:v>338</c:v>
                  </c:pt>
                  <c:pt idx="338">
                    <c:v>339</c:v>
                  </c:pt>
                  <c:pt idx="339">
                    <c:v>340</c:v>
                  </c:pt>
                  <c:pt idx="340">
                    <c:v>341</c:v>
                  </c:pt>
                  <c:pt idx="341">
                    <c:v>342</c:v>
                  </c:pt>
                  <c:pt idx="342">
                    <c:v>343</c:v>
                  </c:pt>
                  <c:pt idx="343">
                    <c:v>344</c:v>
                  </c:pt>
                  <c:pt idx="344">
                    <c:v>345</c:v>
                  </c:pt>
                  <c:pt idx="345">
                    <c:v>346</c:v>
                  </c:pt>
                  <c:pt idx="346">
                    <c:v>347</c:v>
                  </c:pt>
                  <c:pt idx="347">
                    <c:v>348</c:v>
                  </c:pt>
                  <c:pt idx="348">
                    <c:v>349</c:v>
                  </c:pt>
                  <c:pt idx="349">
                    <c:v>350</c:v>
                  </c:pt>
                  <c:pt idx="350">
                    <c:v>351</c:v>
                  </c:pt>
                  <c:pt idx="351">
                    <c:v>352</c:v>
                  </c:pt>
                  <c:pt idx="352">
                    <c:v>353</c:v>
                  </c:pt>
                  <c:pt idx="353">
                    <c:v>354</c:v>
                  </c:pt>
                  <c:pt idx="354">
                    <c:v>355</c:v>
                  </c:pt>
                  <c:pt idx="355">
                    <c:v>356</c:v>
                  </c:pt>
                  <c:pt idx="356">
                    <c:v>357</c:v>
                  </c:pt>
                  <c:pt idx="357">
                    <c:v>358</c:v>
                  </c:pt>
                  <c:pt idx="358">
                    <c:v>359</c:v>
                  </c:pt>
                  <c:pt idx="359">
                    <c:v>360</c:v>
                  </c:pt>
                  <c:pt idx="360">
                    <c:v>361</c:v>
                  </c:pt>
                  <c:pt idx="361">
                    <c:v>362</c:v>
                  </c:pt>
                  <c:pt idx="362">
                    <c:v>363</c:v>
                  </c:pt>
                  <c:pt idx="363">
                    <c:v>364</c:v>
                  </c:pt>
                  <c:pt idx="364">
                    <c:v>365</c:v>
                  </c:pt>
                  <c:pt idx="365">
                    <c:v>366</c:v>
                  </c:pt>
                </c:lvl>
              </c:multiLvlStrCache>
            </c:multiLvlStrRef>
          </c:xVal>
          <c:yVal>
            <c:numRef>
              <c:f>'[3]APSC 101 Exercise 3'!$I$21:$I$386</c:f>
              <c:numCache>
                <c:formatCode>General</c:formatCode>
                <c:ptCount val="366"/>
                <c:pt idx="0">
                  <c:v>3125</c:v>
                </c:pt>
                <c:pt idx="1">
                  <c:v>3125</c:v>
                </c:pt>
                <c:pt idx="2">
                  <c:v>3125</c:v>
                </c:pt>
                <c:pt idx="3">
                  <c:v>3125</c:v>
                </c:pt>
                <c:pt idx="4">
                  <c:v>3125</c:v>
                </c:pt>
                <c:pt idx="5">
                  <c:v>3125</c:v>
                </c:pt>
                <c:pt idx="6">
                  <c:v>3125</c:v>
                </c:pt>
                <c:pt idx="7">
                  <c:v>3125</c:v>
                </c:pt>
                <c:pt idx="8">
                  <c:v>3125</c:v>
                </c:pt>
                <c:pt idx="9">
                  <c:v>3125</c:v>
                </c:pt>
                <c:pt idx="10">
                  <c:v>3125</c:v>
                </c:pt>
                <c:pt idx="11">
                  <c:v>3125</c:v>
                </c:pt>
                <c:pt idx="12">
                  <c:v>3125</c:v>
                </c:pt>
                <c:pt idx="13">
                  <c:v>3125</c:v>
                </c:pt>
                <c:pt idx="14">
                  <c:v>3125</c:v>
                </c:pt>
                <c:pt idx="15">
                  <c:v>3125</c:v>
                </c:pt>
                <c:pt idx="16">
                  <c:v>3125</c:v>
                </c:pt>
                <c:pt idx="17">
                  <c:v>3125</c:v>
                </c:pt>
                <c:pt idx="18">
                  <c:v>3125</c:v>
                </c:pt>
                <c:pt idx="19">
                  <c:v>3125</c:v>
                </c:pt>
                <c:pt idx="20">
                  <c:v>3125</c:v>
                </c:pt>
                <c:pt idx="21">
                  <c:v>3125</c:v>
                </c:pt>
                <c:pt idx="22">
                  <c:v>3125</c:v>
                </c:pt>
                <c:pt idx="23">
                  <c:v>3125</c:v>
                </c:pt>
                <c:pt idx="24">
                  <c:v>3125</c:v>
                </c:pt>
                <c:pt idx="25">
                  <c:v>3125</c:v>
                </c:pt>
                <c:pt idx="26">
                  <c:v>3125</c:v>
                </c:pt>
                <c:pt idx="27">
                  <c:v>3125</c:v>
                </c:pt>
                <c:pt idx="28">
                  <c:v>3125</c:v>
                </c:pt>
                <c:pt idx="29">
                  <c:v>3125</c:v>
                </c:pt>
                <c:pt idx="30">
                  <c:v>3125</c:v>
                </c:pt>
                <c:pt idx="31">
                  <c:v>3208.3333333333335</c:v>
                </c:pt>
                <c:pt idx="32">
                  <c:v>3208.3333333333335</c:v>
                </c:pt>
                <c:pt idx="33">
                  <c:v>3208.3333333333335</c:v>
                </c:pt>
                <c:pt idx="34">
                  <c:v>3208.3333333333335</c:v>
                </c:pt>
                <c:pt idx="35">
                  <c:v>3208.3333333333335</c:v>
                </c:pt>
                <c:pt idx="36">
                  <c:v>3208.3333333333335</c:v>
                </c:pt>
                <c:pt idx="37">
                  <c:v>3208.3333333333335</c:v>
                </c:pt>
                <c:pt idx="38">
                  <c:v>3208.3333333333335</c:v>
                </c:pt>
                <c:pt idx="39">
                  <c:v>3208.3333333333335</c:v>
                </c:pt>
                <c:pt idx="40">
                  <c:v>3208.3333333333335</c:v>
                </c:pt>
                <c:pt idx="41">
                  <c:v>3208.3333333333335</c:v>
                </c:pt>
                <c:pt idx="42">
                  <c:v>3208.3333333333335</c:v>
                </c:pt>
                <c:pt idx="43">
                  <c:v>3208.3333333333335</c:v>
                </c:pt>
                <c:pt idx="44">
                  <c:v>3208.3333333333335</c:v>
                </c:pt>
                <c:pt idx="45">
                  <c:v>3208.3333333333335</c:v>
                </c:pt>
                <c:pt idx="46">
                  <c:v>3208.3333333333335</c:v>
                </c:pt>
                <c:pt idx="47">
                  <c:v>3208.3333333333335</c:v>
                </c:pt>
                <c:pt idx="48">
                  <c:v>3208.3333333333335</c:v>
                </c:pt>
                <c:pt idx="49">
                  <c:v>3208.3333333333335</c:v>
                </c:pt>
                <c:pt idx="50">
                  <c:v>3208.3333333333335</c:v>
                </c:pt>
                <c:pt idx="51">
                  <c:v>3208.3333333333335</c:v>
                </c:pt>
                <c:pt idx="52">
                  <c:v>3208.3333333333335</c:v>
                </c:pt>
                <c:pt idx="53">
                  <c:v>3208.3333333333335</c:v>
                </c:pt>
                <c:pt idx="54">
                  <c:v>3208.3333333333335</c:v>
                </c:pt>
                <c:pt idx="55">
                  <c:v>3208.3333333333335</c:v>
                </c:pt>
                <c:pt idx="56">
                  <c:v>3208.3333333333335</c:v>
                </c:pt>
                <c:pt idx="57">
                  <c:v>3208.3333333333335</c:v>
                </c:pt>
                <c:pt idx="58">
                  <c:v>3208.3333333333335</c:v>
                </c:pt>
                <c:pt idx="59">
                  <c:v>3208.3333333333335</c:v>
                </c:pt>
                <c:pt idx="60">
                  <c:v>3208.3333333333335</c:v>
                </c:pt>
                <c:pt idx="61">
                  <c:v>3208.3333333333335</c:v>
                </c:pt>
                <c:pt idx="62">
                  <c:v>3385.416666666667</c:v>
                </c:pt>
                <c:pt idx="63">
                  <c:v>3385.416666666667</c:v>
                </c:pt>
                <c:pt idx="64">
                  <c:v>3385.416666666667</c:v>
                </c:pt>
                <c:pt idx="65">
                  <c:v>3385.416666666667</c:v>
                </c:pt>
                <c:pt idx="66">
                  <c:v>3385.416666666667</c:v>
                </c:pt>
                <c:pt idx="67">
                  <c:v>3385.416666666667</c:v>
                </c:pt>
                <c:pt idx="68">
                  <c:v>3385.416666666667</c:v>
                </c:pt>
                <c:pt idx="69">
                  <c:v>3385.416666666667</c:v>
                </c:pt>
                <c:pt idx="70">
                  <c:v>3385.416666666667</c:v>
                </c:pt>
                <c:pt idx="71">
                  <c:v>3385.416666666667</c:v>
                </c:pt>
                <c:pt idx="72">
                  <c:v>3385.416666666667</c:v>
                </c:pt>
                <c:pt idx="73">
                  <c:v>3385.416666666667</c:v>
                </c:pt>
                <c:pt idx="74">
                  <c:v>3385.416666666667</c:v>
                </c:pt>
                <c:pt idx="75">
                  <c:v>3385.416666666667</c:v>
                </c:pt>
                <c:pt idx="76">
                  <c:v>3385.416666666667</c:v>
                </c:pt>
                <c:pt idx="77">
                  <c:v>3385.416666666667</c:v>
                </c:pt>
                <c:pt idx="78">
                  <c:v>3385.416666666667</c:v>
                </c:pt>
                <c:pt idx="79">
                  <c:v>3385.416666666667</c:v>
                </c:pt>
                <c:pt idx="80">
                  <c:v>3385.416666666667</c:v>
                </c:pt>
                <c:pt idx="81">
                  <c:v>3385.416666666667</c:v>
                </c:pt>
                <c:pt idx="82">
                  <c:v>3385.416666666667</c:v>
                </c:pt>
                <c:pt idx="83">
                  <c:v>3385.416666666667</c:v>
                </c:pt>
                <c:pt idx="84">
                  <c:v>3385.416666666667</c:v>
                </c:pt>
                <c:pt idx="85">
                  <c:v>3385.416666666667</c:v>
                </c:pt>
                <c:pt idx="86">
                  <c:v>3385.416666666667</c:v>
                </c:pt>
                <c:pt idx="87">
                  <c:v>3385.416666666667</c:v>
                </c:pt>
                <c:pt idx="88">
                  <c:v>3385.416666666667</c:v>
                </c:pt>
                <c:pt idx="89">
                  <c:v>3385.416666666667</c:v>
                </c:pt>
                <c:pt idx="90">
                  <c:v>3385.416666666667</c:v>
                </c:pt>
                <c:pt idx="91">
                  <c:v>3385.416666666667</c:v>
                </c:pt>
                <c:pt idx="92">
                  <c:v>3567.7083333333335</c:v>
                </c:pt>
                <c:pt idx="93">
                  <c:v>3567.7083333333335</c:v>
                </c:pt>
                <c:pt idx="94">
                  <c:v>3567.7083333333335</c:v>
                </c:pt>
                <c:pt idx="95">
                  <c:v>3567.7083333333335</c:v>
                </c:pt>
                <c:pt idx="96">
                  <c:v>3567.7083333333335</c:v>
                </c:pt>
                <c:pt idx="97">
                  <c:v>3567.7083333333335</c:v>
                </c:pt>
                <c:pt idx="98">
                  <c:v>3567.7083333333335</c:v>
                </c:pt>
                <c:pt idx="99">
                  <c:v>3567.7083333333335</c:v>
                </c:pt>
                <c:pt idx="100">
                  <c:v>3567.7083333333335</c:v>
                </c:pt>
                <c:pt idx="101">
                  <c:v>3567.7083333333335</c:v>
                </c:pt>
                <c:pt idx="102">
                  <c:v>3567.7083333333335</c:v>
                </c:pt>
                <c:pt idx="103">
                  <c:v>3567.7083333333335</c:v>
                </c:pt>
                <c:pt idx="104">
                  <c:v>3567.7083333333335</c:v>
                </c:pt>
                <c:pt idx="105">
                  <c:v>3567.7083333333335</c:v>
                </c:pt>
                <c:pt idx="106">
                  <c:v>3567.7083333333335</c:v>
                </c:pt>
                <c:pt idx="107">
                  <c:v>3567.7083333333335</c:v>
                </c:pt>
                <c:pt idx="108">
                  <c:v>3567.7083333333335</c:v>
                </c:pt>
                <c:pt idx="109">
                  <c:v>3567.7083333333335</c:v>
                </c:pt>
                <c:pt idx="110">
                  <c:v>3567.7083333333335</c:v>
                </c:pt>
                <c:pt idx="111">
                  <c:v>3567.7083333333335</c:v>
                </c:pt>
                <c:pt idx="112">
                  <c:v>3567.7083333333335</c:v>
                </c:pt>
                <c:pt idx="113">
                  <c:v>3567.7083333333335</c:v>
                </c:pt>
                <c:pt idx="114">
                  <c:v>3567.7083333333335</c:v>
                </c:pt>
                <c:pt idx="115">
                  <c:v>3567.7083333333335</c:v>
                </c:pt>
                <c:pt idx="116">
                  <c:v>3567.7083333333335</c:v>
                </c:pt>
                <c:pt idx="117">
                  <c:v>3567.7083333333335</c:v>
                </c:pt>
                <c:pt idx="118">
                  <c:v>3567.7083333333335</c:v>
                </c:pt>
                <c:pt idx="119">
                  <c:v>3567.7083333333335</c:v>
                </c:pt>
                <c:pt idx="120">
                  <c:v>3567.7083333333335</c:v>
                </c:pt>
                <c:pt idx="121">
                  <c:v>3567.7083333333335</c:v>
                </c:pt>
                <c:pt idx="122">
                  <c:v>3567.7083333333335</c:v>
                </c:pt>
                <c:pt idx="123">
                  <c:v>3750</c:v>
                </c:pt>
                <c:pt idx="124">
                  <c:v>3750</c:v>
                </c:pt>
                <c:pt idx="125">
                  <c:v>3750</c:v>
                </c:pt>
                <c:pt idx="126">
                  <c:v>3750</c:v>
                </c:pt>
                <c:pt idx="127">
                  <c:v>3750</c:v>
                </c:pt>
                <c:pt idx="128">
                  <c:v>3750</c:v>
                </c:pt>
                <c:pt idx="129">
                  <c:v>3750</c:v>
                </c:pt>
                <c:pt idx="130">
                  <c:v>3750</c:v>
                </c:pt>
                <c:pt idx="131">
                  <c:v>3750</c:v>
                </c:pt>
                <c:pt idx="132">
                  <c:v>3750</c:v>
                </c:pt>
                <c:pt idx="133">
                  <c:v>3750</c:v>
                </c:pt>
                <c:pt idx="134">
                  <c:v>3750</c:v>
                </c:pt>
                <c:pt idx="135">
                  <c:v>3750</c:v>
                </c:pt>
                <c:pt idx="136">
                  <c:v>3750</c:v>
                </c:pt>
                <c:pt idx="137">
                  <c:v>3750</c:v>
                </c:pt>
                <c:pt idx="138">
                  <c:v>3750</c:v>
                </c:pt>
                <c:pt idx="139">
                  <c:v>3750</c:v>
                </c:pt>
                <c:pt idx="140">
                  <c:v>3750</c:v>
                </c:pt>
                <c:pt idx="141">
                  <c:v>3750</c:v>
                </c:pt>
                <c:pt idx="142">
                  <c:v>3750</c:v>
                </c:pt>
                <c:pt idx="143">
                  <c:v>3750</c:v>
                </c:pt>
                <c:pt idx="144">
                  <c:v>3750</c:v>
                </c:pt>
                <c:pt idx="145">
                  <c:v>3750</c:v>
                </c:pt>
                <c:pt idx="146">
                  <c:v>3750</c:v>
                </c:pt>
                <c:pt idx="147">
                  <c:v>3750</c:v>
                </c:pt>
                <c:pt idx="148">
                  <c:v>3750</c:v>
                </c:pt>
                <c:pt idx="149">
                  <c:v>3750</c:v>
                </c:pt>
                <c:pt idx="150">
                  <c:v>3750</c:v>
                </c:pt>
                <c:pt idx="151">
                  <c:v>3750</c:v>
                </c:pt>
                <c:pt idx="152">
                  <c:v>3750</c:v>
                </c:pt>
                <c:pt idx="153">
                  <c:v>3828.125</c:v>
                </c:pt>
                <c:pt idx="154">
                  <c:v>3828.125</c:v>
                </c:pt>
                <c:pt idx="155">
                  <c:v>3828.125</c:v>
                </c:pt>
                <c:pt idx="156">
                  <c:v>3828.125</c:v>
                </c:pt>
                <c:pt idx="157">
                  <c:v>3828.125</c:v>
                </c:pt>
                <c:pt idx="158">
                  <c:v>3828.125</c:v>
                </c:pt>
                <c:pt idx="159">
                  <c:v>3828.125</c:v>
                </c:pt>
                <c:pt idx="160">
                  <c:v>3828.125</c:v>
                </c:pt>
                <c:pt idx="161">
                  <c:v>3828.125</c:v>
                </c:pt>
                <c:pt idx="162">
                  <c:v>3828.125</c:v>
                </c:pt>
                <c:pt idx="163">
                  <c:v>3828.125</c:v>
                </c:pt>
                <c:pt idx="164">
                  <c:v>3828.125</c:v>
                </c:pt>
                <c:pt idx="165">
                  <c:v>3828.125</c:v>
                </c:pt>
                <c:pt idx="166">
                  <c:v>3828.125</c:v>
                </c:pt>
                <c:pt idx="167">
                  <c:v>3828.125</c:v>
                </c:pt>
                <c:pt idx="168">
                  <c:v>3828.125</c:v>
                </c:pt>
                <c:pt idx="169">
                  <c:v>3828.125</c:v>
                </c:pt>
                <c:pt idx="170">
                  <c:v>3828.125</c:v>
                </c:pt>
                <c:pt idx="171">
                  <c:v>3828.125</c:v>
                </c:pt>
                <c:pt idx="172">
                  <c:v>3828.125</c:v>
                </c:pt>
                <c:pt idx="173">
                  <c:v>3828.125</c:v>
                </c:pt>
                <c:pt idx="174">
                  <c:v>3828.125</c:v>
                </c:pt>
                <c:pt idx="175">
                  <c:v>3828.125</c:v>
                </c:pt>
                <c:pt idx="176">
                  <c:v>3828.125</c:v>
                </c:pt>
                <c:pt idx="177">
                  <c:v>3828.125</c:v>
                </c:pt>
                <c:pt idx="178">
                  <c:v>3828.125</c:v>
                </c:pt>
                <c:pt idx="179">
                  <c:v>3828.125</c:v>
                </c:pt>
                <c:pt idx="180">
                  <c:v>3828.125</c:v>
                </c:pt>
                <c:pt idx="181">
                  <c:v>3828.125</c:v>
                </c:pt>
                <c:pt idx="182">
                  <c:v>3828.125</c:v>
                </c:pt>
                <c:pt idx="183">
                  <c:v>3828.125</c:v>
                </c:pt>
                <c:pt idx="184">
                  <c:v>3802.0833333333335</c:v>
                </c:pt>
                <c:pt idx="185">
                  <c:v>3802.0833333333335</c:v>
                </c:pt>
                <c:pt idx="186">
                  <c:v>3802.0833333333335</c:v>
                </c:pt>
                <c:pt idx="187">
                  <c:v>3802.0833333333335</c:v>
                </c:pt>
                <c:pt idx="188">
                  <c:v>3802.0833333333335</c:v>
                </c:pt>
                <c:pt idx="189">
                  <c:v>3802.0833333333335</c:v>
                </c:pt>
                <c:pt idx="190">
                  <c:v>3802.0833333333335</c:v>
                </c:pt>
                <c:pt idx="191">
                  <c:v>3802.0833333333335</c:v>
                </c:pt>
                <c:pt idx="192">
                  <c:v>3802.0833333333335</c:v>
                </c:pt>
                <c:pt idx="193">
                  <c:v>3802.0833333333335</c:v>
                </c:pt>
                <c:pt idx="194">
                  <c:v>3802.0833333333335</c:v>
                </c:pt>
                <c:pt idx="195">
                  <c:v>3802.0833333333335</c:v>
                </c:pt>
                <c:pt idx="196">
                  <c:v>3802.0833333333335</c:v>
                </c:pt>
                <c:pt idx="197">
                  <c:v>3802.0833333333335</c:v>
                </c:pt>
                <c:pt idx="198">
                  <c:v>3802.0833333333335</c:v>
                </c:pt>
                <c:pt idx="199">
                  <c:v>3802.0833333333335</c:v>
                </c:pt>
                <c:pt idx="200">
                  <c:v>3802.0833333333335</c:v>
                </c:pt>
                <c:pt idx="201">
                  <c:v>3802.0833333333335</c:v>
                </c:pt>
                <c:pt idx="202">
                  <c:v>3802.0833333333335</c:v>
                </c:pt>
                <c:pt idx="203">
                  <c:v>3802.0833333333335</c:v>
                </c:pt>
                <c:pt idx="204">
                  <c:v>3802.0833333333335</c:v>
                </c:pt>
                <c:pt idx="205">
                  <c:v>3802.0833333333335</c:v>
                </c:pt>
                <c:pt idx="206">
                  <c:v>3802.0833333333335</c:v>
                </c:pt>
                <c:pt idx="207">
                  <c:v>3802.0833333333335</c:v>
                </c:pt>
                <c:pt idx="208">
                  <c:v>3802.0833333333335</c:v>
                </c:pt>
                <c:pt idx="209">
                  <c:v>3802.0833333333335</c:v>
                </c:pt>
                <c:pt idx="210">
                  <c:v>3802.0833333333335</c:v>
                </c:pt>
                <c:pt idx="211">
                  <c:v>3802.0833333333335</c:v>
                </c:pt>
                <c:pt idx="212">
                  <c:v>3802.0833333333335</c:v>
                </c:pt>
                <c:pt idx="213">
                  <c:v>3802.0833333333335</c:v>
                </c:pt>
                <c:pt idx="214">
                  <c:v>3802.0833333333335</c:v>
                </c:pt>
                <c:pt idx="215">
                  <c:v>3645.8333333333335</c:v>
                </c:pt>
                <c:pt idx="216">
                  <c:v>3645.8333333333335</c:v>
                </c:pt>
                <c:pt idx="217">
                  <c:v>3645.8333333333335</c:v>
                </c:pt>
                <c:pt idx="218">
                  <c:v>3645.8333333333335</c:v>
                </c:pt>
                <c:pt idx="219">
                  <c:v>3645.8333333333335</c:v>
                </c:pt>
                <c:pt idx="220">
                  <c:v>3645.8333333333335</c:v>
                </c:pt>
                <c:pt idx="221">
                  <c:v>3645.8333333333335</c:v>
                </c:pt>
                <c:pt idx="222">
                  <c:v>3645.8333333333335</c:v>
                </c:pt>
                <c:pt idx="223">
                  <c:v>3645.8333333333335</c:v>
                </c:pt>
                <c:pt idx="224">
                  <c:v>3645.8333333333335</c:v>
                </c:pt>
                <c:pt idx="225">
                  <c:v>3645.8333333333335</c:v>
                </c:pt>
                <c:pt idx="226">
                  <c:v>3645.8333333333335</c:v>
                </c:pt>
                <c:pt idx="227">
                  <c:v>3645.8333333333335</c:v>
                </c:pt>
                <c:pt idx="228">
                  <c:v>3645.8333333333335</c:v>
                </c:pt>
                <c:pt idx="229">
                  <c:v>3645.8333333333335</c:v>
                </c:pt>
                <c:pt idx="230">
                  <c:v>3645.8333333333335</c:v>
                </c:pt>
                <c:pt idx="231">
                  <c:v>3645.8333333333335</c:v>
                </c:pt>
                <c:pt idx="232">
                  <c:v>3645.8333333333335</c:v>
                </c:pt>
                <c:pt idx="233">
                  <c:v>3645.8333333333335</c:v>
                </c:pt>
                <c:pt idx="234">
                  <c:v>3645.8333333333335</c:v>
                </c:pt>
                <c:pt idx="235">
                  <c:v>3645.8333333333335</c:v>
                </c:pt>
                <c:pt idx="236">
                  <c:v>3645.8333333333335</c:v>
                </c:pt>
                <c:pt idx="237">
                  <c:v>3645.8333333333335</c:v>
                </c:pt>
                <c:pt idx="238">
                  <c:v>3645.8333333333335</c:v>
                </c:pt>
                <c:pt idx="239">
                  <c:v>3645.8333333333335</c:v>
                </c:pt>
                <c:pt idx="240">
                  <c:v>3645.8333333333335</c:v>
                </c:pt>
                <c:pt idx="241">
                  <c:v>3645.8333333333335</c:v>
                </c:pt>
                <c:pt idx="242">
                  <c:v>3645.8333333333335</c:v>
                </c:pt>
                <c:pt idx="243">
                  <c:v>3645.8333333333335</c:v>
                </c:pt>
                <c:pt idx="244">
                  <c:v>3458.3333333333335</c:v>
                </c:pt>
                <c:pt idx="245">
                  <c:v>3458.3333333333335</c:v>
                </c:pt>
                <c:pt idx="246">
                  <c:v>3458.3333333333335</c:v>
                </c:pt>
                <c:pt idx="247">
                  <c:v>3458.3333333333335</c:v>
                </c:pt>
                <c:pt idx="248">
                  <c:v>3458.3333333333335</c:v>
                </c:pt>
                <c:pt idx="249">
                  <c:v>3458.3333333333335</c:v>
                </c:pt>
                <c:pt idx="250">
                  <c:v>3458.3333333333335</c:v>
                </c:pt>
                <c:pt idx="251">
                  <c:v>3458.3333333333335</c:v>
                </c:pt>
                <c:pt idx="252">
                  <c:v>3458.3333333333335</c:v>
                </c:pt>
                <c:pt idx="253">
                  <c:v>3458.3333333333335</c:v>
                </c:pt>
                <c:pt idx="254">
                  <c:v>3458.3333333333335</c:v>
                </c:pt>
                <c:pt idx="255">
                  <c:v>3458.3333333333335</c:v>
                </c:pt>
                <c:pt idx="256">
                  <c:v>3458.3333333333335</c:v>
                </c:pt>
                <c:pt idx="257">
                  <c:v>3458.3333333333335</c:v>
                </c:pt>
                <c:pt idx="258">
                  <c:v>3458.3333333333335</c:v>
                </c:pt>
                <c:pt idx="259">
                  <c:v>3458.3333333333335</c:v>
                </c:pt>
                <c:pt idx="260">
                  <c:v>3458.3333333333335</c:v>
                </c:pt>
                <c:pt idx="261">
                  <c:v>3458.3333333333335</c:v>
                </c:pt>
                <c:pt idx="262">
                  <c:v>3458.3333333333335</c:v>
                </c:pt>
                <c:pt idx="263">
                  <c:v>3458.3333333333335</c:v>
                </c:pt>
                <c:pt idx="264">
                  <c:v>3458.3333333333335</c:v>
                </c:pt>
                <c:pt idx="265">
                  <c:v>3458.3333333333335</c:v>
                </c:pt>
                <c:pt idx="266">
                  <c:v>3458.3333333333335</c:v>
                </c:pt>
                <c:pt idx="267">
                  <c:v>3458.3333333333335</c:v>
                </c:pt>
                <c:pt idx="268">
                  <c:v>3458.3333333333335</c:v>
                </c:pt>
                <c:pt idx="269">
                  <c:v>3458.3333333333335</c:v>
                </c:pt>
                <c:pt idx="270">
                  <c:v>3458.3333333333335</c:v>
                </c:pt>
                <c:pt idx="271">
                  <c:v>3458.3333333333335</c:v>
                </c:pt>
                <c:pt idx="272">
                  <c:v>3458.3333333333335</c:v>
                </c:pt>
                <c:pt idx="273">
                  <c:v>3458.3333333333335</c:v>
                </c:pt>
                <c:pt idx="274">
                  <c:v>3458.3333333333335</c:v>
                </c:pt>
                <c:pt idx="275">
                  <c:v>3270.8333333333335</c:v>
                </c:pt>
                <c:pt idx="276">
                  <c:v>3270.8333333333335</c:v>
                </c:pt>
                <c:pt idx="277">
                  <c:v>3270.8333333333335</c:v>
                </c:pt>
                <c:pt idx="278">
                  <c:v>3270.8333333333335</c:v>
                </c:pt>
                <c:pt idx="279">
                  <c:v>3270.8333333333335</c:v>
                </c:pt>
                <c:pt idx="280">
                  <c:v>3270.8333333333335</c:v>
                </c:pt>
                <c:pt idx="281">
                  <c:v>3270.8333333333335</c:v>
                </c:pt>
                <c:pt idx="282">
                  <c:v>3270.8333333333335</c:v>
                </c:pt>
                <c:pt idx="283">
                  <c:v>3270.8333333333335</c:v>
                </c:pt>
                <c:pt idx="284">
                  <c:v>3270.8333333333335</c:v>
                </c:pt>
                <c:pt idx="285">
                  <c:v>3270.8333333333335</c:v>
                </c:pt>
                <c:pt idx="286">
                  <c:v>3270.8333333333335</c:v>
                </c:pt>
                <c:pt idx="287">
                  <c:v>3270.8333333333335</c:v>
                </c:pt>
                <c:pt idx="288">
                  <c:v>3270.8333333333335</c:v>
                </c:pt>
                <c:pt idx="289">
                  <c:v>3270.8333333333335</c:v>
                </c:pt>
                <c:pt idx="290">
                  <c:v>3270.8333333333335</c:v>
                </c:pt>
                <c:pt idx="291">
                  <c:v>3270.8333333333335</c:v>
                </c:pt>
                <c:pt idx="292">
                  <c:v>3270.8333333333335</c:v>
                </c:pt>
                <c:pt idx="293">
                  <c:v>3270.8333333333335</c:v>
                </c:pt>
                <c:pt idx="294">
                  <c:v>3270.8333333333335</c:v>
                </c:pt>
                <c:pt idx="295">
                  <c:v>3270.8333333333335</c:v>
                </c:pt>
                <c:pt idx="296">
                  <c:v>3270.8333333333335</c:v>
                </c:pt>
                <c:pt idx="297">
                  <c:v>3270.8333333333335</c:v>
                </c:pt>
                <c:pt idx="298">
                  <c:v>3270.8333333333335</c:v>
                </c:pt>
                <c:pt idx="299">
                  <c:v>3270.8333333333335</c:v>
                </c:pt>
                <c:pt idx="300">
                  <c:v>3270.8333333333335</c:v>
                </c:pt>
                <c:pt idx="301">
                  <c:v>3270.8333333333335</c:v>
                </c:pt>
                <c:pt idx="302">
                  <c:v>3270.8333333333335</c:v>
                </c:pt>
                <c:pt idx="303">
                  <c:v>3270.8333333333335</c:v>
                </c:pt>
                <c:pt idx="304">
                  <c:v>3270.8333333333335</c:v>
                </c:pt>
                <c:pt idx="305">
                  <c:v>3125</c:v>
                </c:pt>
                <c:pt idx="306">
                  <c:v>3125</c:v>
                </c:pt>
                <c:pt idx="307">
                  <c:v>3125</c:v>
                </c:pt>
                <c:pt idx="308">
                  <c:v>3125</c:v>
                </c:pt>
                <c:pt idx="309">
                  <c:v>3125</c:v>
                </c:pt>
                <c:pt idx="310">
                  <c:v>3125</c:v>
                </c:pt>
                <c:pt idx="311">
                  <c:v>3125</c:v>
                </c:pt>
                <c:pt idx="312">
                  <c:v>3125</c:v>
                </c:pt>
                <c:pt idx="313">
                  <c:v>3125</c:v>
                </c:pt>
                <c:pt idx="314">
                  <c:v>3125</c:v>
                </c:pt>
                <c:pt idx="315">
                  <c:v>3125</c:v>
                </c:pt>
                <c:pt idx="316">
                  <c:v>3125</c:v>
                </c:pt>
                <c:pt idx="317">
                  <c:v>3125</c:v>
                </c:pt>
                <c:pt idx="318">
                  <c:v>3125</c:v>
                </c:pt>
                <c:pt idx="319">
                  <c:v>3125</c:v>
                </c:pt>
                <c:pt idx="320">
                  <c:v>3125</c:v>
                </c:pt>
                <c:pt idx="321">
                  <c:v>3125</c:v>
                </c:pt>
                <c:pt idx="322">
                  <c:v>3125</c:v>
                </c:pt>
                <c:pt idx="323">
                  <c:v>3125</c:v>
                </c:pt>
                <c:pt idx="324">
                  <c:v>3125</c:v>
                </c:pt>
                <c:pt idx="325">
                  <c:v>3125</c:v>
                </c:pt>
                <c:pt idx="326">
                  <c:v>3125</c:v>
                </c:pt>
                <c:pt idx="327">
                  <c:v>3125</c:v>
                </c:pt>
                <c:pt idx="328">
                  <c:v>3125</c:v>
                </c:pt>
                <c:pt idx="329">
                  <c:v>3125</c:v>
                </c:pt>
                <c:pt idx="330">
                  <c:v>3125</c:v>
                </c:pt>
                <c:pt idx="331">
                  <c:v>3125</c:v>
                </c:pt>
                <c:pt idx="332">
                  <c:v>3125</c:v>
                </c:pt>
                <c:pt idx="333">
                  <c:v>3125</c:v>
                </c:pt>
                <c:pt idx="334">
                  <c:v>3125</c:v>
                </c:pt>
                <c:pt idx="335">
                  <c:v>3125</c:v>
                </c:pt>
                <c:pt idx="336">
                  <c:v>3125</c:v>
                </c:pt>
                <c:pt idx="337">
                  <c:v>3125</c:v>
                </c:pt>
                <c:pt idx="338">
                  <c:v>3125</c:v>
                </c:pt>
                <c:pt idx="339">
                  <c:v>3125</c:v>
                </c:pt>
                <c:pt idx="340">
                  <c:v>3125</c:v>
                </c:pt>
                <c:pt idx="341">
                  <c:v>3125</c:v>
                </c:pt>
                <c:pt idx="342">
                  <c:v>3125</c:v>
                </c:pt>
                <c:pt idx="343">
                  <c:v>3125</c:v>
                </c:pt>
                <c:pt idx="344">
                  <c:v>3125</c:v>
                </c:pt>
                <c:pt idx="345">
                  <c:v>3125</c:v>
                </c:pt>
                <c:pt idx="346">
                  <c:v>3125</c:v>
                </c:pt>
                <c:pt idx="347">
                  <c:v>3125</c:v>
                </c:pt>
                <c:pt idx="348">
                  <c:v>3125</c:v>
                </c:pt>
                <c:pt idx="349">
                  <c:v>3125</c:v>
                </c:pt>
                <c:pt idx="350">
                  <c:v>3125</c:v>
                </c:pt>
                <c:pt idx="351">
                  <c:v>3125</c:v>
                </c:pt>
                <c:pt idx="352">
                  <c:v>3125</c:v>
                </c:pt>
                <c:pt idx="353">
                  <c:v>3125</c:v>
                </c:pt>
                <c:pt idx="354">
                  <c:v>3125</c:v>
                </c:pt>
                <c:pt idx="355">
                  <c:v>3125</c:v>
                </c:pt>
                <c:pt idx="356">
                  <c:v>3125</c:v>
                </c:pt>
                <c:pt idx="357">
                  <c:v>3125</c:v>
                </c:pt>
                <c:pt idx="358">
                  <c:v>3125</c:v>
                </c:pt>
                <c:pt idx="359">
                  <c:v>3125</c:v>
                </c:pt>
                <c:pt idx="360">
                  <c:v>3125</c:v>
                </c:pt>
                <c:pt idx="361">
                  <c:v>3125</c:v>
                </c:pt>
                <c:pt idx="362">
                  <c:v>3125</c:v>
                </c:pt>
                <c:pt idx="363">
                  <c:v>3125</c:v>
                </c:pt>
                <c:pt idx="364">
                  <c:v>3125</c:v>
                </c:pt>
                <c:pt idx="365">
                  <c:v>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30-4CC2-BC9D-09614E82B09D}"/>
            </c:ext>
          </c:extLst>
        </c:ser>
        <c:ser>
          <c:idx val="6"/>
          <c:order val="6"/>
          <c:tx>
            <c:strRef>
              <c:f>'[3]APSC 101 Exercise 3'!$J$19:$J$20</c:f>
              <c:strCache>
                <c:ptCount val="1"/>
                <c:pt idx="0">
                  <c:v>Ebatt [Wh]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multiLvlStrRef>
              <c:f>'[3]APSC 101 Exercise 3'!$A$21:$C$386</c:f>
              <c:multiLvlStrCache>
                <c:ptCount val="366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1</c:v>
                  </c:pt>
                  <c:pt idx="32">
                    <c:v>2</c:v>
                  </c:pt>
                  <c:pt idx="33">
                    <c:v>3</c:v>
                  </c:pt>
                  <c:pt idx="34">
                    <c:v>4</c:v>
                  </c:pt>
                  <c:pt idx="35">
                    <c:v>5</c:v>
                  </c:pt>
                  <c:pt idx="36">
                    <c:v>6</c:v>
                  </c:pt>
                  <c:pt idx="37">
                    <c:v>7</c:v>
                  </c:pt>
                  <c:pt idx="38">
                    <c:v>8</c:v>
                  </c:pt>
                  <c:pt idx="39">
                    <c:v>9</c:v>
                  </c:pt>
                  <c:pt idx="40">
                    <c:v>10</c:v>
                  </c:pt>
                  <c:pt idx="41">
                    <c:v>11</c:v>
                  </c:pt>
                  <c:pt idx="42">
                    <c:v>12</c:v>
                  </c:pt>
                  <c:pt idx="43">
                    <c:v>13</c:v>
                  </c:pt>
                  <c:pt idx="44">
                    <c:v>14</c:v>
                  </c:pt>
                  <c:pt idx="45">
                    <c:v>15</c:v>
                  </c:pt>
                  <c:pt idx="46">
                    <c:v>16</c:v>
                  </c:pt>
                  <c:pt idx="47">
                    <c:v>17</c:v>
                  </c:pt>
                  <c:pt idx="48">
                    <c:v>18</c:v>
                  </c:pt>
                  <c:pt idx="49">
                    <c:v>19</c:v>
                  </c:pt>
                  <c:pt idx="50">
                    <c:v>20</c:v>
                  </c:pt>
                  <c:pt idx="51">
                    <c:v>21</c:v>
                  </c:pt>
                  <c:pt idx="52">
                    <c:v>22</c:v>
                  </c:pt>
                  <c:pt idx="53">
                    <c:v>23</c:v>
                  </c:pt>
                  <c:pt idx="54">
                    <c:v>24</c:v>
                  </c:pt>
                  <c:pt idx="55">
                    <c:v>25</c:v>
                  </c:pt>
                  <c:pt idx="56">
                    <c:v>26</c:v>
                  </c:pt>
                  <c:pt idx="57">
                    <c:v>27</c:v>
                  </c:pt>
                  <c:pt idx="58">
                    <c:v>28</c:v>
                  </c:pt>
                  <c:pt idx="59">
                    <c:v>29</c:v>
                  </c:pt>
                  <c:pt idx="60">
                    <c:v>30</c:v>
                  </c:pt>
                  <c:pt idx="61">
                    <c:v>31</c:v>
                  </c:pt>
                  <c:pt idx="62">
                    <c:v>1</c:v>
                  </c:pt>
                  <c:pt idx="63">
                    <c:v>2</c:v>
                  </c:pt>
                  <c:pt idx="64">
                    <c:v>3</c:v>
                  </c:pt>
                  <c:pt idx="65">
                    <c:v>4</c:v>
                  </c:pt>
                  <c:pt idx="66">
                    <c:v>5</c:v>
                  </c:pt>
                  <c:pt idx="67">
                    <c:v>6</c:v>
                  </c:pt>
                  <c:pt idx="68">
                    <c:v>7</c:v>
                  </c:pt>
                  <c:pt idx="69">
                    <c:v>8</c:v>
                  </c:pt>
                  <c:pt idx="70">
                    <c:v>9</c:v>
                  </c:pt>
                  <c:pt idx="71">
                    <c:v>10</c:v>
                  </c:pt>
                  <c:pt idx="72">
                    <c:v>11</c:v>
                  </c:pt>
                  <c:pt idx="73">
                    <c:v>12</c:v>
                  </c:pt>
                  <c:pt idx="74">
                    <c:v>13</c:v>
                  </c:pt>
                  <c:pt idx="75">
                    <c:v>14</c:v>
                  </c:pt>
                  <c:pt idx="76">
                    <c:v>15</c:v>
                  </c:pt>
                  <c:pt idx="77">
                    <c:v>16</c:v>
                  </c:pt>
                  <c:pt idx="78">
                    <c:v>17</c:v>
                  </c:pt>
                  <c:pt idx="79">
                    <c:v>18</c:v>
                  </c:pt>
                  <c:pt idx="80">
                    <c:v>19</c:v>
                  </c:pt>
                  <c:pt idx="81">
                    <c:v>20</c:v>
                  </c:pt>
                  <c:pt idx="82">
                    <c:v>21</c:v>
                  </c:pt>
                  <c:pt idx="83">
                    <c:v>22</c:v>
                  </c:pt>
                  <c:pt idx="84">
                    <c:v>23</c:v>
                  </c:pt>
                  <c:pt idx="85">
                    <c:v>24</c:v>
                  </c:pt>
                  <c:pt idx="86">
                    <c:v>25</c:v>
                  </c:pt>
                  <c:pt idx="87">
                    <c:v>26</c:v>
                  </c:pt>
                  <c:pt idx="88">
                    <c:v>27</c:v>
                  </c:pt>
                  <c:pt idx="89">
                    <c:v>28</c:v>
                  </c:pt>
                  <c:pt idx="90">
                    <c:v>29</c:v>
                  </c:pt>
                  <c:pt idx="91">
                    <c:v>30</c:v>
                  </c:pt>
                  <c:pt idx="92">
                    <c:v>1</c:v>
                  </c:pt>
                  <c:pt idx="93">
                    <c:v>2</c:v>
                  </c:pt>
                  <c:pt idx="94">
                    <c:v>3</c:v>
                  </c:pt>
                  <c:pt idx="95">
                    <c:v>4</c:v>
                  </c:pt>
                  <c:pt idx="96">
                    <c:v>5</c:v>
                  </c:pt>
                  <c:pt idx="97">
                    <c:v>6</c:v>
                  </c:pt>
                  <c:pt idx="98">
                    <c:v>7</c:v>
                  </c:pt>
                  <c:pt idx="99">
                    <c:v>8</c:v>
                  </c:pt>
                  <c:pt idx="100">
                    <c:v>9</c:v>
                  </c:pt>
                  <c:pt idx="101">
                    <c:v>10</c:v>
                  </c:pt>
                  <c:pt idx="102">
                    <c:v>11</c:v>
                  </c:pt>
                  <c:pt idx="103">
                    <c:v>12</c:v>
                  </c:pt>
                  <c:pt idx="104">
                    <c:v>13</c:v>
                  </c:pt>
                  <c:pt idx="105">
                    <c:v>14</c:v>
                  </c:pt>
                  <c:pt idx="106">
                    <c:v>15</c:v>
                  </c:pt>
                  <c:pt idx="107">
                    <c:v>16</c:v>
                  </c:pt>
                  <c:pt idx="108">
                    <c:v>17</c:v>
                  </c:pt>
                  <c:pt idx="109">
                    <c:v>18</c:v>
                  </c:pt>
                  <c:pt idx="110">
                    <c:v>19</c:v>
                  </c:pt>
                  <c:pt idx="111">
                    <c:v>20</c:v>
                  </c:pt>
                  <c:pt idx="112">
                    <c:v>21</c:v>
                  </c:pt>
                  <c:pt idx="113">
                    <c:v>22</c:v>
                  </c:pt>
                  <c:pt idx="114">
                    <c:v>23</c:v>
                  </c:pt>
                  <c:pt idx="115">
                    <c:v>24</c:v>
                  </c:pt>
                  <c:pt idx="116">
                    <c:v>25</c:v>
                  </c:pt>
                  <c:pt idx="117">
                    <c:v>26</c:v>
                  </c:pt>
                  <c:pt idx="118">
                    <c:v>27</c:v>
                  </c:pt>
                  <c:pt idx="119">
                    <c:v>28</c:v>
                  </c:pt>
                  <c:pt idx="120">
                    <c:v>29</c:v>
                  </c:pt>
                  <c:pt idx="121">
                    <c:v>30</c:v>
                  </c:pt>
                  <c:pt idx="122">
                    <c:v>31</c:v>
                  </c:pt>
                  <c:pt idx="123">
                    <c:v>1</c:v>
                  </c:pt>
                  <c:pt idx="124">
                    <c:v>2</c:v>
                  </c:pt>
                  <c:pt idx="125">
                    <c:v>3</c:v>
                  </c:pt>
                  <c:pt idx="126">
                    <c:v>4</c:v>
                  </c:pt>
                  <c:pt idx="127">
                    <c:v>5</c:v>
                  </c:pt>
                  <c:pt idx="128">
                    <c:v>6</c:v>
                  </c:pt>
                  <c:pt idx="129">
                    <c:v>7</c:v>
                  </c:pt>
                  <c:pt idx="130">
                    <c:v>8</c:v>
                  </c:pt>
                  <c:pt idx="131">
                    <c:v>9</c:v>
                  </c:pt>
                  <c:pt idx="132">
                    <c:v>10</c:v>
                  </c:pt>
                  <c:pt idx="133">
                    <c:v>11</c:v>
                  </c:pt>
                  <c:pt idx="134">
                    <c:v>12</c:v>
                  </c:pt>
                  <c:pt idx="135">
                    <c:v>13</c:v>
                  </c:pt>
                  <c:pt idx="136">
                    <c:v>14</c:v>
                  </c:pt>
                  <c:pt idx="137">
                    <c:v>15</c:v>
                  </c:pt>
                  <c:pt idx="138">
                    <c:v>16</c:v>
                  </c:pt>
                  <c:pt idx="139">
                    <c:v>17</c:v>
                  </c:pt>
                  <c:pt idx="140">
                    <c:v>18</c:v>
                  </c:pt>
                  <c:pt idx="141">
                    <c:v>19</c:v>
                  </c:pt>
                  <c:pt idx="142">
                    <c:v>20</c:v>
                  </c:pt>
                  <c:pt idx="143">
                    <c:v>21</c:v>
                  </c:pt>
                  <c:pt idx="144">
                    <c:v>22</c:v>
                  </c:pt>
                  <c:pt idx="145">
                    <c:v>23</c:v>
                  </c:pt>
                  <c:pt idx="146">
                    <c:v>24</c:v>
                  </c:pt>
                  <c:pt idx="147">
                    <c:v>25</c:v>
                  </c:pt>
                  <c:pt idx="148">
                    <c:v>26</c:v>
                  </c:pt>
                  <c:pt idx="149">
                    <c:v>27</c:v>
                  </c:pt>
                  <c:pt idx="150">
                    <c:v>28</c:v>
                  </c:pt>
                  <c:pt idx="151">
                    <c:v>29</c:v>
                  </c:pt>
                  <c:pt idx="152">
                    <c:v>30</c:v>
                  </c:pt>
                  <c:pt idx="153">
                    <c:v>1</c:v>
                  </c:pt>
                  <c:pt idx="154">
                    <c:v>2</c:v>
                  </c:pt>
                  <c:pt idx="155">
                    <c:v>3</c:v>
                  </c:pt>
                  <c:pt idx="156">
                    <c:v>4</c:v>
                  </c:pt>
                  <c:pt idx="157">
                    <c:v>5</c:v>
                  </c:pt>
                  <c:pt idx="158">
                    <c:v>6</c:v>
                  </c:pt>
                  <c:pt idx="159">
                    <c:v>7</c:v>
                  </c:pt>
                  <c:pt idx="160">
                    <c:v>8</c:v>
                  </c:pt>
                  <c:pt idx="161">
                    <c:v>9</c:v>
                  </c:pt>
                  <c:pt idx="162">
                    <c:v>10</c:v>
                  </c:pt>
                  <c:pt idx="163">
                    <c:v>11</c:v>
                  </c:pt>
                  <c:pt idx="164">
                    <c:v>12</c:v>
                  </c:pt>
                  <c:pt idx="165">
                    <c:v>13</c:v>
                  </c:pt>
                  <c:pt idx="166">
                    <c:v>14</c:v>
                  </c:pt>
                  <c:pt idx="167">
                    <c:v>15</c:v>
                  </c:pt>
                  <c:pt idx="168">
                    <c:v>16</c:v>
                  </c:pt>
                  <c:pt idx="169">
                    <c:v>17</c:v>
                  </c:pt>
                  <c:pt idx="170">
                    <c:v>18</c:v>
                  </c:pt>
                  <c:pt idx="171">
                    <c:v>19</c:v>
                  </c:pt>
                  <c:pt idx="172">
                    <c:v>20</c:v>
                  </c:pt>
                  <c:pt idx="173">
                    <c:v>21</c:v>
                  </c:pt>
                  <c:pt idx="174">
                    <c:v>22</c:v>
                  </c:pt>
                  <c:pt idx="175">
                    <c:v>23</c:v>
                  </c:pt>
                  <c:pt idx="176">
                    <c:v>24</c:v>
                  </c:pt>
                  <c:pt idx="177">
                    <c:v>25</c:v>
                  </c:pt>
                  <c:pt idx="178">
                    <c:v>26</c:v>
                  </c:pt>
                  <c:pt idx="179">
                    <c:v>27</c:v>
                  </c:pt>
                  <c:pt idx="180">
                    <c:v>28</c:v>
                  </c:pt>
                  <c:pt idx="181">
                    <c:v>29</c:v>
                  </c:pt>
                  <c:pt idx="182">
                    <c:v>30</c:v>
                  </c:pt>
                  <c:pt idx="183">
                    <c:v>31</c:v>
                  </c:pt>
                  <c:pt idx="184">
                    <c:v>1</c:v>
                  </c:pt>
                  <c:pt idx="185">
                    <c:v>2</c:v>
                  </c:pt>
                  <c:pt idx="186">
                    <c:v>3</c:v>
                  </c:pt>
                  <c:pt idx="187">
                    <c:v>4</c:v>
                  </c:pt>
                  <c:pt idx="188">
                    <c:v>5</c:v>
                  </c:pt>
                  <c:pt idx="189">
                    <c:v>6</c:v>
                  </c:pt>
                  <c:pt idx="190">
                    <c:v>7</c:v>
                  </c:pt>
                  <c:pt idx="191">
                    <c:v>8</c:v>
                  </c:pt>
                  <c:pt idx="192">
                    <c:v>9</c:v>
                  </c:pt>
                  <c:pt idx="193">
                    <c:v>10</c:v>
                  </c:pt>
                  <c:pt idx="194">
                    <c:v>11</c:v>
                  </c:pt>
                  <c:pt idx="195">
                    <c:v>12</c:v>
                  </c:pt>
                  <c:pt idx="196">
                    <c:v>13</c:v>
                  </c:pt>
                  <c:pt idx="197">
                    <c:v>14</c:v>
                  </c:pt>
                  <c:pt idx="198">
                    <c:v>15</c:v>
                  </c:pt>
                  <c:pt idx="199">
                    <c:v>16</c:v>
                  </c:pt>
                  <c:pt idx="200">
                    <c:v>17</c:v>
                  </c:pt>
                  <c:pt idx="201">
                    <c:v>18</c:v>
                  </c:pt>
                  <c:pt idx="202">
                    <c:v>19</c:v>
                  </c:pt>
                  <c:pt idx="203">
                    <c:v>20</c:v>
                  </c:pt>
                  <c:pt idx="204">
                    <c:v>21</c:v>
                  </c:pt>
                  <c:pt idx="205">
                    <c:v>22</c:v>
                  </c:pt>
                  <c:pt idx="206">
                    <c:v>23</c:v>
                  </c:pt>
                  <c:pt idx="207">
                    <c:v>24</c:v>
                  </c:pt>
                  <c:pt idx="208">
                    <c:v>25</c:v>
                  </c:pt>
                  <c:pt idx="209">
                    <c:v>26</c:v>
                  </c:pt>
                  <c:pt idx="210">
                    <c:v>27</c:v>
                  </c:pt>
                  <c:pt idx="211">
                    <c:v>28</c:v>
                  </c:pt>
                  <c:pt idx="212">
                    <c:v>29</c:v>
                  </c:pt>
                  <c:pt idx="213">
                    <c:v>30</c:v>
                  </c:pt>
                  <c:pt idx="214">
                    <c:v>31</c:v>
                  </c:pt>
                  <c:pt idx="215">
                    <c:v>1</c:v>
                  </c:pt>
                  <c:pt idx="216">
                    <c:v>2</c:v>
                  </c:pt>
                  <c:pt idx="217">
                    <c:v>3</c:v>
                  </c:pt>
                  <c:pt idx="218">
                    <c:v>4</c:v>
                  </c:pt>
                  <c:pt idx="219">
                    <c:v>5</c:v>
                  </c:pt>
                  <c:pt idx="220">
                    <c:v>6</c:v>
                  </c:pt>
                  <c:pt idx="221">
                    <c:v>7</c:v>
                  </c:pt>
                  <c:pt idx="222">
                    <c:v>8</c:v>
                  </c:pt>
                  <c:pt idx="223">
                    <c:v>9</c:v>
                  </c:pt>
                  <c:pt idx="224">
                    <c:v>10</c:v>
                  </c:pt>
                  <c:pt idx="225">
                    <c:v>11</c:v>
                  </c:pt>
                  <c:pt idx="226">
                    <c:v>12</c:v>
                  </c:pt>
                  <c:pt idx="227">
                    <c:v>13</c:v>
                  </c:pt>
                  <c:pt idx="228">
                    <c:v>14</c:v>
                  </c:pt>
                  <c:pt idx="229">
                    <c:v>15</c:v>
                  </c:pt>
                  <c:pt idx="230">
                    <c:v>16</c:v>
                  </c:pt>
                  <c:pt idx="231">
                    <c:v>17</c:v>
                  </c:pt>
                  <c:pt idx="232">
                    <c:v>18</c:v>
                  </c:pt>
                  <c:pt idx="233">
                    <c:v>19</c:v>
                  </c:pt>
                  <c:pt idx="234">
                    <c:v>20</c:v>
                  </c:pt>
                  <c:pt idx="235">
                    <c:v>21</c:v>
                  </c:pt>
                  <c:pt idx="236">
                    <c:v>22</c:v>
                  </c:pt>
                  <c:pt idx="237">
                    <c:v>23</c:v>
                  </c:pt>
                  <c:pt idx="238">
                    <c:v>24</c:v>
                  </c:pt>
                  <c:pt idx="239">
                    <c:v>25</c:v>
                  </c:pt>
                  <c:pt idx="240">
                    <c:v>26</c:v>
                  </c:pt>
                  <c:pt idx="241">
                    <c:v>27</c:v>
                  </c:pt>
                  <c:pt idx="242">
                    <c:v>28</c:v>
                  </c:pt>
                  <c:pt idx="243">
                    <c:v>29</c:v>
                  </c:pt>
                  <c:pt idx="244">
                    <c:v>1</c:v>
                  </c:pt>
                  <c:pt idx="245">
                    <c:v>2</c:v>
                  </c:pt>
                  <c:pt idx="246">
                    <c:v>3</c:v>
                  </c:pt>
                  <c:pt idx="247">
                    <c:v>4</c:v>
                  </c:pt>
                  <c:pt idx="248">
                    <c:v>5</c:v>
                  </c:pt>
                  <c:pt idx="249">
                    <c:v>6</c:v>
                  </c:pt>
                  <c:pt idx="250">
                    <c:v>7</c:v>
                  </c:pt>
                  <c:pt idx="251">
                    <c:v>8</c:v>
                  </c:pt>
                  <c:pt idx="252">
                    <c:v>9</c:v>
                  </c:pt>
                  <c:pt idx="253">
                    <c:v>10</c:v>
                  </c:pt>
                  <c:pt idx="254">
                    <c:v>11</c:v>
                  </c:pt>
                  <c:pt idx="255">
                    <c:v>12</c:v>
                  </c:pt>
                  <c:pt idx="256">
                    <c:v>13</c:v>
                  </c:pt>
                  <c:pt idx="257">
                    <c:v>14</c:v>
                  </c:pt>
                  <c:pt idx="258">
                    <c:v>15</c:v>
                  </c:pt>
                  <c:pt idx="259">
                    <c:v>16</c:v>
                  </c:pt>
                  <c:pt idx="260">
                    <c:v>17</c:v>
                  </c:pt>
                  <c:pt idx="261">
                    <c:v>18</c:v>
                  </c:pt>
                  <c:pt idx="262">
                    <c:v>19</c:v>
                  </c:pt>
                  <c:pt idx="263">
                    <c:v>20</c:v>
                  </c:pt>
                  <c:pt idx="264">
                    <c:v>21</c:v>
                  </c:pt>
                  <c:pt idx="265">
                    <c:v>22</c:v>
                  </c:pt>
                  <c:pt idx="266">
                    <c:v>23</c:v>
                  </c:pt>
                  <c:pt idx="267">
                    <c:v>24</c:v>
                  </c:pt>
                  <c:pt idx="268">
                    <c:v>25</c:v>
                  </c:pt>
                  <c:pt idx="269">
                    <c:v>26</c:v>
                  </c:pt>
                  <c:pt idx="270">
                    <c:v>27</c:v>
                  </c:pt>
                  <c:pt idx="271">
                    <c:v>28</c:v>
                  </c:pt>
                  <c:pt idx="272">
                    <c:v>29</c:v>
                  </c:pt>
                  <c:pt idx="273">
                    <c:v>30</c:v>
                  </c:pt>
                  <c:pt idx="274">
                    <c:v>31</c:v>
                  </c:pt>
                  <c:pt idx="275">
                    <c:v>1</c:v>
                  </c:pt>
                  <c:pt idx="276">
                    <c:v>2</c:v>
                  </c:pt>
                  <c:pt idx="277">
                    <c:v>3</c:v>
                  </c:pt>
                  <c:pt idx="278">
                    <c:v>4</c:v>
                  </c:pt>
                  <c:pt idx="279">
                    <c:v>5</c:v>
                  </c:pt>
                  <c:pt idx="280">
                    <c:v>6</c:v>
                  </c:pt>
                  <c:pt idx="281">
                    <c:v>7</c:v>
                  </c:pt>
                  <c:pt idx="282">
                    <c:v>8</c:v>
                  </c:pt>
                  <c:pt idx="283">
                    <c:v>9</c:v>
                  </c:pt>
                  <c:pt idx="284">
                    <c:v>10</c:v>
                  </c:pt>
                  <c:pt idx="285">
                    <c:v>11</c:v>
                  </c:pt>
                  <c:pt idx="286">
                    <c:v>12</c:v>
                  </c:pt>
                  <c:pt idx="287">
                    <c:v>13</c:v>
                  </c:pt>
                  <c:pt idx="288">
                    <c:v>14</c:v>
                  </c:pt>
                  <c:pt idx="289">
                    <c:v>15</c:v>
                  </c:pt>
                  <c:pt idx="290">
                    <c:v>16</c:v>
                  </c:pt>
                  <c:pt idx="291">
                    <c:v>17</c:v>
                  </c:pt>
                  <c:pt idx="292">
                    <c:v>18</c:v>
                  </c:pt>
                  <c:pt idx="293">
                    <c:v>19</c:v>
                  </c:pt>
                  <c:pt idx="294">
                    <c:v>20</c:v>
                  </c:pt>
                  <c:pt idx="295">
                    <c:v>21</c:v>
                  </c:pt>
                  <c:pt idx="296">
                    <c:v>22</c:v>
                  </c:pt>
                  <c:pt idx="297">
                    <c:v>23</c:v>
                  </c:pt>
                  <c:pt idx="298">
                    <c:v>24</c:v>
                  </c:pt>
                  <c:pt idx="299">
                    <c:v>25</c:v>
                  </c:pt>
                  <c:pt idx="300">
                    <c:v>26</c:v>
                  </c:pt>
                  <c:pt idx="301">
                    <c:v>27</c:v>
                  </c:pt>
                  <c:pt idx="302">
                    <c:v>28</c:v>
                  </c:pt>
                  <c:pt idx="303">
                    <c:v>29</c:v>
                  </c:pt>
                  <c:pt idx="304">
                    <c:v>30</c:v>
                  </c:pt>
                  <c:pt idx="305">
                    <c:v>1</c:v>
                  </c:pt>
                  <c:pt idx="306">
                    <c:v>2</c:v>
                  </c:pt>
                  <c:pt idx="307">
                    <c:v>3</c:v>
                  </c:pt>
                  <c:pt idx="308">
                    <c:v>4</c:v>
                  </c:pt>
                  <c:pt idx="309">
                    <c:v>5</c:v>
                  </c:pt>
                  <c:pt idx="310">
                    <c:v>6</c:v>
                  </c:pt>
                  <c:pt idx="311">
                    <c:v>7</c:v>
                  </c:pt>
                  <c:pt idx="312">
                    <c:v>8</c:v>
                  </c:pt>
                  <c:pt idx="313">
                    <c:v>9</c:v>
                  </c:pt>
                  <c:pt idx="314">
                    <c:v>10</c:v>
                  </c:pt>
                  <c:pt idx="315">
                    <c:v>11</c:v>
                  </c:pt>
                  <c:pt idx="316">
                    <c:v>12</c:v>
                  </c:pt>
                  <c:pt idx="317">
                    <c:v>13</c:v>
                  </c:pt>
                  <c:pt idx="318">
                    <c:v>14</c:v>
                  </c:pt>
                  <c:pt idx="319">
                    <c:v>15</c:v>
                  </c:pt>
                  <c:pt idx="320">
                    <c:v>16</c:v>
                  </c:pt>
                  <c:pt idx="321">
                    <c:v>17</c:v>
                  </c:pt>
                  <c:pt idx="322">
                    <c:v>18</c:v>
                  </c:pt>
                  <c:pt idx="323">
                    <c:v>19</c:v>
                  </c:pt>
                  <c:pt idx="324">
                    <c:v>20</c:v>
                  </c:pt>
                  <c:pt idx="325">
                    <c:v>21</c:v>
                  </c:pt>
                  <c:pt idx="326">
                    <c:v>22</c:v>
                  </c:pt>
                  <c:pt idx="327">
                    <c:v>23</c:v>
                  </c:pt>
                  <c:pt idx="328">
                    <c:v>24</c:v>
                  </c:pt>
                  <c:pt idx="329">
                    <c:v>25</c:v>
                  </c:pt>
                  <c:pt idx="330">
                    <c:v>26</c:v>
                  </c:pt>
                  <c:pt idx="331">
                    <c:v>27</c:v>
                  </c:pt>
                  <c:pt idx="332">
                    <c:v>28</c:v>
                  </c:pt>
                  <c:pt idx="333">
                    <c:v>29</c:v>
                  </c:pt>
                  <c:pt idx="334">
                    <c:v>30</c:v>
                  </c:pt>
                  <c:pt idx="335">
                    <c:v>31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  <c:pt idx="348">
                    <c:v>13</c:v>
                  </c:pt>
                  <c:pt idx="349">
                    <c:v>14</c:v>
                  </c:pt>
                  <c:pt idx="350">
                    <c:v>15</c:v>
                  </c:pt>
                  <c:pt idx="351">
                    <c:v>16</c:v>
                  </c:pt>
                  <c:pt idx="352">
                    <c:v>17</c:v>
                  </c:pt>
                  <c:pt idx="353">
                    <c:v>18</c:v>
                  </c:pt>
                  <c:pt idx="354">
                    <c:v>19</c:v>
                  </c:pt>
                  <c:pt idx="355">
                    <c:v>20</c:v>
                  </c:pt>
                  <c:pt idx="356">
                    <c:v>21</c:v>
                  </c:pt>
                  <c:pt idx="357">
                    <c:v>22</c:v>
                  </c:pt>
                  <c:pt idx="358">
                    <c:v>23</c:v>
                  </c:pt>
                  <c:pt idx="359">
                    <c:v>24</c:v>
                  </c:pt>
                  <c:pt idx="360">
                    <c:v>25</c:v>
                  </c:pt>
                  <c:pt idx="361">
                    <c:v>26</c:v>
                  </c:pt>
                  <c:pt idx="362">
                    <c:v>27</c:v>
                  </c:pt>
                  <c:pt idx="363">
                    <c:v>28</c:v>
                  </c:pt>
                  <c:pt idx="364">
                    <c:v>29</c:v>
                  </c:pt>
                  <c:pt idx="365">
                    <c:v>30</c:v>
                  </c:pt>
                </c:lvl>
                <c:lvl>
                  <c:pt idx="0">
                    <c:v>Jul</c:v>
                  </c:pt>
                  <c:pt idx="1">
                    <c:v>Jul</c:v>
                  </c:pt>
                  <c:pt idx="2">
                    <c:v>Jul</c:v>
                  </c:pt>
                  <c:pt idx="3">
                    <c:v>Jul</c:v>
                  </c:pt>
                  <c:pt idx="4">
                    <c:v>Jul</c:v>
                  </c:pt>
                  <c:pt idx="5">
                    <c:v>Jul</c:v>
                  </c:pt>
                  <c:pt idx="6">
                    <c:v>Jul</c:v>
                  </c:pt>
                  <c:pt idx="7">
                    <c:v>Jul</c:v>
                  </c:pt>
                  <c:pt idx="8">
                    <c:v>Jul</c:v>
                  </c:pt>
                  <c:pt idx="9">
                    <c:v>Jul</c:v>
                  </c:pt>
                  <c:pt idx="10">
                    <c:v>Jul</c:v>
                  </c:pt>
                  <c:pt idx="11">
                    <c:v>Jul</c:v>
                  </c:pt>
                  <c:pt idx="12">
                    <c:v>Jul</c:v>
                  </c:pt>
                  <c:pt idx="13">
                    <c:v>Jul</c:v>
                  </c:pt>
                  <c:pt idx="14">
                    <c:v>Jul</c:v>
                  </c:pt>
                  <c:pt idx="15">
                    <c:v>Jul</c:v>
                  </c:pt>
                  <c:pt idx="16">
                    <c:v>Jul</c:v>
                  </c:pt>
                  <c:pt idx="17">
                    <c:v>Jul</c:v>
                  </c:pt>
                  <c:pt idx="18">
                    <c:v>Jul</c:v>
                  </c:pt>
                  <c:pt idx="19">
                    <c:v>Jul</c:v>
                  </c:pt>
                  <c:pt idx="20">
                    <c:v>Jul</c:v>
                  </c:pt>
                  <c:pt idx="21">
                    <c:v>Jul</c:v>
                  </c:pt>
                  <c:pt idx="22">
                    <c:v>Jul</c:v>
                  </c:pt>
                  <c:pt idx="23">
                    <c:v>Jul</c:v>
                  </c:pt>
                  <c:pt idx="24">
                    <c:v>Jul</c:v>
                  </c:pt>
                  <c:pt idx="25">
                    <c:v>Jul</c:v>
                  </c:pt>
                  <c:pt idx="26">
                    <c:v>Jul</c:v>
                  </c:pt>
                  <c:pt idx="27">
                    <c:v>Jul</c:v>
                  </c:pt>
                  <c:pt idx="28">
                    <c:v>Jul</c:v>
                  </c:pt>
                  <c:pt idx="29">
                    <c:v>Jul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Aug</c:v>
                  </c:pt>
                  <c:pt idx="33">
                    <c:v>Aug</c:v>
                  </c:pt>
                  <c:pt idx="34">
                    <c:v>Aug</c:v>
                  </c:pt>
                  <c:pt idx="35">
                    <c:v>Aug</c:v>
                  </c:pt>
                  <c:pt idx="36">
                    <c:v>Aug</c:v>
                  </c:pt>
                  <c:pt idx="37">
                    <c:v>Aug</c:v>
                  </c:pt>
                  <c:pt idx="38">
                    <c:v>Aug</c:v>
                  </c:pt>
                  <c:pt idx="39">
                    <c:v>Aug</c:v>
                  </c:pt>
                  <c:pt idx="40">
                    <c:v>Aug</c:v>
                  </c:pt>
                  <c:pt idx="41">
                    <c:v>Aug</c:v>
                  </c:pt>
                  <c:pt idx="42">
                    <c:v>Aug</c:v>
                  </c:pt>
                  <c:pt idx="43">
                    <c:v>Aug</c:v>
                  </c:pt>
                  <c:pt idx="44">
                    <c:v>Aug</c:v>
                  </c:pt>
                  <c:pt idx="45">
                    <c:v>Aug</c:v>
                  </c:pt>
                  <c:pt idx="46">
                    <c:v>Aug</c:v>
                  </c:pt>
                  <c:pt idx="47">
                    <c:v>Aug</c:v>
                  </c:pt>
                  <c:pt idx="48">
                    <c:v>Aug</c:v>
                  </c:pt>
                  <c:pt idx="49">
                    <c:v>Aug</c:v>
                  </c:pt>
                  <c:pt idx="50">
                    <c:v>Aug</c:v>
                  </c:pt>
                  <c:pt idx="51">
                    <c:v>Aug</c:v>
                  </c:pt>
                  <c:pt idx="52">
                    <c:v>Aug</c:v>
                  </c:pt>
                  <c:pt idx="53">
                    <c:v>Aug</c:v>
                  </c:pt>
                  <c:pt idx="54">
                    <c:v>Aug</c:v>
                  </c:pt>
                  <c:pt idx="55">
                    <c:v>Aug</c:v>
                  </c:pt>
                  <c:pt idx="56">
                    <c:v>Aug</c:v>
                  </c:pt>
                  <c:pt idx="57">
                    <c:v>Aug</c:v>
                  </c:pt>
                  <c:pt idx="58">
                    <c:v>Aug</c:v>
                  </c:pt>
                  <c:pt idx="59">
                    <c:v>Aug</c:v>
                  </c:pt>
                  <c:pt idx="60">
                    <c:v>Aug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Sep</c:v>
                  </c:pt>
                  <c:pt idx="64">
                    <c:v>Sep</c:v>
                  </c:pt>
                  <c:pt idx="65">
                    <c:v>Sep</c:v>
                  </c:pt>
                  <c:pt idx="66">
                    <c:v>Sep</c:v>
                  </c:pt>
                  <c:pt idx="67">
                    <c:v>Sep</c:v>
                  </c:pt>
                  <c:pt idx="68">
                    <c:v>Sep</c:v>
                  </c:pt>
                  <c:pt idx="69">
                    <c:v>Sep</c:v>
                  </c:pt>
                  <c:pt idx="70">
                    <c:v>Sep</c:v>
                  </c:pt>
                  <c:pt idx="71">
                    <c:v>Sep</c:v>
                  </c:pt>
                  <c:pt idx="72">
                    <c:v>Sep</c:v>
                  </c:pt>
                  <c:pt idx="73">
                    <c:v>Sep</c:v>
                  </c:pt>
                  <c:pt idx="74">
                    <c:v>Sep</c:v>
                  </c:pt>
                  <c:pt idx="75">
                    <c:v>Sep</c:v>
                  </c:pt>
                  <c:pt idx="76">
                    <c:v>Sep</c:v>
                  </c:pt>
                  <c:pt idx="77">
                    <c:v>Sep</c:v>
                  </c:pt>
                  <c:pt idx="78">
                    <c:v>Sep</c:v>
                  </c:pt>
                  <c:pt idx="79">
                    <c:v>Sep</c:v>
                  </c:pt>
                  <c:pt idx="80">
                    <c:v>Sep</c:v>
                  </c:pt>
                  <c:pt idx="81">
                    <c:v>Sep</c:v>
                  </c:pt>
                  <c:pt idx="82">
                    <c:v>Sep</c:v>
                  </c:pt>
                  <c:pt idx="83">
                    <c:v>Sep</c:v>
                  </c:pt>
                  <c:pt idx="84">
                    <c:v>Sep</c:v>
                  </c:pt>
                  <c:pt idx="85">
                    <c:v>Sep</c:v>
                  </c:pt>
                  <c:pt idx="86">
                    <c:v>Sep</c:v>
                  </c:pt>
                  <c:pt idx="87">
                    <c:v>Sep</c:v>
                  </c:pt>
                  <c:pt idx="88">
                    <c:v>Sep</c:v>
                  </c:pt>
                  <c:pt idx="89">
                    <c:v>Sep</c:v>
                  </c:pt>
                  <c:pt idx="90">
                    <c:v>Sep</c:v>
                  </c:pt>
                  <c:pt idx="91">
                    <c:v>Sep</c:v>
                  </c:pt>
                  <c:pt idx="92">
                    <c:v>Oct</c:v>
                  </c:pt>
                  <c:pt idx="93">
                    <c:v>Oct</c:v>
                  </c:pt>
                  <c:pt idx="94">
                    <c:v>Oct</c:v>
                  </c:pt>
                  <c:pt idx="95">
                    <c:v>Oct</c:v>
                  </c:pt>
                  <c:pt idx="96">
                    <c:v>Oct</c:v>
                  </c:pt>
                  <c:pt idx="97">
                    <c:v>Oct</c:v>
                  </c:pt>
                  <c:pt idx="98">
                    <c:v>Oct</c:v>
                  </c:pt>
                  <c:pt idx="99">
                    <c:v>Oct</c:v>
                  </c:pt>
                  <c:pt idx="100">
                    <c:v>Oct</c:v>
                  </c:pt>
                  <c:pt idx="101">
                    <c:v>Oct</c:v>
                  </c:pt>
                  <c:pt idx="102">
                    <c:v>Oct</c:v>
                  </c:pt>
                  <c:pt idx="103">
                    <c:v>Oct</c:v>
                  </c:pt>
                  <c:pt idx="104">
                    <c:v>Oct</c:v>
                  </c:pt>
                  <c:pt idx="105">
                    <c:v>Oct</c:v>
                  </c:pt>
                  <c:pt idx="106">
                    <c:v>Oct</c:v>
                  </c:pt>
                  <c:pt idx="107">
                    <c:v>Oct</c:v>
                  </c:pt>
                  <c:pt idx="108">
                    <c:v>Oct</c:v>
                  </c:pt>
                  <c:pt idx="109">
                    <c:v>Oct</c:v>
                  </c:pt>
                  <c:pt idx="110">
                    <c:v>Oct</c:v>
                  </c:pt>
                  <c:pt idx="111">
                    <c:v>Oct</c:v>
                  </c:pt>
                  <c:pt idx="112">
                    <c:v>Oct</c:v>
                  </c:pt>
                  <c:pt idx="113">
                    <c:v>Oct</c:v>
                  </c:pt>
                  <c:pt idx="114">
                    <c:v>Oct</c:v>
                  </c:pt>
                  <c:pt idx="115">
                    <c:v>Oct</c:v>
                  </c:pt>
                  <c:pt idx="116">
                    <c:v>Oct</c:v>
                  </c:pt>
                  <c:pt idx="117">
                    <c:v>Oct</c:v>
                  </c:pt>
                  <c:pt idx="118">
                    <c:v>Oct</c:v>
                  </c:pt>
                  <c:pt idx="119">
                    <c:v>Oct</c:v>
                  </c:pt>
                  <c:pt idx="120">
                    <c:v>Oct</c:v>
                  </c:pt>
                  <c:pt idx="121">
                    <c:v>Oct</c:v>
                  </c:pt>
                  <c:pt idx="122">
                    <c:v>Oct</c:v>
                  </c:pt>
                  <c:pt idx="123">
                    <c:v>Nov</c:v>
                  </c:pt>
                  <c:pt idx="124">
                    <c:v>Nov</c:v>
                  </c:pt>
                  <c:pt idx="125">
                    <c:v>Nov</c:v>
                  </c:pt>
                  <c:pt idx="126">
                    <c:v>Nov</c:v>
                  </c:pt>
                  <c:pt idx="127">
                    <c:v>Nov</c:v>
                  </c:pt>
                  <c:pt idx="128">
                    <c:v>Nov</c:v>
                  </c:pt>
                  <c:pt idx="129">
                    <c:v>Nov</c:v>
                  </c:pt>
                  <c:pt idx="130">
                    <c:v>Nov</c:v>
                  </c:pt>
                  <c:pt idx="131">
                    <c:v>Nov</c:v>
                  </c:pt>
                  <c:pt idx="132">
                    <c:v>Nov</c:v>
                  </c:pt>
                  <c:pt idx="133">
                    <c:v>Nov</c:v>
                  </c:pt>
                  <c:pt idx="134">
                    <c:v>Nov</c:v>
                  </c:pt>
                  <c:pt idx="135">
                    <c:v>Nov</c:v>
                  </c:pt>
                  <c:pt idx="136">
                    <c:v>Nov</c:v>
                  </c:pt>
                  <c:pt idx="137">
                    <c:v>Nov</c:v>
                  </c:pt>
                  <c:pt idx="138">
                    <c:v>Nov</c:v>
                  </c:pt>
                  <c:pt idx="139">
                    <c:v>Nov</c:v>
                  </c:pt>
                  <c:pt idx="140">
                    <c:v>Nov</c:v>
                  </c:pt>
                  <c:pt idx="141">
                    <c:v>Nov</c:v>
                  </c:pt>
                  <c:pt idx="142">
                    <c:v>Nov</c:v>
                  </c:pt>
                  <c:pt idx="143">
                    <c:v>Nov</c:v>
                  </c:pt>
                  <c:pt idx="144">
                    <c:v>Nov</c:v>
                  </c:pt>
                  <c:pt idx="145">
                    <c:v>Nov</c:v>
                  </c:pt>
                  <c:pt idx="146">
                    <c:v>Nov</c:v>
                  </c:pt>
                  <c:pt idx="147">
                    <c:v>Nov</c:v>
                  </c:pt>
                  <c:pt idx="148">
                    <c:v>Nov</c:v>
                  </c:pt>
                  <c:pt idx="149">
                    <c:v>Nov</c:v>
                  </c:pt>
                  <c:pt idx="150">
                    <c:v>Nov</c:v>
                  </c:pt>
                  <c:pt idx="151">
                    <c:v>Nov</c:v>
                  </c:pt>
                  <c:pt idx="152">
                    <c:v>Nov</c:v>
                  </c:pt>
                  <c:pt idx="153">
                    <c:v>Dec</c:v>
                  </c:pt>
                  <c:pt idx="154">
                    <c:v>Dec</c:v>
                  </c:pt>
                  <c:pt idx="155">
                    <c:v>Dec</c:v>
                  </c:pt>
                  <c:pt idx="156">
                    <c:v>Dec</c:v>
                  </c:pt>
                  <c:pt idx="157">
                    <c:v>Dec</c:v>
                  </c:pt>
                  <c:pt idx="158">
                    <c:v>Dec</c:v>
                  </c:pt>
                  <c:pt idx="159">
                    <c:v>Dec</c:v>
                  </c:pt>
                  <c:pt idx="160">
                    <c:v>Dec</c:v>
                  </c:pt>
                  <c:pt idx="161">
                    <c:v>Dec</c:v>
                  </c:pt>
                  <c:pt idx="162">
                    <c:v>Dec</c:v>
                  </c:pt>
                  <c:pt idx="163">
                    <c:v>Dec</c:v>
                  </c:pt>
                  <c:pt idx="164">
                    <c:v>Dec</c:v>
                  </c:pt>
                  <c:pt idx="165">
                    <c:v>Dec</c:v>
                  </c:pt>
                  <c:pt idx="166">
                    <c:v>Dec</c:v>
                  </c:pt>
                  <c:pt idx="167">
                    <c:v>Dec</c:v>
                  </c:pt>
                  <c:pt idx="168">
                    <c:v>Dec</c:v>
                  </c:pt>
                  <c:pt idx="169">
                    <c:v>Dec</c:v>
                  </c:pt>
                  <c:pt idx="170">
                    <c:v>Dec</c:v>
                  </c:pt>
                  <c:pt idx="171">
                    <c:v>Dec</c:v>
                  </c:pt>
                  <c:pt idx="172">
                    <c:v>Dec</c:v>
                  </c:pt>
                  <c:pt idx="173">
                    <c:v>Dec</c:v>
                  </c:pt>
                  <c:pt idx="174">
                    <c:v>Dec</c:v>
                  </c:pt>
                  <c:pt idx="175">
                    <c:v>Dec</c:v>
                  </c:pt>
                  <c:pt idx="176">
                    <c:v>Dec</c:v>
                  </c:pt>
                  <c:pt idx="177">
                    <c:v>Dec</c:v>
                  </c:pt>
                  <c:pt idx="178">
                    <c:v>Dec</c:v>
                  </c:pt>
                  <c:pt idx="179">
                    <c:v>Dec</c:v>
                  </c:pt>
                  <c:pt idx="180">
                    <c:v>Dec</c:v>
                  </c:pt>
                  <c:pt idx="181">
                    <c:v>Dec</c:v>
                  </c:pt>
                  <c:pt idx="182">
                    <c:v>Dec</c:v>
                  </c:pt>
                  <c:pt idx="183">
                    <c:v>Dec</c:v>
                  </c:pt>
                  <c:pt idx="184">
                    <c:v>Jan</c:v>
                  </c:pt>
                  <c:pt idx="185">
                    <c:v>Jan</c:v>
                  </c:pt>
                  <c:pt idx="186">
                    <c:v>Jan</c:v>
                  </c:pt>
                  <c:pt idx="187">
                    <c:v>Jan</c:v>
                  </c:pt>
                  <c:pt idx="188">
                    <c:v>Jan</c:v>
                  </c:pt>
                  <c:pt idx="189">
                    <c:v>Jan</c:v>
                  </c:pt>
                  <c:pt idx="190">
                    <c:v>Jan</c:v>
                  </c:pt>
                  <c:pt idx="191">
                    <c:v>Jan</c:v>
                  </c:pt>
                  <c:pt idx="192">
                    <c:v>Jan</c:v>
                  </c:pt>
                  <c:pt idx="193">
                    <c:v>Jan</c:v>
                  </c:pt>
                  <c:pt idx="194">
                    <c:v>Jan</c:v>
                  </c:pt>
                  <c:pt idx="195">
                    <c:v>Jan</c:v>
                  </c:pt>
                  <c:pt idx="196">
                    <c:v>Jan</c:v>
                  </c:pt>
                  <c:pt idx="197">
                    <c:v>Jan</c:v>
                  </c:pt>
                  <c:pt idx="198">
                    <c:v>Jan</c:v>
                  </c:pt>
                  <c:pt idx="199">
                    <c:v>Jan</c:v>
                  </c:pt>
                  <c:pt idx="200">
                    <c:v>Jan</c:v>
                  </c:pt>
                  <c:pt idx="201">
                    <c:v>Jan</c:v>
                  </c:pt>
                  <c:pt idx="202">
                    <c:v>Jan</c:v>
                  </c:pt>
                  <c:pt idx="203">
                    <c:v>Jan</c:v>
                  </c:pt>
                  <c:pt idx="204">
                    <c:v>Jan</c:v>
                  </c:pt>
                  <c:pt idx="205">
                    <c:v>Jan</c:v>
                  </c:pt>
                  <c:pt idx="206">
                    <c:v>Jan</c:v>
                  </c:pt>
                  <c:pt idx="207">
                    <c:v>Jan</c:v>
                  </c:pt>
                  <c:pt idx="208">
                    <c:v>Jan</c:v>
                  </c:pt>
                  <c:pt idx="209">
                    <c:v>Jan</c:v>
                  </c:pt>
                  <c:pt idx="210">
                    <c:v>Jan</c:v>
                  </c:pt>
                  <c:pt idx="211">
                    <c:v>Jan</c:v>
                  </c:pt>
                  <c:pt idx="212">
                    <c:v>Jan</c:v>
                  </c:pt>
                  <c:pt idx="213">
                    <c:v>Jan</c:v>
                  </c:pt>
                  <c:pt idx="214">
                    <c:v>Jan</c:v>
                  </c:pt>
                  <c:pt idx="215">
                    <c:v>Feb</c:v>
                  </c:pt>
                  <c:pt idx="216">
                    <c:v>Feb</c:v>
                  </c:pt>
                  <c:pt idx="217">
                    <c:v>Feb</c:v>
                  </c:pt>
                  <c:pt idx="218">
                    <c:v>Feb</c:v>
                  </c:pt>
                  <c:pt idx="219">
                    <c:v>Feb</c:v>
                  </c:pt>
                  <c:pt idx="220">
                    <c:v>Feb</c:v>
                  </c:pt>
                  <c:pt idx="221">
                    <c:v>Feb</c:v>
                  </c:pt>
                  <c:pt idx="222">
                    <c:v>Feb</c:v>
                  </c:pt>
                  <c:pt idx="223">
                    <c:v>Feb</c:v>
                  </c:pt>
                  <c:pt idx="224">
                    <c:v>Feb</c:v>
                  </c:pt>
                  <c:pt idx="225">
                    <c:v>Feb</c:v>
                  </c:pt>
                  <c:pt idx="226">
                    <c:v>Feb</c:v>
                  </c:pt>
                  <c:pt idx="227">
                    <c:v>Feb</c:v>
                  </c:pt>
                  <c:pt idx="228">
                    <c:v>Feb</c:v>
                  </c:pt>
                  <c:pt idx="229">
                    <c:v>Feb</c:v>
                  </c:pt>
                  <c:pt idx="230">
                    <c:v>Feb</c:v>
                  </c:pt>
                  <c:pt idx="231">
                    <c:v>Feb</c:v>
                  </c:pt>
                  <c:pt idx="232">
                    <c:v>Feb</c:v>
                  </c:pt>
                  <c:pt idx="233">
                    <c:v>Feb</c:v>
                  </c:pt>
                  <c:pt idx="234">
                    <c:v>Feb</c:v>
                  </c:pt>
                  <c:pt idx="235">
                    <c:v>Feb</c:v>
                  </c:pt>
                  <c:pt idx="236">
                    <c:v>Feb</c:v>
                  </c:pt>
                  <c:pt idx="237">
                    <c:v>Feb</c:v>
                  </c:pt>
                  <c:pt idx="238">
                    <c:v>Feb</c:v>
                  </c:pt>
                  <c:pt idx="239">
                    <c:v>Feb</c:v>
                  </c:pt>
                  <c:pt idx="240">
                    <c:v>Feb</c:v>
                  </c:pt>
                  <c:pt idx="241">
                    <c:v>Feb</c:v>
                  </c:pt>
                  <c:pt idx="242">
                    <c:v>Feb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Mar</c:v>
                  </c:pt>
                  <c:pt idx="246">
                    <c:v>Mar</c:v>
                  </c:pt>
                  <c:pt idx="247">
                    <c:v>Mar</c:v>
                  </c:pt>
                  <c:pt idx="248">
                    <c:v>Mar</c:v>
                  </c:pt>
                  <c:pt idx="249">
                    <c:v>Mar</c:v>
                  </c:pt>
                  <c:pt idx="250">
                    <c:v>Mar</c:v>
                  </c:pt>
                  <c:pt idx="251">
                    <c:v>Mar</c:v>
                  </c:pt>
                  <c:pt idx="252">
                    <c:v>Mar</c:v>
                  </c:pt>
                  <c:pt idx="253">
                    <c:v>Mar</c:v>
                  </c:pt>
                  <c:pt idx="254">
                    <c:v>Mar</c:v>
                  </c:pt>
                  <c:pt idx="255">
                    <c:v>Mar</c:v>
                  </c:pt>
                  <c:pt idx="256">
                    <c:v>Mar</c:v>
                  </c:pt>
                  <c:pt idx="257">
                    <c:v>Mar</c:v>
                  </c:pt>
                  <c:pt idx="258">
                    <c:v>Mar</c:v>
                  </c:pt>
                  <c:pt idx="259">
                    <c:v>Mar</c:v>
                  </c:pt>
                  <c:pt idx="260">
                    <c:v>Mar</c:v>
                  </c:pt>
                  <c:pt idx="261">
                    <c:v>Mar</c:v>
                  </c:pt>
                  <c:pt idx="262">
                    <c:v>Mar</c:v>
                  </c:pt>
                  <c:pt idx="263">
                    <c:v>Mar</c:v>
                  </c:pt>
                  <c:pt idx="264">
                    <c:v>Mar</c:v>
                  </c:pt>
                  <c:pt idx="265">
                    <c:v>Mar</c:v>
                  </c:pt>
                  <c:pt idx="266">
                    <c:v>Mar</c:v>
                  </c:pt>
                  <c:pt idx="267">
                    <c:v>Mar</c:v>
                  </c:pt>
                  <c:pt idx="268">
                    <c:v>Mar</c:v>
                  </c:pt>
                  <c:pt idx="269">
                    <c:v>Mar</c:v>
                  </c:pt>
                  <c:pt idx="270">
                    <c:v>Mar</c:v>
                  </c:pt>
                  <c:pt idx="271">
                    <c:v>Mar</c:v>
                  </c:pt>
                  <c:pt idx="272">
                    <c:v>Mar</c:v>
                  </c:pt>
                  <c:pt idx="273">
                    <c:v>Mar</c:v>
                  </c:pt>
                  <c:pt idx="274">
                    <c:v>Mar</c:v>
                  </c:pt>
                  <c:pt idx="275">
                    <c:v>Apr</c:v>
                  </c:pt>
                  <c:pt idx="276">
                    <c:v>Apr</c:v>
                  </c:pt>
                  <c:pt idx="277">
                    <c:v>Apr</c:v>
                  </c:pt>
                  <c:pt idx="278">
                    <c:v>Apr</c:v>
                  </c:pt>
                  <c:pt idx="279">
                    <c:v>Apr</c:v>
                  </c:pt>
                  <c:pt idx="280">
                    <c:v>Apr</c:v>
                  </c:pt>
                  <c:pt idx="281">
                    <c:v>Apr</c:v>
                  </c:pt>
                  <c:pt idx="282">
                    <c:v>Apr</c:v>
                  </c:pt>
                  <c:pt idx="283">
                    <c:v>Apr</c:v>
                  </c:pt>
                  <c:pt idx="284">
                    <c:v>Apr</c:v>
                  </c:pt>
                  <c:pt idx="285">
                    <c:v>Apr</c:v>
                  </c:pt>
                  <c:pt idx="286">
                    <c:v>Apr</c:v>
                  </c:pt>
                  <c:pt idx="287">
                    <c:v>Apr</c:v>
                  </c:pt>
                  <c:pt idx="288">
                    <c:v>Apr</c:v>
                  </c:pt>
                  <c:pt idx="289">
                    <c:v>Apr</c:v>
                  </c:pt>
                  <c:pt idx="290">
                    <c:v>Apr</c:v>
                  </c:pt>
                  <c:pt idx="291">
                    <c:v>Apr</c:v>
                  </c:pt>
                  <c:pt idx="292">
                    <c:v>Apr</c:v>
                  </c:pt>
                  <c:pt idx="293">
                    <c:v>Apr</c:v>
                  </c:pt>
                  <c:pt idx="294">
                    <c:v>Apr</c:v>
                  </c:pt>
                  <c:pt idx="295">
                    <c:v>Apr</c:v>
                  </c:pt>
                  <c:pt idx="296">
                    <c:v>Apr</c:v>
                  </c:pt>
                  <c:pt idx="297">
                    <c:v>Apr</c:v>
                  </c:pt>
                  <c:pt idx="298">
                    <c:v>Apr</c:v>
                  </c:pt>
                  <c:pt idx="299">
                    <c:v>Apr</c:v>
                  </c:pt>
                  <c:pt idx="300">
                    <c:v>Apr</c:v>
                  </c:pt>
                  <c:pt idx="301">
                    <c:v>Apr</c:v>
                  </c:pt>
                  <c:pt idx="302">
                    <c:v>Apr</c:v>
                  </c:pt>
                  <c:pt idx="303">
                    <c:v>Apr</c:v>
                  </c:pt>
                  <c:pt idx="304">
                    <c:v>Apr</c:v>
                  </c:pt>
                  <c:pt idx="305">
                    <c:v>May</c:v>
                  </c:pt>
                  <c:pt idx="306">
                    <c:v>May</c:v>
                  </c:pt>
                  <c:pt idx="307">
                    <c:v>May</c:v>
                  </c:pt>
                  <c:pt idx="308">
                    <c:v>May</c:v>
                  </c:pt>
                  <c:pt idx="309">
                    <c:v>May</c:v>
                  </c:pt>
                  <c:pt idx="310">
                    <c:v>May</c:v>
                  </c:pt>
                  <c:pt idx="311">
                    <c:v>May</c:v>
                  </c:pt>
                  <c:pt idx="312">
                    <c:v>May</c:v>
                  </c:pt>
                  <c:pt idx="313">
                    <c:v>May</c:v>
                  </c:pt>
                  <c:pt idx="314">
                    <c:v>May</c:v>
                  </c:pt>
                  <c:pt idx="315">
                    <c:v>May</c:v>
                  </c:pt>
                  <c:pt idx="316">
                    <c:v>May</c:v>
                  </c:pt>
                  <c:pt idx="317">
                    <c:v>May</c:v>
                  </c:pt>
                  <c:pt idx="318">
                    <c:v>May</c:v>
                  </c:pt>
                  <c:pt idx="319">
                    <c:v>May</c:v>
                  </c:pt>
                  <c:pt idx="320">
                    <c:v>May</c:v>
                  </c:pt>
                  <c:pt idx="321">
                    <c:v>May</c:v>
                  </c:pt>
                  <c:pt idx="322">
                    <c:v>May</c:v>
                  </c:pt>
                  <c:pt idx="323">
                    <c:v>May</c:v>
                  </c:pt>
                  <c:pt idx="324">
                    <c:v>May</c:v>
                  </c:pt>
                  <c:pt idx="325">
                    <c:v>May</c:v>
                  </c:pt>
                  <c:pt idx="326">
                    <c:v>May</c:v>
                  </c:pt>
                  <c:pt idx="327">
                    <c:v>May</c:v>
                  </c:pt>
                  <c:pt idx="328">
                    <c:v>May</c:v>
                  </c:pt>
                  <c:pt idx="329">
                    <c:v>May</c:v>
                  </c:pt>
                  <c:pt idx="330">
                    <c:v>May</c:v>
                  </c:pt>
                  <c:pt idx="331">
                    <c:v>May</c:v>
                  </c:pt>
                  <c:pt idx="332">
                    <c:v>May</c:v>
                  </c:pt>
                  <c:pt idx="333">
                    <c:v>May</c:v>
                  </c:pt>
                  <c:pt idx="334">
                    <c:v>May</c:v>
                  </c:pt>
                  <c:pt idx="335">
                    <c:v>May</c:v>
                  </c:pt>
                  <c:pt idx="336">
                    <c:v>Jun</c:v>
                  </c:pt>
                  <c:pt idx="337">
                    <c:v>Jun</c:v>
                  </c:pt>
                  <c:pt idx="338">
                    <c:v>Jun</c:v>
                  </c:pt>
                  <c:pt idx="339">
                    <c:v>Jun</c:v>
                  </c:pt>
                  <c:pt idx="340">
                    <c:v>Jun</c:v>
                  </c:pt>
                  <c:pt idx="341">
                    <c:v>Jun</c:v>
                  </c:pt>
                  <c:pt idx="342">
                    <c:v>Jun</c:v>
                  </c:pt>
                  <c:pt idx="343">
                    <c:v>Jun</c:v>
                  </c:pt>
                  <c:pt idx="344">
                    <c:v>Jun</c:v>
                  </c:pt>
                  <c:pt idx="345">
                    <c:v>Jun</c:v>
                  </c:pt>
                  <c:pt idx="346">
                    <c:v>Jun</c:v>
                  </c:pt>
                  <c:pt idx="347">
                    <c:v>Jun</c:v>
                  </c:pt>
                  <c:pt idx="348">
                    <c:v>Jun</c:v>
                  </c:pt>
                  <c:pt idx="349">
                    <c:v>Jun</c:v>
                  </c:pt>
                  <c:pt idx="350">
                    <c:v>Jun</c:v>
                  </c:pt>
                  <c:pt idx="351">
                    <c:v>Jun</c:v>
                  </c:pt>
                  <c:pt idx="352">
                    <c:v>Jun</c:v>
                  </c:pt>
                  <c:pt idx="353">
                    <c:v>Jun</c:v>
                  </c:pt>
                  <c:pt idx="354">
                    <c:v>Jun</c:v>
                  </c:pt>
                  <c:pt idx="355">
                    <c:v>Jun</c:v>
                  </c:pt>
                  <c:pt idx="356">
                    <c:v>Jun</c:v>
                  </c:pt>
                  <c:pt idx="357">
                    <c:v>Jun</c:v>
                  </c:pt>
                  <c:pt idx="358">
                    <c:v>Jun</c:v>
                  </c:pt>
                  <c:pt idx="359">
                    <c:v>Jun</c:v>
                  </c:pt>
                  <c:pt idx="360">
                    <c:v>Jun</c:v>
                  </c:pt>
                  <c:pt idx="361">
                    <c:v>Jun</c:v>
                  </c:pt>
                  <c:pt idx="362">
                    <c:v>Jun</c:v>
                  </c:pt>
                  <c:pt idx="363">
                    <c:v>Jun</c:v>
                  </c:pt>
                  <c:pt idx="364">
                    <c:v>Jun</c:v>
                  </c:pt>
                  <c:pt idx="365">
                    <c:v>Jun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  <c:pt idx="53">
                    <c:v>54</c:v>
                  </c:pt>
                  <c:pt idx="54">
                    <c:v>55</c:v>
                  </c:pt>
                  <c:pt idx="55">
                    <c:v>56</c:v>
                  </c:pt>
                  <c:pt idx="56">
                    <c:v>57</c:v>
                  </c:pt>
                  <c:pt idx="57">
                    <c:v>58</c:v>
                  </c:pt>
                  <c:pt idx="58">
                    <c:v>59</c:v>
                  </c:pt>
                  <c:pt idx="59">
                    <c:v>60</c:v>
                  </c:pt>
                  <c:pt idx="60">
                    <c:v>61</c:v>
                  </c:pt>
                  <c:pt idx="61">
                    <c:v>62</c:v>
                  </c:pt>
                  <c:pt idx="62">
                    <c:v>63</c:v>
                  </c:pt>
                  <c:pt idx="63">
                    <c:v>64</c:v>
                  </c:pt>
                  <c:pt idx="64">
                    <c:v>65</c:v>
                  </c:pt>
                  <c:pt idx="65">
                    <c:v>66</c:v>
                  </c:pt>
                  <c:pt idx="66">
                    <c:v>67</c:v>
                  </c:pt>
                  <c:pt idx="67">
                    <c:v>68</c:v>
                  </c:pt>
                  <c:pt idx="68">
                    <c:v>69</c:v>
                  </c:pt>
                  <c:pt idx="69">
                    <c:v>70</c:v>
                  </c:pt>
                  <c:pt idx="70">
                    <c:v>71</c:v>
                  </c:pt>
                  <c:pt idx="71">
                    <c:v>72</c:v>
                  </c:pt>
                  <c:pt idx="72">
                    <c:v>73</c:v>
                  </c:pt>
                  <c:pt idx="73">
                    <c:v>74</c:v>
                  </c:pt>
                  <c:pt idx="74">
                    <c:v>75</c:v>
                  </c:pt>
                  <c:pt idx="75">
                    <c:v>76</c:v>
                  </c:pt>
                  <c:pt idx="76">
                    <c:v>77</c:v>
                  </c:pt>
                  <c:pt idx="77">
                    <c:v>78</c:v>
                  </c:pt>
                  <c:pt idx="78">
                    <c:v>79</c:v>
                  </c:pt>
                  <c:pt idx="79">
                    <c:v>80</c:v>
                  </c:pt>
                  <c:pt idx="80">
                    <c:v>81</c:v>
                  </c:pt>
                  <c:pt idx="81">
                    <c:v>82</c:v>
                  </c:pt>
                  <c:pt idx="82">
                    <c:v>83</c:v>
                  </c:pt>
                  <c:pt idx="83">
                    <c:v>84</c:v>
                  </c:pt>
                  <c:pt idx="84">
                    <c:v>85</c:v>
                  </c:pt>
                  <c:pt idx="85">
                    <c:v>86</c:v>
                  </c:pt>
                  <c:pt idx="86">
                    <c:v>87</c:v>
                  </c:pt>
                  <c:pt idx="87">
                    <c:v>88</c:v>
                  </c:pt>
                  <c:pt idx="88">
                    <c:v>89</c:v>
                  </c:pt>
                  <c:pt idx="89">
                    <c:v>90</c:v>
                  </c:pt>
                  <c:pt idx="90">
                    <c:v>91</c:v>
                  </c:pt>
                  <c:pt idx="91">
                    <c:v>92</c:v>
                  </c:pt>
                  <c:pt idx="92">
                    <c:v>93</c:v>
                  </c:pt>
                  <c:pt idx="93">
                    <c:v>94</c:v>
                  </c:pt>
                  <c:pt idx="94">
                    <c:v>95</c:v>
                  </c:pt>
                  <c:pt idx="95">
                    <c:v>96</c:v>
                  </c:pt>
                  <c:pt idx="96">
                    <c:v>97</c:v>
                  </c:pt>
                  <c:pt idx="97">
                    <c:v>98</c:v>
                  </c:pt>
                  <c:pt idx="98">
                    <c:v>99</c:v>
                  </c:pt>
                  <c:pt idx="99">
                    <c:v>100</c:v>
                  </c:pt>
                  <c:pt idx="100">
                    <c:v>101</c:v>
                  </c:pt>
                  <c:pt idx="101">
                    <c:v>102</c:v>
                  </c:pt>
                  <c:pt idx="102">
                    <c:v>103</c:v>
                  </c:pt>
                  <c:pt idx="103">
                    <c:v>104</c:v>
                  </c:pt>
                  <c:pt idx="104">
                    <c:v>105</c:v>
                  </c:pt>
                  <c:pt idx="105">
                    <c:v>106</c:v>
                  </c:pt>
                  <c:pt idx="106">
                    <c:v>107</c:v>
                  </c:pt>
                  <c:pt idx="107">
                    <c:v>108</c:v>
                  </c:pt>
                  <c:pt idx="108">
                    <c:v>109</c:v>
                  </c:pt>
                  <c:pt idx="109">
                    <c:v>110</c:v>
                  </c:pt>
                  <c:pt idx="110">
                    <c:v>111</c:v>
                  </c:pt>
                  <c:pt idx="111">
                    <c:v>112</c:v>
                  </c:pt>
                  <c:pt idx="112">
                    <c:v>113</c:v>
                  </c:pt>
                  <c:pt idx="113">
                    <c:v>114</c:v>
                  </c:pt>
                  <c:pt idx="114">
                    <c:v>115</c:v>
                  </c:pt>
                  <c:pt idx="115">
                    <c:v>116</c:v>
                  </c:pt>
                  <c:pt idx="116">
                    <c:v>117</c:v>
                  </c:pt>
                  <c:pt idx="117">
                    <c:v>118</c:v>
                  </c:pt>
                  <c:pt idx="118">
                    <c:v>119</c:v>
                  </c:pt>
                  <c:pt idx="119">
                    <c:v>120</c:v>
                  </c:pt>
                  <c:pt idx="120">
                    <c:v>121</c:v>
                  </c:pt>
                  <c:pt idx="121">
                    <c:v>122</c:v>
                  </c:pt>
                  <c:pt idx="122">
                    <c:v>123</c:v>
                  </c:pt>
                  <c:pt idx="123">
                    <c:v>124</c:v>
                  </c:pt>
                  <c:pt idx="124">
                    <c:v>125</c:v>
                  </c:pt>
                  <c:pt idx="125">
                    <c:v>126</c:v>
                  </c:pt>
                  <c:pt idx="126">
                    <c:v>127</c:v>
                  </c:pt>
                  <c:pt idx="127">
                    <c:v>128</c:v>
                  </c:pt>
                  <c:pt idx="128">
                    <c:v>129</c:v>
                  </c:pt>
                  <c:pt idx="129">
                    <c:v>130</c:v>
                  </c:pt>
                  <c:pt idx="130">
                    <c:v>131</c:v>
                  </c:pt>
                  <c:pt idx="131">
                    <c:v>132</c:v>
                  </c:pt>
                  <c:pt idx="132">
                    <c:v>133</c:v>
                  </c:pt>
                  <c:pt idx="133">
                    <c:v>134</c:v>
                  </c:pt>
                  <c:pt idx="134">
                    <c:v>135</c:v>
                  </c:pt>
                  <c:pt idx="135">
                    <c:v>136</c:v>
                  </c:pt>
                  <c:pt idx="136">
                    <c:v>137</c:v>
                  </c:pt>
                  <c:pt idx="137">
                    <c:v>138</c:v>
                  </c:pt>
                  <c:pt idx="138">
                    <c:v>139</c:v>
                  </c:pt>
                  <c:pt idx="139">
                    <c:v>140</c:v>
                  </c:pt>
                  <c:pt idx="140">
                    <c:v>141</c:v>
                  </c:pt>
                  <c:pt idx="141">
                    <c:v>142</c:v>
                  </c:pt>
                  <c:pt idx="142">
                    <c:v>143</c:v>
                  </c:pt>
                  <c:pt idx="143">
                    <c:v>144</c:v>
                  </c:pt>
                  <c:pt idx="144">
                    <c:v>145</c:v>
                  </c:pt>
                  <c:pt idx="145">
                    <c:v>146</c:v>
                  </c:pt>
                  <c:pt idx="146">
                    <c:v>147</c:v>
                  </c:pt>
                  <c:pt idx="147">
                    <c:v>148</c:v>
                  </c:pt>
                  <c:pt idx="148">
                    <c:v>149</c:v>
                  </c:pt>
                  <c:pt idx="149">
                    <c:v>150</c:v>
                  </c:pt>
                  <c:pt idx="150">
                    <c:v>151</c:v>
                  </c:pt>
                  <c:pt idx="151">
                    <c:v>152</c:v>
                  </c:pt>
                  <c:pt idx="152">
                    <c:v>153</c:v>
                  </c:pt>
                  <c:pt idx="153">
                    <c:v>154</c:v>
                  </c:pt>
                  <c:pt idx="154">
                    <c:v>155</c:v>
                  </c:pt>
                  <c:pt idx="155">
                    <c:v>156</c:v>
                  </c:pt>
                  <c:pt idx="156">
                    <c:v>157</c:v>
                  </c:pt>
                  <c:pt idx="157">
                    <c:v>158</c:v>
                  </c:pt>
                  <c:pt idx="158">
                    <c:v>159</c:v>
                  </c:pt>
                  <c:pt idx="159">
                    <c:v>160</c:v>
                  </c:pt>
                  <c:pt idx="160">
                    <c:v>161</c:v>
                  </c:pt>
                  <c:pt idx="161">
                    <c:v>162</c:v>
                  </c:pt>
                  <c:pt idx="162">
                    <c:v>163</c:v>
                  </c:pt>
                  <c:pt idx="163">
                    <c:v>164</c:v>
                  </c:pt>
                  <c:pt idx="164">
                    <c:v>165</c:v>
                  </c:pt>
                  <c:pt idx="165">
                    <c:v>166</c:v>
                  </c:pt>
                  <c:pt idx="166">
                    <c:v>167</c:v>
                  </c:pt>
                  <c:pt idx="167">
                    <c:v>168</c:v>
                  </c:pt>
                  <c:pt idx="168">
                    <c:v>169</c:v>
                  </c:pt>
                  <c:pt idx="169">
                    <c:v>170</c:v>
                  </c:pt>
                  <c:pt idx="170">
                    <c:v>171</c:v>
                  </c:pt>
                  <c:pt idx="171">
                    <c:v>172</c:v>
                  </c:pt>
                  <c:pt idx="172">
                    <c:v>173</c:v>
                  </c:pt>
                  <c:pt idx="173">
                    <c:v>174</c:v>
                  </c:pt>
                  <c:pt idx="174">
                    <c:v>175</c:v>
                  </c:pt>
                  <c:pt idx="175">
                    <c:v>176</c:v>
                  </c:pt>
                  <c:pt idx="176">
                    <c:v>177</c:v>
                  </c:pt>
                  <c:pt idx="177">
                    <c:v>178</c:v>
                  </c:pt>
                  <c:pt idx="178">
                    <c:v>179</c:v>
                  </c:pt>
                  <c:pt idx="179">
                    <c:v>180</c:v>
                  </c:pt>
                  <c:pt idx="180">
                    <c:v>181</c:v>
                  </c:pt>
                  <c:pt idx="181">
                    <c:v>182</c:v>
                  </c:pt>
                  <c:pt idx="182">
                    <c:v>183</c:v>
                  </c:pt>
                  <c:pt idx="183">
                    <c:v>184</c:v>
                  </c:pt>
                  <c:pt idx="184">
                    <c:v>185</c:v>
                  </c:pt>
                  <c:pt idx="185">
                    <c:v>186</c:v>
                  </c:pt>
                  <c:pt idx="186">
                    <c:v>187</c:v>
                  </c:pt>
                  <c:pt idx="187">
                    <c:v>188</c:v>
                  </c:pt>
                  <c:pt idx="188">
                    <c:v>189</c:v>
                  </c:pt>
                  <c:pt idx="189">
                    <c:v>190</c:v>
                  </c:pt>
                  <c:pt idx="190">
                    <c:v>191</c:v>
                  </c:pt>
                  <c:pt idx="191">
                    <c:v>192</c:v>
                  </c:pt>
                  <c:pt idx="192">
                    <c:v>193</c:v>
                  </c:pt>
                  <c:pt idx="193">
                    <c:v>194</c:v>
                  </c:pt>
                  <c:pt idx="194">
                    <c:v>195</c:v>
                  </c:pt>
                  <c:pt idx="195">
                    <c:v>196</c:v>
                  </c:pt>
                  <c:pt idx="196">
                    <c:v>197</c:v>
                  </c:pt>
                  <c:pt idx="197">
                    <c:v>198</c:v>
                  </c:pt>
                  <c:pt idx="198">
                    <c:v>199</c:v>
                  </c:pt>
                  <c:pt idx="199">
                    <c:v>200</c:v>
                  </c:pt>
                  <c:pt idx="200">
                    <c:v>201</c:v>
                  </c:pt>
                  <c:pt idx="201">
                    <c:v>202</c:v>
                  </c:pt>
                  <c:pt idx="202">
                    <c:v>203</c:v>
                  </c:pt>
                  <c:pt idx="203">
                    <c:v>204</c:v>
                  </c:pt>
                  <c:pt idx="204">
                    <c:v>205</c:v>
                  </c:pt>
                  <c:pt idx="205">
                    <c:v>206</c:v>
                  </c:pt>
                  <c:pt idx="206">
                    <c:v>207</c:v>
                  </c:pt>
                  <c:pt idx="207">
                    <c:v>208</c:v>
                  </c:pt>
                  <c:pt idx="208">
                    <c:v>209</c:v>
                  </c:pt>
                  <c:pt idx="209">
                    <c:v>210</c:v>
                  </c:pt>
                  <c:pt idx="210">
                    <c:v>211</c:v>
                  </c:pt>
                  <c:pt idx="211">
                    <c:v>212</c:v>
                  </c:pt>
                  <c:pt idx="212">
                    <c:v>213</c:v>
                  </c:pt>
                  <c:pt idx="213">
                    <c:v>214</c:v>
                  </c:pt>
                  <c:pt idx="214">
                    <c:v>215</c:v>
                  </c:pt>
                  <c:pt idx="215">
                    <c:v>216</c:v>
                  </c:pt>
                  <c:pt idx="216">
                    <c:v>217</c:v>
                  </c:pt>
                  <c:pt idx="217">
                    <c:v>218</c:v>
                  </c:pt>
                  <c:pt idx="218">
                    <c:v>219</c:v>
                  </c:pt>
                  <c:pt idx="219">
                    <c:v>220</c:v>
                  </c:pt>
                  <c:pt idx="220">
                    <c:v>221</c:v>
                  </c:pt>
                  <c:pt idx="221">
                    <c:v>222</c:v>
                  </c:pt>
                  <c:pt idx="222">
                    <c:v>223</c:v>
                  </c:pt>
                  <c:pt idx="223">
                    <c:v>224</c:v>
                  </c:pt>
                  <c:pt idx="224">
                    <c:v>225</c:v>
                  </c:pt>
                  <c:pt idx="225">
                    <c:v>226</c:v>
                  </c:pt>
                  <c:pt idx="226">
                    <c:v>227</c:v>
                  </c:pt>
                  <c:pt idx="227">
                    <c:v>228</c:v>
                  </c:pt>
                  <c:pt idx="228">
                    <c:v>229</c:v>
                  </c:pt>
                  <c:pt idx="229">
                    <c:v>230</c:v>
                  </c:pt>
                  <c:pt idx="230">
                    <c:v>231</c:v>
                  </c:pt>
                  <c:pt idx="231">
                    <c:v>232</c:v>
                  </c:pt>
                  <c:pt idx="232">
                    <c:v>233</c:v>
                  </c:pt>
                  <c:pt idx="233">
                    <c:v>234</c:v>
                  </c:pt>
                  <c:pt idx="234">
                    <c:v>235</c:v>
                  </c:pt>
                  <c:pt idx="235">
                    <c:v>236</c:v>
                  </c:pt>
                  <c:pt idx="236">
                    <c:v>237</c:v>
                  </c:pt>
                  <c:pt idx="237">
                    <c:v>238</c:v>
                  </c:pt>
                  <c:pt idx="238">
                    <c:v>239</c:v>
                  </c:pt>
                  <c:pt idx="239">
                    <c:v>240</c:v>
                  </c:pt>
                  <c:pt idx="240">
                    <c:v>241</c:v>
                  </c:pt>
                  <c:pt idx="241">
                    <c:v>242</c:v>
                  </c:pt>
                  <c:pt idx="242">
                    <c:v>243</c:v>
                  </c:pt>
                  <c:pt idx="243">
                    <c:v>244</c:v>
                  </c:pt>
                  <c:pt idx="244">
                    <c:v>245</c:v>
                  </c:pt>
                  <c:pt idx="245">
                    <c:v>246</c:v>
                  </c:pt>
                  <c:pt idx="246">
                    <c:v>247</c:v>
                  </c:pt>
                  <c:pt idx="247">
                    <c:v>248</c:v>
                  </c:pt>
                  <c:pt idx="248">
                    <c:v>249</c:v>
                  </c:pt>
                  <c:pt idx="249">
                    <c:v>250</c:v>
                  </c:pt>
                  <c:pt idx="250">
                    <c:v>251</c:v>
                  </c:pt>
                  <c:pt idx="251">
                    <c:v>252</c:v>
                  </c:pt>
                  <c:pt idx="252">
                    <c:v>253</c:v>
                  </c:pt>
                  <c:pt idx="253">
                    <c:v>254</c:v>
                  </c:pt>
                  <c:pt idx="254">
                    <c:v>255</c:v>
                  </c:pt>
                  <c:pt idx="255">
                    <c:v>256</c:v>
                  </c:pt>
                  <c:pt idx="256">
                    <c:v>257</c:v>
                  </c:pt>
                  <c:pt idx="257">
                    <c:v>258</c:v>
                  </c:pt>
                  <c:pt idx="258">
                    <c:v>259</c:v>
                  </c:pt>
                  <c:pt idx="259">
                    <c:v>260</c:v>
                  </c:pt>
                  <c:pt idx="260">
                    <c:v>261</c:v>
                  </c:pt>
                  <c:pt idx="261">
                    <c:v>262</c:v>
                  </c:pt>
                  <c:pt idx="262">
                    <c:v>263</c:v>
                  </c:pt>
                  <c:pt idx="263">
                    <c:v>264</c:v>
                  </c:pt>
                  <c:pt idx="264">
                    <c:v>265</c:v>
                  </c:pt>
                  <c:pt idx="265">
                    <c:v>266</c:v>
                  </c:pt>
                  <c:pt idx="266">
                    <c:v>267</c:v>
                  </c:pt>
                  <c:pt idx="267">
                    <c:v>268</c:v>
                  </c:pt>
                  <c:pt idx="268">
                    <c:v>269</c:v>
                  </c:pt>
                  <c:pt idx="269">
                    <c:v>270</c:v>
                  </c:pt>
                  <c:pt idx="270">
                    <c:v>271</c:v>
                  </c:pt>
                  <c:pt idx="271">
                    <c:v>272</c:v>
                  </c:pt>
                  <c:pt idx="272">
                    <c:v>273</c:v>
                  </c:pt>
                  <c:pt idx="273">
                    <c:v>274</c:v>
                  </c:pt>
                  <c:pt idx="274">
                    <c:v>275</c:v>
                  </c:pt>
                  <c:pt idx="275">
                    <c:v>276</c:v>
                  </c:pt>
                  <c:pt idx="276">
                    <c:v>277</c:v>
                  </c:pt>
                  <c:pt idx="277">
                    <c:v>278</c:v>
                  </c:pt>
                  <c:pt idx="278">
                    <c:v>279</c:v>
                  </c:pt>
                  <c:pt idx="279">
                    <c:v>280</c:v>
                  </c:pt>
                  <c:pt idx="280">
                    <c:v>281</c:v>
                  </c:pt>
                  <c:pt idx="281">
                    <c:v>282</c:v>
                  </c:pt>
                  <c:pt idx="282">
                    <c:v>283</c:v>
                  </c:pt>
                  <c:pt idx="283">
                    <c:v>284</c:v>
                  </c:pt>
                  <c:pt idx="284">
                    <c:v>285</c:v>
                  </c:pt>
                  <c:pt idx="285">
                    <c:v>286</c:v>
                  </c:pt>
                  <c:pt idx="286">
                    <c:v>287</c:v>
                  </c:pt>
                  <c:pt idx="287">
                    <c:v>288</c:v>
                  </c:pt>
                  <c:pt idx="288">
                    <c:v>289</c:v>
                  </c:pt>
                  <c:pt idx="289">
                    <c:v>290</c:v>
                  </c:pt>
                  <c:pt idx="290">
                    <c:v>291</c:v>
                  </c:pt>
                  <c:pt idx="291">
                    <c:v>292</c:v>
                  </c:pt>
                  <c:pt idx="292">
                    <c:v>293</c:v>
                  </c:pt>
                  <c:pt idx="293">
                    <c:v>294</c:v>
                  </c:pt>
                  <c:pt idx="294">
                    <c:v>295</c:v>
                  </c:pt>
                  <c:pt idx="295">
                    <c:v>296</c:v>
                  </c:pt>
                  <c:pt idx="296">
                    <c:v>297</c:v>
                  </c:pt>
                  <c:pt idx="297">
                    <c:v>298</c:v>
                  </c:pt>
                  <c:pt idx="298">
                    <c:v>299</c:v>
                  </c:pt>
                  <c:pt idx="299">
                    <c:v>300</c:v>
                  </c:pt>
                  <c:pt idx="300">
                    <c:v>301</c:v>
                  </c:pt>
                  <c:pt idx="301">
                    <c:v>302</c:v>
                  </c:pt>
                  <c:pt idx="302">
                    <c:v>303</c:v>
                  </c:pt>
                  <c:pt idx="303">
                    <c:v>304</c:v>
                  </c:pt>
                  <c:pt idx="304">
                    <c:v>305</c:v>
                  </c:pt>
                  <c:pt idx="305">
                    <c:v>306</c:v>
                  </c:pt>
                  <c:pt idx="306">
                    <c:v>307</c:v>
                  </c:pt>
                  <c:pt idx="307">
                    <c:v>308</c:v>
                  </c:pt>
                  <c:pt idx="308">
                    <c:v>309</c:v>
                  </c:pt>
                  <c:pt idx="309">
                    <c:v>310</c:v>
                  </c:pt>
                  <c:pt idx="310">
                    <c:v>311</c:v>
                  </c:pt>
                  <c:pt idx="311">
                    <c:v>312</c:v>
                  </c:pt>
                  <c:pt idx="312">
                    <c:v>313</c:v>
                  </c:pt>
                  <c:pt idx="313">
                    <c:v>314</c:v>
                  </c:pt>
                  <c:pt idx="314">
                    <c:v>315</c:v>
                  </c:pt>
                  <c:pt idx="315">
                    <c:v>316</c:v>
                  </c:pt>
                  <c:pt idx="316">
                    <c:v>317</c:v>
                  </c:pt>
                  <c:pt idx="317">
                    <c:v>318</c:v>
                  </c:pt>
                  <c:pt idx="318">
                    <c:v>319</c:v>
                  </c:pt>
                  <c:pt idx="319">
                    <c:v>320</c:v>
                  </c:pt>
                  <c:pt idx="320">
                    <c:v>321</c:v>
                  </c:pt>
                  <c:pt idx="321">
                    <c:v>322</c:v>
                  </c:pt>
                  <c:pt idx="322">
                    <c:v>323</c:v>
                  </c:pt>
                  <c:pt idx="323">
                    <c:v>324</c:v>
                  </c:pt>
                  <c:pt idx="324">
                    <c:v>325</c:v>
                  </c:pt>
                  <c:pt idx="325">
                    <c:v>326</c:v>
                  </c:pt>
                  <c:pt idx="326">
                    <c:v>327</c:v>
                  </c:pt>
                  <c:pt idx="327">
                    <c:v>328</c:v>
                  </c:pt>
                  <c:pt idx="328">
                    <c:v>329</c:v>
                  </c:pt>
                  <c:pt idx="329">
                    <c:v>330</c:v>
                  </c:pt>
                  <c:pt idx="330">
                    <c:v>331</c:v>
                  </c:pt>
                  <c:pt idx="331">
                    <c:v>332</c:v>
                  </c:pt>
                  <c:pt idx="332">
                    <c:v>333</c:v>
                  </c:pt>
                  <c:pt idx="333">
                    <c:v>334</c:v>
                  </c:pt>
                  <c:pt idx="334">
                    <c:v>335</c:v>
                  </c:pt>
                  <c:pt idx="335">
                    <c:v>336</c:v>
                  </c:pt>
                  <c:pt idx="336">
                    <c:v>337</c:v>
                  </c:pt>
                  <c:pt idx="337">
                    <c:v>338</c:v>
                  </c:pt>
                  <c:pt idx="338">
                    <c:v>339</c:v>
                  </c:pt>
                  <c:pt idx="339">
                    <c:v>340</c:v>
                  </c:pt>
                  <c:pt idx="340">
                    <c:v>341</c:v>
                  </c:pt>
                  <c:pt idx="341">
                    <c:v>342</c:v>
                  </c:pt>
                  <c:pt idx="342">
                    <c:v>343</c:v>
                  </c:pt>
                  <c:pt idx="343">
                    <c:v>344</c:v>
                  </c:pt>
                  <c:pt idx="344">
                    <c:v>345</c:v>
                  </c:pt>
                  <c:pt idx="345">
                    <c:v>346</c:v>
                  </c:pt>
                  <c:pt idx="346">
                    <c:v>347</c:v>
                  </c:pt>
                  <c:pt idx="347">
                    <c:v>348</c:v>
                  </c:pt>
                  <c:pt idx="348">
                    <c:v>349</c:v>
                  </c:pt>
                  <c:pt idx="349">
                    <c:v>350</c:v>
                  </c:pt>
                  <c:pt idx="350">
                    <c:v>351</c:v>
                  </c:pt>
                  <c:pt idx="351">
                    <c:v>352</c:v>
                  </c:pt>
                  <c:pt idx="352">
                    <c:v>353</c:v>
                  </c:pt>
                  <c:pt idx="353">
                    <c:v>354</c:v>
                  </c:pt>
                  <c:pt idx="354">
                    <c:v>355</c:v>
                  </c:pt>
                  <c:pt idx="355">
                    <c:v>356</c:v>
                  </c:pt>
                  <c:pt idx="356">
                    <c:v>357</c:v>
                  </c:pt>
                  <c:pt idx="357">
                    <c:v>358</c:v>
                  </c:pt>
                  <c:pt idx="358">
                    <c:v>359</c:v>
                  </c:pt>
                  <c:pt idx="359">
                    <c:v>360</c:v>
                  </c:pt>
                  <c:pt idx="360">
                    <c:v>361</c:v>
                  </c:pt>
                  <c:pt idx="361">
                    <c:v>362</c:v>
                  </c:pt>
                  <c:pt idx="362">
                    <c:v>363</c:v>
                  </c:pt>
                  <c:pt idx="363">
                    <c:v>364</c:v>
                  </c:pt>
                  <c:pt idx="364">
                    <c:v>365</c:v>
                  </c:pt>
                  <c:pt idx="365">
                    <c:v>366</c:v>
                  </c:pt>
                </c:lvl>
              </c:multiLvlStrCache>
            </c:multiLvlStrRef>
          </c:xVal>
          <c:yVal>
            <c:numRef>
              <c:f>'[3]APSC 101 Exercise 3'!$J$21:$J$386</c:f>
              <c:numCache>
                <c:formatCode>General</c:formatCode>
                <c:ptCount val="366"/>
                <c:pt idx="0">
                  <c:v>8000</c:v>
                </c:pt>
                <c:pt idx="1">
                  <c:v>8000</c:v>
                </c:pt>
                <c:pt idx="2">
                  <c:v>8000</c:v>
                </c:pt>
                <c:pt idx="3">
                  <c:v>8000</c:v>
                </c:pt>
                <c:pt idx="4">
                  <c:v>8000</c:v>
                </c:pt>
                <c:pt idx="5">
                  <c:v>8000</c:v>
                </c:pt>
                <c:pt idx="6">
                  <c:v>8000</c:v>
                </c:pt>
                <c:pt idx="7">
                  <c:v>8000</c:v>
                </c:pt>
                <c:pt idx="8">
                  <c:v>8000</c:v>
                </c:pt>
                <c:pt idx="9">
                  <c:v>8000</c:v>
                </c:pt>
                <c:pt idx="10">
                  <c:v>8000</c:v>
                </c:pt>
                <c:pt idx="11">
                  <c:v>8000</c:v>
                </c:pt>
                <c:pt idx="12">
                  <c:v>8000</c:v>
                </c:pt>
                <c:pt idx="13">
                  <c:v>8000</c:v>
                </c:pt>
                <c:pt idx="14">
                  <c:v>8000</c:v>
                </c:pt>
                <c:pt idx="15">
                  <c:v>8000</c:v>
                </c:pt>
                <c:pt idx="16">
                  <c:v>8000</c:v>
                </c:pt>
                <c:pt idx="17">
                  <c:v>8000</c:v>
                </c:pt>
                <c:pt idx="18">
                  <c:v>8000</c:v>
                </c:pt>
                <c:pt idx="19">
                  <c:v>8000</c:v>
                </c:pt>
                <c:pt idx="20">
                  <c:v>8000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8000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8000</c:v>
                </c:pt>
                <c:pt idx="42">
                  <c:v>8000</c:v>
                </c:pt>
                <c:pt idx="43">
                  <c:v>8000</c:v>
                </c:pt>
                <c:pt idx="44">
                  <c:v>8000</c:v>
                </c:pt>
                <c:pt idx="45">
                  <c:v>8000</c:v>
                </c:pt>
                <c:pt idx="46">
                  <c:v>8000</c:v>
                </c:pt>
                <c:pt idx="47">
                  <c:v>8000</c:v>
                </c:pt>
                <c:pt idx="48">
                  <c:v>8000</c:v>
                </c:pt>
                <c:pt idx="49">
                  <c:v>8000</c:v>
                </c:pt>
                <c:pt idx="50">
                  <c:v>8000</c:v>
                </c:pt>
                <c:pt idx="51">
                  <c:v>8000</c:v>
                </c:pt>
                <c:pt idx="52">
                  <c:v>8000</c:v>
                </c:pt>
                <c:pt idx="53">
                  <c:v>8000</c:v>
                </c:pt>
                <c:pt idx="54">
                  <c:v>8000</c:v>
                </c:pt>
                <c:pt idx="55">
                  <c:v>8000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8000</c:v>
                </c:pt>
                <c:pt idx="63">
                  <c:v>8000</c:v>
                </c:pt>
                <c:pt idx="64">
                  <c:v>8000</c:v>
                </c:pt>
                <c:pt idx="65">
                  <c:v>8000</c:v>
                </c:pt>
                <c:pt idx="66">
                  <c:v>8000</c:v>
                </c:pt>
                <c:pt idx="67">
                  <c:v>8000</c:v>
                </c:pt>
                <c:pt idx="68">
                  <c:v>8000</c:v>
                </c:pt>
                <c:pt idx="69">
                  <c:v>8000</c:v>
                </c:pt>
                <c:pt idx="70">
                  <c:v>8000</c:v>
                </c:pt>
                <c:pt idx="71">
                  <c:v>8000</c:v>
                </c:pt>
                <c:pt idx="72">
                  <c:v>8000</c:v>
                </c:pt>
                <c:pt idx="73">
                  <c:v>8000</c:v>
                </c:pt>
                <c:pt idx="74">
                  <c:v>8000</c:v>
                </c:pt>
                <c:pt idx="75">
                  <c:v>8000</c:v>
                </c:pt>
                <c:pt idx="76">
                  <c:v>8000</c:v>
                </c:pt>
                <c:pt idx="77">
                  <c:v>8000</c:v>
                </c:pt>
                <c:pt idx="78">
                  <c:v>8000</c:v>
                </c:pt>
                <c:pt idx="79">
                  <c:v>8000</c:v>
                </c:pt>
                <c:pt idx="80">
                  <c:v>8000</c:v>
                </c:pt>
                <c:pt idx="81">
                  <c:v>8000</c:v>
                </c:pt>
                <c:pt idx="82">
                  <c:v>8000</c:v>
                </c:pt>
                <c:pt idx="83">
                  <c:v>8000</c:v>
                </c:pt>
                <c:pt idx="84">
                  <c:v>8000</c:v>
                </c:pt>
                <c:pt idx="85">
                  <c:v>8000</c:v>
                </c:pt>
                <c:pt idx="86">
                  <c:v>8000</c:v>
                </c:pt>
                <c:pt idx="87">
                  <c:v>8000</c:v>
                </c:pt>
                <c:pt idx="88">
                  <c:v>8000</c:v>
                </c:pt>
                <c:pt idx="89">
                  <c:v>8000</c:v>
                </c:pt>
                <c:pt idx="90">
                  <c:v>8000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8000</c:v>
                </c:pt>
                <c:pt idx="95">
                  <c:v>8000</c:v>
                </c:pt>
                <c:pt idx="96">
                  <c:v>8000</c:v>
                </c:pt>
                <c:pt idx="97">
                  <c:v>8000</c:v>
                </c:pt>
                <c:pt idx="98">
                  <c:v>8000</c:v>
                </c:pt>
                <c:pt idx="99">
                  <c:v>8000</c:v>
                </c:pt>
                <c:pt idx="100">
                  <c:v>8000</c:v>
                </c:pt>
                <c:pt idx="101">
                  <c:v>8000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8000</c:v>
                </c:pt>
                <c:pt idx="107">
                  <c:v>8000</c:v>
                </c:pt>
                <c:pt idx="108">
                  <c:v>8000</c:v>
                </c:pt>
                <c:pt idx="109">
                  <c:v>8000</c:v>
                </c:pt>
                <c:pt idx="110">
                  <c:v>8000</c:v>
                </c:pt>
                <c:pt idx="111">
                  <c:v>8000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8000</c:v>
                </c:pt>
                <c:pt idx="116">
                  <c:v>8000</c:v>
                </c:pt>
                <c:pt idx="117">
                  <c:v>8000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8000</c:v>
                </c:pt>
                <c:pt idx="144">
                  <c:v>8000</c:v>
                </c:pt>
                <c:pt idx="145">
                  <c:v>8000</c:v>
                </c:pt>
                <c:pt idx="146">
                  <c:v>8000</c:v>
                </c:pt>
                <c:pt idx="147">
                  <c:v>8000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7941.7950000000001</c:v>
                </c:pt>
                <c:pt idx="155">
                  <c:v>7883.59</c:v>
                </c:pt>
                <c:pt idx="156">
                  <c:v>7825.3850000000002</c:v>
                </c:pt>
                <c:pt idx="157">
                  <c:v>7767.18</c:v>
                </c:pt>
                <c:pt idx="158">
                  <c:v>7708.9750000000004</c:v>
                </c:pt>
                <c:pt idx="159">
                  <c:v>7650.77</c:v>
                </c:pt>
                <c:pt idx="160">
                  <c:v>7592.5650000000005</c:v>
                </c:pt>
                <c:pt idx="161">
                  <c:v>7534.3600000000006</c:v>
                </c:pt>
                <c:pt idx="162">
                  <c:v>7476.1550000000007</c:v>
                </c:pt>
                <c:pt idx="163">
                  <c:v>7417.9500000000007</c:v>
                </c:pt>
                <c:pt idx="164">
                  <c:v>7359.7450000000008</c:v>
                </c:pt>
                <c:pt idx="165">
                  <c:v>7301.5400000000009</c:v>
                </c:pt>
                <c:pt idx="166">
                  <c:v>7243.3350000000009</c:v>
                </c:pt>
                <c:pt idx="167">
                  <c:v>7185.130000000001</c:v>
                </c:pt>
                <c:pt idx="168">
                  <c:v>7126.9250000000011</c:v>
                </c:pt>
                <c:pt idx="169">
                  <c:v>7068.7200000000012</c:v>
                </c:pt>
                <c:pt idx="170">
                  <c:v>7010.5150000000012</c:v>
                </c:pt>
                <c:pt idx="171">
                  <c:v>6952.3100000000013</c:v>
                </c:pt>
                <c:pt idx="172">
                  <c:v>6894.1050000000014</c:v>
                </c:pt>
                <c:pt idx="173">
                  <c:v>6835.9000000000015</c:v>
                </c:pt>
                <c:pt idx="174">
                  <c:v>6777.6950000000015</c:v>
                </c:pt>
                <c:pt idx="175">
                  <c:v>6719.4900000000016</c:v>
                </c:pt>
                <c:pt idx="176">
                  <c:v>6661.2850000000017</c:v>
                </c:pt>
                <c:pt idx="177">
                  <c:v>6603.0800000000017</c:v>
                </c:pt>
                <c:pt idx="178">
                  <c:v>6544.8750000000018</c:v>
                </c:pt>
                <c:pt idx="179">
                  <c:v>6486.6700000000019</c:v>
                </c:pt>
                <c:pt idx="180">
                  <c:v>6428.465000000002</c:v>
                </c:pt>
                <c:pt idx="181">
                  <c:v>6370.260000000002</c:v>
                </c:pt>
                <c:pt idx="182">
                  <c:v>6312.0550000000021</c:v>
                </c:pt>
                <c:pt idx="183">
                  <c:v>6253.8500000000022</c:v>
                </c:pt>
                <c:pt idx="184">
                  <c:v>6195.6450000000023</c:v>
                </c:pt>
                <c:pt idx="185">
                  <c:v>6277.7216666666682</c:v>
                </c:pt>
                <c:pt idx="186">
                  <c:v>6359.7983333333341</c:v>
                </c:pt>
                <c:pt idx="187">
                  <c:v>6441.875</c:v>
                </c:pt>
                <c:pt idx="188">
                  <c:v>6523.9516666666659</c:v>
                </c:pt>
                <c:pt idx="189">
                  <c:v>6606.0283333333318</c:v>
                </c:pt>
                <c:pt idx="190">
                  <c:v>6688.1049999999977</c:v>
                </c:pt>
                <c:pt idx="191">
                  <c:v>6770.1816666666637</c:v>
                </c:pt>
                <c:pt idx="192">
                  <c:v>6852.2583333333296</c:v>
                </c:pt>
                <c:pt idx="193">
                  <c:v>6934.3349999999955</c:v>
                </c:pt>
                <c:pt idx="194">
                  <c:v>7016.4116666666614</c:v>
                </c:pt>
                <c:pt idx="195">
                  <c:v>7098.4883333333273</c:v>
                </c:pt>
                <c:pt idx="196">
                  <c:v>7180.5649999999932</c:v>
                </c:pt>
                <c:pt idx="197">
                  <c:v>7262.6416666666591</c:v>
                </c:pt>
                <c:pt idx="198">
                  <c:v>7344.7183333333251</c:v>
                </c:pt>
                <c:pt idx="199">
                  <c:v>7426.794999999991</c:v>
                </c:pt>
                <c:pt idx="200">
                  <c:v>7508.8716666666569</c:v>
                </c:pt>
                <c:pt idx="201">
                  <c:v>7590.9483333333228</c:v>
                </c:pt>
                <c:pt idx="202">
                  <c:v>7673.0249999999887</c:v>
                </c:pt>
                <c:pt idx="203">
                  <c:v>7755.1016666666546</c:v>
                </c:pt>
                <c:pt idx="204">
                  <c:v>7837.1783333333206</c:v>
                </c:pt>
                <c:pt idx="205">
                  <c:v>7919.2549999999865</c:v>
                </c:pt>
                <c:pt idx="206">
                  <c:v>8000</c:v>
                </c:pt>
                <c:pt idx="207">
                  <c:v>8000</c:v>
                </c:pt>
                <c:pt idx="208">
                  <c:v>8000</c:v>
                </c:pt>
                <c:pt idx="209">
                  <c:v>8000</c:v>
                </c:pt>
                <c:pt idx="210">
                  <c:v>8000</c:v>
                </c:pt>
                <c:pt idx="211">
                  <c:v>8000</c:v>
                </c:pt>
                <c:pt idx="212">
                  <c:v>8000</c:v>
                </c:pt>
                <c:pt idx="213">
                  <c:v>8000</c:v>
                </c:pt>
                <c:pt idx="214">
                  <c:v>8000</c:v>
                </c:pt>
                <c:pt idx="215">
                  <c:v>8000</c:v>
                </c:pt>
                <c:pt idx="216">
                  <c:v>8000</c:v>
                </c:pt>
                <c:pt idx="217">
                  <c:v>8000</c:v>
                </c:pt>
                <c:pt idx="218">
                  <c:v>8000</c:v>
                </c:pt>
                <c:pt idx="219">
                  <c:v>8000</c:v>
                </c:pt>
                <c:pt idx="220">
                  <c:v>8000</c:v>
                </c:pt>
                <c:pt idx="221">
                  <c:v>8000</c:v>
                </c:pt>
                <c:pt idx="222">
                  <c:v>8000</c:v>
                </c:pt>
                <c:pt idx="223">
                  <c:v>8000</c:v>
                </c:pt>
                <c:pt idx="224">
                  <c:v>8000</c:v>
                </c:pt>
                <c:pt idx="225">
                  <c:v>8000</c:v>
                </c:pt>
                <c:pt idx="226">
                  <c:v>8000</c:v>
                </c:pt>
                <c:pt idx="227">
                  <c:v>8000</c:v>
                </c:pt>
                <c:pt idx="228">
                  <c:v>8000</c:v>
                </c:pt>
                <c:pt idx="229">
                  <c:v>8000</c:v>
                </c:pt>
                <c:pt idx="230">
                  <c:v>8000</c:v>
                </c:pt>
                <c:pt idx="231">
                  <c:v>8000</c:v>
                </c:pt>
                <c:pt idx="232">
                  <c:v>8000</c:v>
                </c:pt>
                <c:pt idx="233">
                  <c:v>8000</c:v>
                </c:pt>
                <c:pt idx="234">
                  <c:v>8000</c:v>
                </c:pt>
                <c:pt idx="235">
                  <c:v>8000</c:v>
                </c:pt>
                <c:pt idx="236">
                  <c:v>8000</c:v>
                </c:pt>
                <c:pt idx="237">
                  <c:v>8000</c:v>
                </c:pt>
                <c:pt idx="238">
                  <c:v>8000</c:v>
                </c:pt>
                <c:pt idx="239">
                  <c:v>8000</c:v>
                </c:pt>
                <c:pt idx="240">
                  <c:v>8000</c:v>
                </c:pt>
                <c:pt idx="241">
                  <c:v>8000</c:v>
                </c:pt>
                <c:pt idx="242">
                  <c:v>8000</c:v>
                </c:pt>
                <c:pt idx="243">
                  <c:v>8000</c:v>
                </c:pt>
                <c:pt idx="244">
                  <c:v>8000</c:v>
                </c:pt>
                <c:pt idx="245">
                  <c:v>8000</c:v>
                </c:pt>
                <c:pt idx="246">
                  <c:v>8000</c:v>
                </c:pt>
                <c:pt idx="247">
                  <c:v>8000</c:v>
                </c:pt>
                <c:pt idx="248">
                  <c:v>8000</c:v>
                </c:pt>
                <c:pt idx="249">
                  <c:v>8000</c:v>
                </c:pt>
                <c:pt idx="250">
                  <c:v>8000</c:v>
                </c:pt>
                <c:pt idx="251">
                  <c:v>8000</c:v>
                </c:pt>
                <c:pt idx="252">
                  <c:v>8000</c:v>
                </c:pt>
                <c:pt idx="253">
                  <c:v>8000</c:v>
                </c:pt>
                <c:pt idx="254">
                  <c:v>8000</c:v>
                </c:pt>
                <c:pt idx="255">
                  <c:v>8000</c:v>
                </c:pt>
                <c:pt idx="256">
                  <c:v>8000</c:v>
                </c:pt>
                <c:pt idx="257">
                  <c:v>8000</c:v>
                </c:pt>
                <c:pt idx="258">
                  <c:v>8000</c:v>
                </c:pt>
                <c:pt idx="259">
                  <c:v>8000</c:v>
                </c:pt>
                <c:pt idx="260">
                  <c:v>8000</c:v>
                </c:pt>
                <c:pt idx="261">
                  <c:v>8000</c:v>
                </c:pt>
                <c:pt idx="262">
                  <c:v>8000</c:v>
                </c:pt>
                <c:pt idx="263">
                  <c:v>8000</c:v>
                </c:pt>
                <c:pt idx="264">
                  <c:v>8000</c:v>
                </c:pt>
                <c:pt idx="265">
                  <c:v>8000</c:v>
                </c:pt>
                <c:pt idx="266">
                  <c:v>8000</c:v>
                </c:pt>
                <c:pt idx="267">
                  <c:v>8000</c:v>
                </c:pt>
                <c:pt idx="268">
                  <c:v>8000</c:v>
                </c:pt>
                <c:pt idx="269">
                  <c:v>8000</c:v>
                </c:pt>
                <c:pt idx="270">
                  <c:v>8000</c:v>
                </c:pt>
                <c:pt idx="271">
                  <c:v>8000</c:v>
                </c:pt>
                <c:pt idx="272">
                  <c:v>8000</c:v>
                </c:pt>
                <c:pt idx="273">
                  <c:v>8000</c:v>
                </c:pt>
                <c:pt idx="274">
                  <c:v>8000</c:v>
                </c:pt>
                <c:pt idx="275">
                  <c:v>8000</c:v>
                </c:pt>
                <c:pt idx="276">
                  <c:v>8000</c:v>
                </c:pt>
                <c:pt idx="277">
                  <c:v>8000</c:v>
                </c:pt>
                <c:pt idx="278">
                  <c:v>8000</c:v>
                </c:pt>
                <c:pt idx="279">
                  <c:v>8000</c:v>
                </c:pt>
                <c:pt idx="280">
                  <c:v>8000</c:v>
                </c:pt>
                <c:pt idx="281">
                  <c:v>8000</c:v>
                </c:pt>
                <c:pt idx="282">
                  <c:v>8000</c:v>
                </c:pt>
                <c:pt idx="283">
                  <c:v>8000</c:v>
                </c:pt>
                <c:pt idx="284">
                  <c:v>8000</c:v>
                </c:pt>
                <c:pt idx="285">
                  <c:v>8000</c:v>
                </c:pt>
                <c:pt idx="286">
                  <c:v>8000</c:v>
                </c:pt>
                <c:pt idx="287">
                  <c:v>8000</c:v>
                </c:pt>
                <c:pt idx="288">
                  <c:v>8000</c:v>
                </c:pt>
                <c:pt idx="289">
                  <c:v>8000</c:v>
                </c:pt>
                <c:pt idx="290">
                  <c:v>8000</c:v>
                </c:pt>
                <c:pt idx="291">
                  <c:v>8000</c:v>
                </c:pt>
                <c:pt idx="292">
                  <c:v>8000</c:v>
                </c:pt>
                <c:pt idx="293">
                  <c:v>8000</c:v>
                </c:pt>
                <c:pt idx="294">
                  <c:v>8000</c:v>
                </c:pt>
                <c:pt idx="295">
                  <c:v>8000</c:v>
                </c:pt>
                <c:pt idx="296">
                  <c:v>8000</c:v>
                </c:pt>
                <c:pt idx="297">
                  <c:v>8000</c:v>
                </c:pt>
                <c:pt idx="298">
                  <c:v>8000</c:v>
                </c:pt>
                <c:pt idx="299">
                  <c:v>8000</c:v>
                </c:pt>
                <c:pt idx="300">
                  <c:v>8000</c:v>
                </c:pt>
                <c:pt idx="301">
                  <c:v>8000</c:v>
                </c:pt>
                <c:pt idx="302">
                  <c:v>8000</c:v>
                </c:pt>
                <c:pt idx="303">
                  <c:v>8000</c:v>
                </c:pt>
                <c:pt idx="304">
                  <c:v>8000</c:v>
                </c:pt>
                <c:pt idx="305">
                  <c:v>8000</c:v>
                </c:pt>
                <c:pt idx="306">
                  <c:v>8000</c:v>
                </c:pt>
                <c:pt idx="307">
                  <c:v>8000</c:v>
                </c:pt>
                <c:pt idx="308">
                  <c:v>8000</c:v>
                </c:pt>
                <c:pt idx="309">
                  <c:v>8000</c:v>
                </c:pt>
                <c:pt idx="310">
                  <c:v>8000</c:v>
                </c:pt>
                <c:pt idx="311">
                  <c:v>8000</c:v>
                </c:pt>
                <c:pt idx="312">
                  <c:v>8000</c:v>
                </c:pt>
                <c:pt idx="313">
                  <c:v>8000</c:v>
                </c:pt>
                <c:pt idx="314">
                  <c:v>8000</c:v>
                </c:pt>
                <c:pt idx="315">
                  <c:v>8000</c:v>
                </c:pt>
                <c:pt idx="316">
                  <c:v>8000</c:v>
                </c:pt>
                <c:pt idx="317">
                  <c:v>8000</c:v>
                </c:pt>
                <c:pt idx="318">
                  <c:v>8000</c:v>
                </c:pt>
                <c:pt idx="319">
                  <c:v>8000</c:v>
                </c:pt>
                <c:pt idx="320">
                  <c:v>8000</c:v>
                </c:pt>
                <c:pt idx="321">
                  <c:v>8000</c:v>
                </c:pt>
                <c:pt idx="322">
                  <c:v>8000</c:v>
                </c:pt>
                <c:pt idx="323">
                  <c:v>8000</c:v>
                </c:pt>
                <c:pt idx="324">
                  <c:v>8000</c:v>
                </c:pt>
                <c:pt idx="325">
                  <c:v>8000</c:v>
                </c:pt>
                <c:pt idx="326">
                  <c:v>8000</c:v>
                </c:pt>
                <c:pt idx="327">
                  <c:v>8000</c:v>
                </c:pt>
                <c:pt idx="328">
                  <c:v>8000</c:v>
                </c:pt>
                <c:pt idx="329">
                  <c:v>8000</c:v>
                </c:pt>
                <c:pt idx="330">
                  <c:v>8000</c:v>
                </c:pt>
                <c:pt idx="331">
                  <c:v>8000</c:v>
                </c:pt>
                <c:pt idx="332">
                  <c:v>8000</c:v>
                </c:pt>
                <c:pt idx="333">
                  <c:v>8000</c:v>
                </c:pt>
                <c:pt idx="334">
                  <c:v>8000</c:v>
                </c:pt>
                <c:pt idx="335">
                  <c:v>8000</c:v>
                </c:pt>
                <c:pt idx="336">
                  <c:v>8000</c:v>
                </c:pt>
                <c:pt idx="337">
                  <c:v>8000</c:v>
                </c:pt>
                <c:pt idx="338">
                  <c:v>8000</c:v>
                </c:pt>
                <c:pt idx="339">
                  <c:v>8000</c:v>
                </c:pt>
                <c:pt idx="340">
                  <c:v>8000</c:v>
                </c:pt>
                <c:pt idx="341">
                  <c:v>8000</c:v>
                </c:pt>
                <c:pt idx="342">
                  <c:v>8000</c:v>
                </c:pt>
                <c:pt idx="343">
                  <c:v>8000</c:v>
                </c:pt>
                <c:pt idx="344">
                  <c:v>8000</c:v>
                </c:pt>
                <c:pt idx="345">
                  <c:v>8000</c:v>
                </c:pt>
                <c:pt idx="346">
                  <c:v>8000</c:v>
                </c:pt>
                <c:pt idx="347">
                  <c:v>8000</c:v>
                </c:pt>
                <c:pt idx="348">
                  <c:v>8000</c:v>
                </c:pt>
                <c:pt idx="349">
                  <c:v>8000</c:v>
                </c:pt>
                <c:pt idx="350">
                  <c:v>8000</c:v>
                </c:pt>
                <c:pt idx="351">
                  <c:v>8000</c:v>
                </c:pt>
                <c:pt idx="352">
                  <c:v>8000</c:v>
                </c:pt>
                <c:pt idx="353">
                  <c:v>8000</c:v>
                </c:pt>
                <c:pt idx="354">
                  <c:v>8000</c:v>
                </c:pt>
                <c:pt idx="355">
                  <c:v>8000</c:v>
                </c:pt>
                <c:pt idx="356">
                  <c:v>8000</c:v>
                </c:pt>
                <c:pt idx="357">
                  <c:v>8000</c:v>
                </c:pt>
                <c:pt idx="358">
                  <c:v>8000</c:v>
                </c:pt>
                <c:pt idx="359">
                  <c:v>8000</c:v>
                </c:pt>
                <c:pt idx="360">
                  <c:v>8000</c:v>
                </c:pt>
                <c:pt idx="361">
                  <c:v>8000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30-4CC2-BC9D-09614E82B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564895"/>
        <c:axId val="162819219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'[3]APSC 101 Exercise 3'!$D$19:$D$20</c15:sqref>
                        </c15:formulaRef>
                      </c:ext>
                    </c:extLst>
                    <c:strCache>
                      <c:ptCount val="1"/>
                      <c:pt idx="0">
                        <c:v>Daily Sunshine [hr]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'[3]APSC 101 Exercise 3'!$A$21:$C$386</c15:sqref>
                        </c15:formulaRef>
                      </c:ext>
                    </c:extLst>
                    <c:multiLvlStrCache>
                      <c:ptCount val="366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11</c:v>
                        </c:pt>
                        <c:pt idx="42">
                          <c:v>12</c:v>
                        </c:pt>
                        <c:pt idx="43">
                          <c:v>13</c:v>
                        </c:pt>
                        <c:pt idx="44">
                          <c:v>14</c:v>
                        </c:pt>
                        <c:pt idx="45">
                          <c:v>15</c:v>
                        </c:pt>
                        <c:pt idx="46">
                          <c:v>16</c:v>
                        </c:pt>
                        <c:pt idx="47">
                          <c:v>17</c:v>
                        </c:pt>
                        <c:pt idx="48">
                          <c:v>18</c:v>
                        </c:pt>
                        <c:pt idx="49">
                          <c:v>19</c:v>
                        </c:pt>
                        <c:pt idx="50">
                          <c:v>20</c:v>
                        </c:pt>
                        <c:pt idx="51">
                          <c:v>21</c:v>
                        </c:pt>
                        <c:pt idx="52">
                          <c:v>22</c:v>
                        </c:pt>
                        <c:pt idx="53">
                          <c:v>23</c:v>
                        </c:pt>
                        <c:pt idx="54">
                          <c:v>24</c:v>
                        </c:pt>
                        <c:pt idx="55">
                          <c:v>25</c:v>
                        </c:pt>
                        <c:pt idx="56">
                          <c:v>26</c:v>
                        </c:pt>
                        <c:pt idx="57">
                          <c:v>27</c:v>
                        </c:pt>
                        <c:pt idx="58">
                          <c:v>28</c:v>
                        </c:pt>
                        <c:pt idx="59">
                          <c:v>29</c:v>
                        </c:pt>
                        <c:pt idx="60">
                          <c:v>30</c:v>
                        </c:pt>
                        <c:pt idx="61">
                          <c:v>31</c:v>
                        </c:pt>
                        <c:pt idx="62">
                          <c:v>1</c:v>
                        </c:pt>
                        <c:pt idx="63">
                          <c:v>2</c:v>
                        </c:pt>
                        <c:pt idx="64">
                          <c:v>3</c:v>
                        </c:pt>
                        <c:pt idx="65">
                          <c:v>4</c:v>
                        </c:pt>
                        <c:pt idx="66">
                          <c:v>5</c:v>
                        </c:pt>
                        <c:pt idx="67">
                          <c:v>6</c:v>
                        </c:pt>
                        <c:pt idx="68">
                          <c:v>7</c:v>
                        </c:pt>
                        <c:pt idx="69">
                          <c:v>8</c:v>
                        </c:pt>
                        <c:pt idx="70">
                          <c:v>9</c:v>
                        </c:pt>
                        <c:pt idx="71">
                          <c:v>10</c:v>
                        </c:pt>
                        <c:pt idx="72">
                          <c:v>11</c:v>
                        </c:pt>
                        <c:pt idx="73">
                          <c:v>12</c:v>
                        </c:pt>
                        <c:pt idx="74">
                          <c:v>13</c:v>
                        </c:pt>
                        <c:pt idx="75">
                          <c:v>14</c:v>
                        </c:pt>
                        <c:pt idx="76">
                          <c:v>15</c:v>
                        </c:pt>
                        <c:pt idx="77">
                          <c:v>16</c:v>
                        </c:pt>
                        <c:pt idx="78">
                          <c:v>17</c:v>
                        </c:pt>
                        <c:pt idx="79">
                          <c:v>18</c:v>
                        </c:pt>
                        <c:pt idx="80">
                          <c:v>19</c:v>
                        </c:pt>
                        <c:pt idx="81">
                          <c:v>20</c:v>
                        </c:pt>
                        <c:pt idx="82">
                          <c:v>21</c:v>
                        </c:pt>
                        <c:pt idx="83">
                          <c:v>22</c:v>
                        </c:pt>
                        <c:pt idx="84">
                          <c:v>23</c:v>
                        </c:pt>
                        <c:pt idx="85">
                          <c:v>24</c:v>
                        </c:pt>
                        <c:pt idx="86">
                          <c:v>25</c:v>
                        </c:pt>
                        <c:pt idx="87">
                          <c:v>26</c:v>
                        </c:pt>
                        <c:pt idx="88">
                          <c:v>27</c:v>
                        </c:pt>
                        <c:pt idx="89">
                          <c:v>28</c:v>
                        </c:pt>
                        <c:pt idx="90">
                          <c:v>29</c:v>
                        </c:pt>
                        <c:pt idx="91">
                          <c:v>30</c:v>
                        </c:pt>
                        <c:pt idx="92">
                          <c:v>1</c:v>
                        </c:pt>
                        <c:pt idx="93">
                          <c:v>2</c:v>
                        </c:pt>
                        <c:pt idx="94">
                          <c:v>3</c:v>
                        </c:pt>
                        <c:pt idx="95">
                          <c:v>4</c:v>
                        </c:pt>
                        <c:pt idx="96">
                          <c:v>5</c:v>
                        </c:pt>
                        <c:pt idx="97">
                          <c:v>6</c:v>
                        </c:pt>
                        <c:pt idx="98">
                          <c:v>7</c:v>
                        </c:pt>
                        <c:pt idx="99">
                          <c:v>8</c:v>
                        </c:pt>
                        <c:pt idx="100">
                          <c:v>9</c:v>
                        </c:pt>
                        <c:pt idx="101">
                          <c:v>10</c:v>
                        </c:pt>
                        <c:pt idx="102">
                          <c:v>11</c:v>
                        </c:pt>
                        <c:pt idx="103">
                          <c:v>12</c:v>
                        </c:pt>
                        <c:pt idx="104">
                          <c:v>13</c:v>
                        </c:pt>
                        <c:pt idx="105">
                          <c:v>14</c:v>
                        </c:pt>
                        <c:pt idx="106">
                          <c:v>15</c:v>
                        </c:pt>
                        <c:pt idx="107">
                          <c:v>16</c:v>
                        </c:pt>
                        <c:pt idx="108">
                          <c:v>17</c:v>
                        </c:pt>
                        <c:pt idx="109">
                          <c:v>18</c:v>
                        </c:pt>
                        <c:pt idx="110">
                          <c:v>19</c:v>
                        </c:pt>
                        <c:pt idx="111">
                          <c:v>20</c:v>
                        </c:pt>
                        <c:pt idx="112">
                          <c:v>21</c:v>
                        </c:pt>
                        <c:pt idx="113">
                          <c:v>22</c:v>
                        </c:pt>
                        <c:pt idx="114">
                          <c:v>23</c:v>
                        </c:pt>
                        <c:pt idx="115">
                          <c:v>24</c:v>
                        </c:pt>
                        <c:pt idx="116">
                          <c:v>25</c:v>
                        </c:pt>
                        <c:pt idx="117">
                          <c:v>26</c:v>
                        </c:pt>
                        <c:pt idx="118">
                          <c:v>27</c:v>
                        </c:pt>
                        <c:pt idx="119">
                          <c:v>28</c:v>
                        </c:pt>
                        <c:pt idx="120">
                          <c:v>29</c:v>
                        </c:pt>
                        <c:pt idx="121">
                          <c:v>30</c:v>
                        </c:pt>
                        <c:pt idx="122">
                          <c:v>31</c:v>
                        </c:pt>
                        <c:pt idx="123">
                          <c:v>1</c:v>
                        </c:pt>
                        <c:pt idx="124">
                          <c:v>2</c:v>
                        </c:pt>
                        <c:pt idx="125">
                          <c:v>3</c:v>
                        </c:pt>
                        <c:pt idx="126">
                          <c:v>4</c:v>
                        </c:pt>
                        <c:pt idx="127">
                          <c:v>5</c:v>
                        </c:pt>
                        <c:pt idx="128">
                          <c:v>6</c:v>
                        </c:pt>
                        <c:pt idx="129">
                          <c:v>7</c:v>
                        </c:pt>
                        <c:pt idx="130">
                          <c:v>8</c:v>
                        </c:pt>
                        <c:pt idx="131">
                          <c:v>9</c:v>
                        </c:pt>
                        <c:pt idx="132">
                          <c:v>10</c:v>
                        </c:pt>
                        <c:pt idx="133">
                          <c:v>11</c:v>
                        </c:pt>
                        <c:pt idx="134">
                          <c:v>12</c:v>
                        </c:pt>
                        <c:pt idx="135">
                          <c:v>13</c:v>
                        </c:pt>
                        <c:pt idx="136">
                          <c:v>14</c:v>
                        </c:pt>
                        <c:pt idx="137">
                          <c:v>15</c:v>
                        </c:pt>
                        <c:pt idx="138">
                          <c:v>16</c:v>
                        </c:pt>
                        <c:pt idx="139">
                          <c:v>17</c:v>
                        </c:pt>
                        <c:pt idx="140">
                          <c:v>18</c:v>
                        </c:pt>
                        <c:pt idx="141">
                          <c:v>19</c:v>
                        </c:pt>
                        <c:pt idx="142">
                          <c:v>20</c:v>
                        </c:pt>
                        <c:pt idx="143">
                          <c:v>21</c:v>
                        </c:pt>
                        <c:pt idx="144">
                          <c:v>22</c:v>
                        </c:pt>
                        <c:pt idx="145">
                          <c:v>23</c:v>
                        </c:pt>
                        <c:pt idx="146">
                          <c:v>24</c:v>
                        </c:pt>
                        <c:pt idx="147">
                          <c:v>25</c:v>
                        </c:pt>
                        <c:pt idx="148">
                          <c:v>26</c:v>
                        </c:pt>
                        <c:pt idx="149">
                          <c:v>27</c:v>
                        </c:pt>
                        <c:pt idx="150">
                          <c:v>28</c:v>
                        </c:pt>
                        <c:pt idx="151">
                          <c:v>29</c:v>
                        </c:pt>
                        <c:pt idx="152">
                          <c:v>30</c:v>
                        </c:pt>
                        <c:pt idx="153">
                          <c:v>1</c:v>
                        </c:pt>
                        <c:pt idx="154">
                          <c:v>2</c:v>
                        </c:pt>
                        <c:pt idx="155">
                          <c:v>3</c:v>
                        </c:pt>
                        <c:pt idx="156">
                          <c:v>4</c:v>
                        </c:pt>
                        <c:pt idx="157">
                          <c:v>5</c:v>
                        </c:pt>
                        <c:pt idx="158">
                          <c:v>6</c:v>
                        </c:pt>
                        <c:pt idx="159">
                          <c:v>7</c:v>
                        </c:pt>
                        <c:pt idx="160">
                          <c:v>8</c:v>
                        </c:pt>
                        <c:pt idx="161">
                          <c:v>9</c:v>
                        </c:pt>
                        <c:pt idx="162">
                          <c:v>10</c:v>
                        </c:pt>
                        <c:pt idx="163">
                          <c:v>11</c:v>
                        </c:pt>
                        <c:pt idx="164">
                          <c:v>12</c:v>
                        </c:pt>
                        <c:pt idx="165">
                          <c:v>13</c:v>
                        </c:pt>
                        <c:pt idx="166">
                          <c:v>14</c:v>
                        </c:pt>
                        <c:pt idx="167">
                          <c:v>15</c:v>
                        </c:pt>
                        <c:pt idx="168">
                          <c:v>16</c:v>
                        </c:pt>
                        <c:pt idx="169">
                          <c:v>17</c:v>
                        </c:pt>
                        <c:pt idx="170">
                          <c:v>18</c:v>
                        </c:pt>
                        <c:pt idx="171">
                          <c:v>19</c:v>
                        </c:pt>
                        <c:pt idx="172">
                          <c:v>20</c:v>
                        </c:pt>
                        <c:pt idx="173">
                          <c:v>21</c:v>
                        </c:pt>
                        <c:pt idx="174">
                          <c:v>22</c:v>
                        </c:pt>
                        <c:pt idx="175">
                          <c:v>23</c:v>
                        </c:pt>
                        <c:pt idx="176">
                          <c:v>24</c:v>
                        </c:pt>
                        <c:pt idx="177">
                          <c:v>25</c:v>
                        </c:pt>
                        <c:pt idx="178">
                          <c:v>26</c:v>
                        </c:pt>
                        <c:pt idx="179">
                          <c:v>27</c:v>
                        </c:pt>
                        <c:pt idx="180">
                          <c:v>28</c:v>
                        </c:pt>
                        <c:pt idx="181">
                          <c:v>29</c:v>
                        </c:pt>
                        <c:pt idx="182">
                          <c:v>30</c:v>
                        </c:pt>
                        <c:pt idx="183">
                          <c:v>31</c:v>
                        </c:pt>
                        <c:pt idx="184">
                          <c:v>1</c:v>
                        </c:pt>
                        <c:pt idx="185">
                          <c:v>2</c:v>
                        </c:pt>
                        <c:pt idx="186">
                          <c:v>3</c:v>
                        </c:pt>
                        <c:pt idx="187">
                          <c:v>4</c:v>
                        </c:pt>
                        <c:pt idx="188">
                          <c:v>5</c:v>
                        </c:pt>
                        <c:pt idx="189">
                          <c:v>6</c:v>
                        </c:pt>
                        <c:pt idx="190">
                          <c:v>7</c:v>
                        </c:pt>
                        <c:pt idx="191">
                          <c:v>8</c:v>
                        </c:pt>
                        <c:pt idx="192">
                          <c:v>9</c:v>
                        </c:pt>
                        <c:pt idx="193">
                          <c:v>10</c:v>
                        </c:pt>
                        <c:pt idx="194">
                          <c:v>11</c:v>
                        </c:pt>
                        <c:pt idx="195">
                          <c:v>12</c:v>
                        </c:pt>
                        <c:pt idx="196">
                          <c:v>13</c:v>
                        </c:pt>
                        <c:pt idx="197">
                          <c:v>14</c:v>
                        </c:pt>
                        <c:pt idx="198">
                          <c:v>15</c:v>
                        </c:pt>
                        <c:pt idx="199">
                          <c:v>16</c:v>
                        </c:pt>
                        <c:pt idx="200">
                          <c:v>17</c:v>
                        </c:pt>
                        <c:pt idx="201">
                          <c:v>18</c:v>
                        </c:pt>
                        <c:pt idx="202">
                          <c:v>19</c:v>
                        </c:pt>
                        <c:pt idx="203">
                          <c:v>20</c:v>
                        </c:pt>
                        <c:pt idx="204">
                          <c:v>21</c:v>
                        </c:pt>
                        <c:pt idx="205">
                          <c:v>22</c:v>
                        </c:pt>
                        <c:pt idx="206">
                          <c:v>23</c:v>
                        </c:pt>
                        <c:pt idx="207">
                          <c:v>24</c:v>
                        </c:pt>
                        <c:pt idx="208">
                          <c:v>25</c:v>
                        </c:pt>
                        <c:pt idx="209">
                          <c:v>26</c:v>
                        </c:pt>
                        <c:pt idx="210">
                          <c:v>27</c:v>
                        </c:pt>
                        <c:pt idx="211">
                          <c:v>28</c:v>
                        </c:pt>
                        <c:pt idx="212">
                          <c:v>29</c:v>
                        </c:pt>
                        <c:pt idx="213">
                          <c:v>30</c:v>
                        </c:pt>
                        <c:pt idx="214">
                          <c:v>31</c:v>
                        </c:pt>
                        <c:pt idx="215">
                          <c:v>1</c:v>
                        </c:pt>
                        <c:pt idx="216">
                          <c:v>2</c:v>
                        </c:pt>
                        <c:pt idx="217">
                          <c:v>3</c:v>
                        </c:pt>
                        <c:pt idx="218">
                          <c:v>4</c:v>
                        </c:pt>
                        <c:pt idx="219">
                          <c:v>5</c:v>
                        </c:pt>
                        <c:pt idx="220">
                          <c:v>6</c:v>
                        </c:pt>
                        <c:pt idx="221">
                          <c:v>7</c:v>
                        </c:pt>
                        <c:pt idx="222">
                          <c:v>8</c:v>
                        </c:pt>
                        <c:pt idx="223">
                          <c:v>9</c:v>
                        </c:pt>
                        <c:pt idx="224">
                          <c:v>10</c:v>
                        </c:pt>
                        <c:pt idx="225">
                          <c:v>11</c:v>
                        </c:pt>
                        <c:pt idx="226">
                          <c:v>12</c:v>
                        </c:pt>
                        <c:pt idx="227">
                          <c:v>13</c:v>
                        </c:pt>
                        <c:pt idx="228">
                          <c:v>14</c:v>
                        </c:pt>
                        <c:pt idx="229">
                          <c:v>15</c:v>
                        </c:pt>
                        <c:pt idx="230">
                          <c:v>16</c:v>
                        </c:pt>
                        <c:pt idx="231">
                          <c:v>17</c:v>
                        </c:pt>
                        <c:pt idx="232">
                          <c:v>18</c:v>
                        </c:pt>
                        <c:pt idx="233">
                          <c:v>19</c:v>
                        </c:pt>
                        <c:pt idx="234">
                          <c:v>20</c:v>
                        </c:pt>
                        <c:pt idx="235">
                          <c:v>21</c:v>
                        </c:pt>
                        <c:pt idx="236">
                          <c:v>22</c:v>
                        </c:pt>
                        <c:pt idx="237">
                          <c:v>23</c:v>
                        </c:pt>
                        <c:pt idx="238">
                          <c:v>24</c:v>
                        </c:pt>
                        <c:pt idx="239">
                          <c:v>25</c:v>
                        </c:pt>
                        <c:pt idx="240">
                          <c:v>26</c:v>
                        </c:pt>
                        <c:pt idx="241">
                          <c:v>27</c:v>
                        </c:pt>
                        <c:pt idx="242">
                          <c:v>28</c:v>
                        </c:pt>
                        <c:pt idx="243">
                          <c:v>29</c:v>
                        </c:pt>
                        <c:pt idx="244">
                          <c:v>1</c:v>
                        </c:pt>
                        <c:pt idx="245">
                          <c:v>2</c:v>
                        </c:pt>
                        <c:pt idx="246">
                          <c:v>3</c:v>
                        </c:pt>
                        <c:pt idx="247">
                          <c:v>4</c:v>
                        </c:pt>
                        <c:pt idx="248">
                          <c:v>5</c:v>
                        </c:pt>
                        <c:pt idx="249">
                          <c:v>6</c:v>
                        </c:pt>
                        <c:pt idx="250">
                          <c:v>7</c:v>
                        </c:pt>
                        <c:pt idx="251">
                          <c:v>8</c:v>
                        </c:pt>
                        <c:pt idx="252">
                          <c:v>9</c:v>
                        </c:pt>
                        <c:pt idx="253">
                          <c:v>10</c:v>
                        </c:pt>
                        <c:pt idx="254">
                          <c:v>11</c:v>
                        </c:pt>
                        <c:pt idx="255">
                          <c:v>12</c:v>
                        </c:pt>
                        <c:pt idx="256">
                          <c:v>13</c:v>
                        </c:pt>
                        <c:pt idx="257">
                          <c:v>14</c:v>
                        </c:pt>
                        <c:pt idx="258">
                          <c:v>15</c:v>
                        </c:pt>
                        <c:pt idx="259">
                          <c:v>16</c:v>
                        </c:pt>
                        <c:pt idx="260">
                          <c:v>17</c:v>
                        </c:pt>
                        <c:pt idx="261">
                          <c:v>18</c:v>
                        </c:pt>
                        <c:pt idx="262">
                          <c:v>19</c:v>
                        </c:pt>
                        <c:pt idx="263">
                          <c:v>20</c:v>
                        </c:pt>
                        <c:pt idx="264">
                          <c:v>21</c:v>
                        </c:pt>
                        <c:pt idx="265">
                          <c:v>22</c:v>
                        </c:pt>
                        <c:pt idx="266">
                          <c:v>23</c:v>
                        </c:pt>
                        <c:pt idx="267">
                          <c:v>24</c:v>
                        </c:pt>
                        <c:pt idx="268">
                          <c:v>25</c:v>
                        </c:pt>
                        <c:pt idx="269">
                          <c:v>26</c:v>
                        </c:pt>
                        <c:pt idx="270">
                          <c:v>27</c:v>
                        </c:pt>
                        <c:pt idx="271">
                          <c:v>28</c:v>
                        </c:pt>
                        <c:pt idx="272">
                          <c:v>29</c:v>
                        </c:pt>
                        <c:pt idx="273">
                          <c:v>30</c:v>
                        </c:pt>
                        <c:pt idx="274">
                          <c:v>31</c:v>
                        </c:pt>
                        <c:pt idx="275">
                          <c:v>1</c:v>
                        </c:pt>
                        <c:pt idx="276">
                          <c:v>2</c:v>
                        </c:pt>
                        <c:pt idx="277">
                          <c:v>3</c:v>
                        </c:pt>
                        <c:pt idx="278">
                          <c:v>4</c:v>
                        </c:pt>
                        <c:pt idx="279">
                          <c:v>5</c:v>
                        </c:pt>
                        <c:pt idx="280">
                          <c:v>6</c:v>
                        </c:pt>
                        <c:pt idx="281">
                          <c:v>7</c:v>
                        </c:pt>
                        <c:pt idx="282">
                          <c:v>8</c:v>
                        </c:pt>
                        <c:pt idx="283">
                          <c:v>9</c:v>
                        </c:pt>
                        <c:pt idx="284">
                          <c:v>10</c:v>
                        </c:pt>
                        <c:pt idx="285">
                          <c:v>11</c:v>
                        </c:pt>
                        <c:pt idx="286">
                          <c:v>12</c:v>
                        </c:pt>
                        <c:pt idx="287">
                          <c:v>13</c:v>
                        </c:pt>
                        <c:pt idx="288">
                          <c:v>14</c:v>
                        </c:pt>
                        <c:pt idx="289">
                          <c:v>15</c:v>
                        </c:pt>
                        <c:pt idx="290">
                          <c:v>16</c:v>
                        </c:pt>
                        <c:pt idx="291">
                          <c:v>17</c:v>
                        </c:pt>
                        <c:pt idx="292">
                          <c:v>18</c:v>
                        </c:pt>
                        <c:pt idx="293">
                          <c:v>19</c:v>
                        </c:pt>
                        <c:pt idx="294">
                          <c:v>20</c:v>
                        </c:pt>
                        <c:pt idx="295">
                          <c:v>21</c:v>
                        </c:pt>
                        <c:pt idx="296">
                          <c:v>22</c:v>
                        </c:pt>
                        <c:pt idx="297">
                          <c:v>23</c:v>
                        </c:pt>
                        <c:pt idx="298">
                          <c:v>24</c:v>
                        </c:pt>
                        <c:pt idx="299">
                          <c:v>25</c:v>
                        </c:pt>
                        <c:pt idx="300">
                          <c:v>26</c:v>
                        </c:pt>
                        <c:pt idx="301">
                          <c:v>27</c:v>
                        </c:pt>
                        <c:pt idx="302">
                          <c:v>28</c:v>
                        </c:pt>
                        <c:pt idx="303">
                          <c:v>29</c:v>
                        </c:pt>
                        <c:pt idx="304">
                          <c:v>30</c:v>
                        </c:pt>
                        <c:pt idx="305">
                          <c:v>1</c:v>
                        </c:pt>
                        <c:pt idx="306">
                          <c:v>2</c:v>
                        </c:pt>
                        <c:pt idx="307">
                          <c:v>3</c:v>
                        </c:pt>
                        <c:pt idx="308">
                          <c:v>4</c:v>
                        </c:pt>
                        <c:pt idx="309">
                          <c:v>5</c:v>
                        </c:pt>
                        <c:pt idx="310">
                          <c:v>6</c:v>
                        </c:pt>
                        <c:pt idx="311">
                          <c:v>7</c:v>
                        </c:pt>
                        <c:pt idx="312">
                          <c:v>8</c:v>
                        </c:pt>
                        <c:pt idx="313">
                          <c:v>9</c:v>
                        </c:pt>
                        <c:pt idx="314">
                          <c:v>10</c:v>
                        </c:pt>
                        <c:pt idx="315">
                          <c:v>11</c:v>
                        </c:pt>
                        <c:pt idx="316">
                          <c:v>12</c:v>
                        </c:pt>
                        <c:pt idx="317">
                          <c:v>13</c:v>
                        </c:pt>
                        <c:pt idx="318">
                          <c:v>14</c:v>
                        </c:pt>
                        <c:pt idx="319">
                          <c:v>15</c:v>
                        </c:pt>
                        <c:pt idx="320">
                          <c:v>16</c:v>
                        </c:pt>
                        <c:pt idx="321">
                          <c:v>17</c:v>
                        </c:pt>
                        <c:pt idx="322">
                          <c:v>18</c:v>
                        </c:pt>
                        <c:pt idx="323">
                          <c:v>19</c:v>
                        </c:pt>
                        <c:pt idx="324">
                          <c:v>20</c:v>
                        </c:pt>
                        <c:pt idx="325">
                          <c:v>21</c:v>
                        </c:pt>
                        <c:pt idx="326">
                          <c:v>22</c:v>
                        </c:pt>
                        <c:pt idx="327">
                          <c:v>23</c:v>
                        </c:pt>
                        <c:pt idx="328">
                          <c:v>24</c:v>
                        </c:pt>
                        <c:pt idx="329">
                          <c:v>25</c:v>
                        </c:pt>
                        <c:pt idx="330">
                          <c:v>26</c:v>
                        </c:pt>
                        <c:pt idx="331">
                          <c:v>27</c:v>
                        </c:pt>
                        <c:pt idx="332">
                          <c:v>28</c:v>
                        </c:pt>
                        <c:pt idx="333">
                          <c:v>29</c:v>
                        </c:pt>
                        <c:pt idx="334">
                          <c:v>30</c:v>
                        </c:pt>
                        <c:pt idx="335">
                          <c:v>31</c:v>
                        </c:pt>
                        <c:pt idx="336">
                          <c:v>1</c:v>
                        </c:pt>
                        <c:pt idx="337">
                          <c:v>2</c:v>
                        </c:pt>
                        <c:pt idx="338">
                          <c:v>3</c:v>
                        </c:pt>
                        <c:pt idx="339">
                          <c:v>4</c:v>
                        </c:pt>
                        <c:pt idx="340">
                          <c:v>5</c:v>
                        </c:pt>
                        <c:pt idx="341">
                          <c:v>6</c:v>
                        </c:pt>
                        <c:pt idx="342">
                          <c:v>7</c:v>
                        </c:pt>
                        <c:pt idx="343">
                          <c:v>8</c:v>
                        </c:pt>
                        <c:pt idx="344">
                          <c:v>9</c:v>
                        </c:pt>
                        <c:pt idx="345">
                          <c:v>10</c:v>
                        </c:pt>
                        <c:pt idx="346">
                          <c:v>11</c:v>
                        </c:pt>
                        <c:pt idx="347">
                          <c:v>12</c:v>
                        </c:pt>
                        <c:pt idx="348">
                          <c:v>13</c:v>
                        </c:pt>
                        <c:pt idx="349">
                          <c:v>14</c:v>
                        </c:pt>
                        <c:pt idx="350">
                          <c:v>15</c:v>
                        </c:pt>
                        <c:pt idx="351">
                          <c:v>16</c:v>
                        </c:pt>
                        <c:pt idx="352">
                          <c:v>17</c:v>
                        </c:pt>
                        <c:pt idx="353">
                          <c:v>18</c:v>
                        </c:pt>
                        <c:pt idx="354">
                          <c:v>19</c:v>
                        </c:pt>
                        <c:pt idx="355">
                          <c:v>20</c:v>
                        </c:pt>
                        <c:pt idx="356">
                          <c:v>21</c:v>
                        </c:pt>
                        <c:pt idx="357">
                          <c:v>22</c:v>
                        </c:pt>
                        <c:pt idx="358">
                          <c:v>23</c:v>
                        </c:pt>
                        <c:pt idx="359">
                          <c:v>24</c:v>
                        </c:pt>
                        <c:pt idx="360">
                          <c:v>25</c:v>
                        </c:pt>
                        <c:pt idx="361">
                          <c:v>26</c:v>
                        </c:pt>
                        <c:pt idx="362">
                          <c:v>27</c:v>
                        </c:pt>
                        <c:pt idx="363">
                          <c:v>28</c:v>
                        </c:pt>
                        <c:pt idx="364">
                          <c:v>29</c:v>
                        </c:pt>
                        <c:pt idx="365">
                          <c:v>30</c:v>
                        </c:pt>
                      </c:lvl>
                      <c:lvl>
                        <c:pt idx="0">
                          <c:v>Jul</c:v>
                        </c:pt>
                        <c:pt idx="1">
                          <c:v>Jul</c:v>
                        </c:pt>
                        <c:pt idx="2">
                          <c:v>Jul</c:v>
                        </c:pt>
                        <c:pt idx="3">
                          <c:v>Jul</c:v>
                        </c:pt>
                        <c:pt idx="4">
                          <c:v>Jul</c:v>
                        </c:pt>
                        <c:pt idx="5">
                          <c:v>Jul</c:v>
                        </c:pt>
                        <c:pt idx="6">
                          <c:v>Jul</c:v>
                        </c:pt>
                        <c:pt idx="7">
                          <c:v>Jul</c:v>
                        </c:pt>
                        <c:pt idx="8">
                          <c:v>Jul</c:v>
                        </c:pt>
                        <c:pt idx="9">
                          <c:v>Jul</c:v>
                        </c:pt>
                        <c:pt idx="10">
                          <c:v>Jul</c:v>
                        </c:pt>
                        <c:pt idx="11">
                          <c:v>Jul</c:v>
                        </c:pt>
                        <c:pt idx="12">
                          <c:v>Jul</c:v>
                        </c:pt>
                        <c:pt idx="13">
                          <c:v>Jul</c:v>
                        </c:pt>
                        <c:pt idx="14">
                          <c:v>Jul</c:v>
                        </c:pt>
                        <c:pt idx="15">
                          <c:v>Jul</c:v>
                        </c:pt>
                        <c:pt idx="16">
                          <c:v>Jul</c:v>
                        </c:pt>
                        <c:pt idx="17">
                          <c:v>Jul</c:v>
                        </c:pt>
                        <c:pt idx="18">
                          <c:v>Jul</c:v>
                        </c:pt>
                        <c:pt idx="19">
                          <c:v>Jul</c:v>
                        </c:pt>
                        <c:pt idx="20">
                          <c:v>Jul</c:v>
                        </c:pt>
                        <c:pt idx="21">
                          <c:v>Jul</c:v>
                        </c:pt>
                        <c:pt idx="22">
                          <c:v>Jul</c:v>
                        </c:pt>
                        <c:pt idx="23">
                          <c:v>Jul</c:v>
                        </c:pt>
                        <c:pt idx="24">
                          <c:v>Jul</c:v>
                        </c:pt>
                        <c:pt idx="25">
                          <c:v>Jul</c:v>
                        </c:pt>
                        <c:pt idx="26">
                          <c:v>Jul</c:v>
                        </c:pt>
                        <c:pt idx="27">
                          <c:v>Jul</c:v>
                        </c:pt>
                        <c:pt idx="28">
                          <c:v>Jul</c:v>
                        </c:pt>
                        <c:pt idx="29">
                          <c:v>Jul</c:v>
                        </c:pt>
                        <c:pt idx="30">
                          <c:v>Jul</c:v>
                        </c:pt>
                        <c:pt idx="31">
                          <c:v>Aug</c:v>
                        </c:pt>
                        <c:pt idx="32">
                          <c:v>Aug</c:v>
                        </c:pt>
                        <c:pt idx="33">
                          <c:v>Aug</c:v>
                        </c:pt>
                        <c:pt idx="34">
                          <c:v>Aug</c:v>
                        </c:pt>
                        <c:pt idx="35">
                          <c:v>Aug</c:v>
                        </c:pt>
                        <c:pt idx="36">
                          <c:v>Aug</c:v>
                        </c:pt>
                        <c:pt idx="37">
                          <c:v>Aug</c:v>
                        </c:pt>
                        <c:pt idx="38">
                          <c:v>Aug</c:v>
                        </c:pt>
                        <c:pt idx="39">
                          <c:v>Aug</c:v>
                        </c:pt>
                        <c:pt idx="40">
                          <c:v>Aug</c:v>
                        </c:pt>
                        <c:pt idx="41">
                          <c:v>Aug</c:v>
                        </c:pt>
                        <c:pt idx="42">
                          <c:v>Aug</c:v>
                        </c:pt>
                        <c:pt idx="43">
                          <c:v>Aug</c:v>
                        </c:pt>
                        <c:pt idx="44">
                          <c:v>Aug</c:v>
                        </c:pt>
                        <c:pt idx="45">
                          <c:v>Aug</c:v>
                        </c:pt>
                        <c:pt idx="46">
                          <c:v>Aug</c:v>
                        </c:pt>
                        <c:pt idx="47">
                          <c:v>Aug</c:v>
                        </c:pt>
                        <c:pt idx="48">
                          <c:v>Aug</c:v>
                        </c:pt>
                        <c:pt idx="49">
                          <c:v>Aug</c:v>
                        </c:pt>
                        <c:pt idx="50">
                          <c:v>Aug</c:v>
                        </c:pt>
                        <c:pt idx="51">
                          <c:v>Aug</c:v>
                        </c:pt>
                        <c:pt idx="52">
                          <c:v>Aug</c:v>
                        </c:pt>
                        <c:pt idx="53">
                          <c:v>Aug</c:v>
                        </c:pt>
                        <c:pt idx="54">
                          <c:v>Aug</c:v>
                        </c:pt>
                        <c:pt idx="55">
                          <c:v>Aug</c:v>
                        </c:pt>
                        <c:pt idx="56">
                          <c:v>Aug</c:v>
                        </c:pt>
                        <c:pt idx="57">
                          <c:v>Aug</c:v>
                        </c:pt>
                        <c:pt idx="58">
                          <c:v>Aug</c:v>
                        </c:pt>
                        <c:pt idx="59">
                          <c:v>Aug</c:v>
                        </c:pt>
                        <c:pt idx="60">
                          <c:v>Aug</c:v>
                        </c:pt>
                        <c:pt idx="61">
                          <c:v>Aug</c:v>
                        </c:pt>
                        <c:pt idx="62">
                          <c:v>Sep</c:v>
                        </c:pt>
                        <c:pt idx="63">
                          <c:v>Sep</c:v>
                        </c:pt>
                        <c:pt idx="64">
                          <c:v>Sep</c:v>
                        </c:pt>
                        <c:pt idx="65">
                          <c:v>Sep</c:v>
                        </c:pt>
                        <c:pt idx="66">
                          <c:v>Sep</c:v>
                        </c:pt>
                        <c:pt idx="67">
                          <c:v>Sep</c:v>
                        </c:pt>
                        <c:pt idx="68">
                          <c:v>Sep</c:v>
                        </c:pt>
                        <c:pt idx="69">
                          <c:v>Sep</c:v>
                        </c:pt>
                        <c:pt idx="70">
                          <c:v>Sep</c:v>
                        </c:pt>
                        <c:pt idx="71">
                          <c:v>Sep</c:v>
                        </c:pt>
                        <c:pt idx="72">
                          <c:v>Sep</c:v>
                        </c:pt>
                        <c:pt idx="73">
                          <c:v>Sep</c:v>
                        </c:pt>
                        <c:pt idx="74">
                          <c:v>Sep</c:v>
                        </c:pt>
                        <c:pt idx="75">
                          <c:v>Sep</c:v>
                        </c:pt>
                        <c:pt idx="76">
                          <c:v>Sep</c:v>
                        </c:pt>
                        <c:pt idx="77">
                          <c:v>Sep</c:v>
                        </c:pt>
                        <c:pt idx="78">
                          <c:v>Sep</c:v>
                        </c:pt>
                        <c:pt idx="79">
                          <c:v>Sep</c:v>
                        </c:pt>
                        <c:pt idx="80">
                          <c:v>Sep</c:v>
                        </c:pt>
                        <c:pt idx="81">
                          <c:v>Sep</c:v>
                        </c:pt>
                        <c:pt idx="82">
                          <c:v>Sep</c:v>
                        </c:pt>
                        <c:pt idx="83">
                          <c:v>Sep</c:v>
                        </c:pt>
                        <c:pt idx="84">
                          <c:v>Sep</c:v>
                        </c:pt>
                        <c:pt idx="85">
                          <c:v>Sep</c:v>
                        </c:pt>
                        <c:pt idx="86">
                          <c:v>Sep</c:v>
                        </c:pt>
                        <c:pt idx="87">
                          <c:v>Sep</c:v>
                        </c:pt>
                        <c:pt idx="88">
                          <c:v>Sep</c:v>
                        </c:pt>
                        <c:pt idx="89">
                          <c:v>Sep</c:v>
                        </c:pt>
                        <c:pt idx="90">
                          <c:v>Sep</c:v>
                        </c:pt>
                        <c:pt idx="91">
                          <c:v>Sep</c:v>
                        </c:pt>
                        <c:pt idx="92">
                          <c:v>Oct</c:v>
                        </c:pt>
                        <c:pt idx="93">
                          <c:v>Oct</c:v>
                        </c:pt>
                        <c:pt idx="94">
                          <c:v>Oct</c:v>
                        </c:pt>
                        <c:pt idx="95">
                          <c:v>Oct</c:v>
                        </c:pt>
                        <c:pt idx="96">
                          <c:v>Oct</c:v>
                        </c:pt>
                        <c:pt idx="97">
                          <c:v>Oct</c:v>
                        </c:pt>
                        <c:pt idx="98">
                          <c:v>Oct</c:v>
                        </c:pt>
                        <c:pt idx="99">
                          <c:v>Oct</c:v>
                        </c:pt>
                        <c:pt idx="100">
                          <c:v>Oct</c:v>
                        </c:pt>
                        <c:pt idx="101">
                          <c:v>Oct</c:v>
                        </c:pt>
                        <c:pt idx="102">
                          <c:v>Oct</c:v>
                        </c:pt>
                        <c:pt idx="103">
                          <c:v>Oct</c:v>
                        </c:pt>
                        <c:pt idx="104">
                          <c:v>Oct</c:v>
                        </c:pt>
                        <c:pt idx="105">
                          <c:v>Oct</c:v>
                        </c:pt>
                        <c:pt idx="106">
                          <c:v>Oct</c:v>
                        </c:pt>
                        <c:pt idx="107">
                          <c:v>Oct</c:v>
                        </c:pt>
                        <c:pt idx="108">
                          <c:v>Oct</c:v>
                        </c:pt>
                        <c:pt idx="109">
                          <c:v>Oct</c:v>
                        </c:pt>
                        <c:pt idx="110">
                          <c:v>Oct</c:v>
                        </c:pt>
                        <c:pt idx="111">
                          <c:v>Oct</c:v>
                        </c:pt>
                        <c:pt idx="112">
                          <c:v>Oct</c:v>
                        </c:pt>
                        <c:pt idx="113">
                          <c:v>Oct</c:v>
                        </c:pt>
                        <c:pt idx="114">
                          <c:v>Oct</c:v>
                        </c:pt>
                        <c:pt idx="115">
                          <c:v>Oct</c:v>
                        </c:pt>
                        <c:pt idx="116">
                          <c:v>Oct</c:v>
                        </c:pt>
                        <c:pt idx="117">
                          <c:v>Oct</c:v>
                        </c:pt>
                        <c:pt idx="118">
                          <c:v>Oct</c:v>
                        </c:pt>
                        <c:pt idx="119">
                          <c:v>Oct</c:v>
                        </c:pt>
                        <c:pt idx="120">
                          <c:v>Oct</c:v>
                        </c:pt>
                        <c:pt idx="121">
                          <c:v>Oct</c:v>
                        </c:pt>
                        <c:pt idx="122">
                          <c:v>Oct</c:v>
                        </c:pt>
                        <c:pt idx="123">
                          <c:v>Nov</c:v>
                        </c:pt>
                        <c:pt idx="124">
                          <c:v>Nov</c:v>
                        </c:pt>
                        <c:pt idx="125">
                          <c:v>Nov</c:v>
                        </c:pt>
                        <c:pt idx="126">
                          <c:v>Nov</c:v>
                        </c:pt>
                        <c:pt idx="127">
                          <c:v>Nov</c:v>
                        </c:pt>
                        <c:pt idx="128">
                          <c:v>Nov</c:v>
                        </c:pt>
                        <c:pt idx="129">
                          <c:v>Nov</c:v>
                        </c:pt>
                        <c:pt idx="130">
                          <c:v>Nov</c:v>
                        </c:pt>
                        <c:pt idx="131">
                          <c:v>Nov</c:v>
                        </c:pt>
                        <c:pt idx="132">
                          <c:v>Nov</c:v>
                        </c:pt>
                        <c:pt idx="133">
                          <c:v>Nov</c:v>
                        </c:pt>
                        <c:pt idx="134">
                          <c:v>Nov</c:v>
                        </c:pt>
                        <c:pt idx="135">
                          <c:v>Nov</c:v>
                        </c:pt>
                        <c:pt idx="136">
                          <c:v>Nov</c:v>
                        </c:pt>
                        <c:pt idx="137">
                          <c:v>Nov</c:v>
                        </c:pt>
                        <c:pt idx="138">
                          <c:v>Nov</c:v>
                        </c:pt>
                        <c:pt idx="139">
                          <c:v>Nov</c:v>
                        </c:pt>
                        <c:pt idx="140">
                          <c:v>Nov</c:v>
                        </c:pt>
                        <c:pt idx="141">
                          <c:v>Nov</c:v>
                        </c:pt>
                        <c:pt idx="142">
                          <c:v>Nov</c:v>
                        </c:pt>
                        <c:pt idx="143">
                          <c:v>Nov</c:v>
                        </c:pt>
                        <c:pt idx="144">
                          <c:v>Nov</c:v>
                        </c:pt>
                        <c:pt idx="145">
                          <c:v>Nov</c:v>
                        </c:pt>
                        <c:pt idx="146">
                          <c:v>Nov</c:v>
                        </c:pt>
                        <c:pt idx="147">
                          <c:v>Nov</c:v>
                        </c:pt>
                        <c:pt idx="148">
                          <c:v>Nov</c:v>
                        </c:pt>
                        <c:pt idx="149">
                          <c:v>Nov</c:v>
                        </c:pt>
                        <c:pt idx="150">
                          <c:v>Nov</c:v>
                        </c:pt>
                        <c:pt idx="151">
                          <c:v>Nov</c:v>
                        </c:pt>
                        <c:pt idx="152">
                          <c:v>Nov</c:v>
                        </c:pt>
                        <c:pt idx="153">
                          <c:v>Dec</c:v>
                        </c:pt>
                        <c:pt idx="154">
                          <c:v>Dec</c:v>
                        </c:pt>
                        <c:pt idx="155">
                          <c:v>Dec</c:v>
                        </c:pt>
                        <c:pt idx="156">
                          <c:v>Dec</c:v>
                        </c:pt>
                        <c:pt idx="157">
                          <c:v>Dec</c:v>
                        </c:pt>
                        <c:pt idx="158">
                          <c:v>Dec</c:v>
                        </c:pt>
                        <c:pt idx="159">
                          <c:v>Dec</c:v>
                        </c:pt>
                        <c:pt idx="160">
                          <c:v>Dec</c:v>
                        </c:pt>
                        <c:pt idx="161">
                          <c:v>Dec</c:v>
                        </c:pt>
                        <c:pt idx="162">
                          <c:v>Dec</c:v>
                        </c:pt>
                        <c:pt idx="163">
                          <c:v>Dec</c:v>
                        </c:pt>
                        <c:pt idx="164">
                          <c:v>Dec</c:v>
                        </c:pt>
                        <c:pt idx="165">
                          <c:v>Dec</c:v>
                        </c:pt>
                        <c:pt idx="166">
                          <c:v>Dec</c:v>
                        </c:pt>
                        <c:pt idx="167">
                          <c:v>Dec</c:v>
                        </c:pt>
                        <c:pt idx="168">
                          <c:v>Dec</c:v>
                        </c:pt>
                        <c:pt idx="169">
                          <c:v>Dec</c:v>
                        </c:pt>
                        <c:pt idx="170">
                          <c:v>Dec</c:v>
                        </c:pt>
                        <c:pt idx="171">
                          <c:v>Dec</c:v>
                        </c:pt>
                        <c:pt idx="172">
                          <c:v>Dec</c:v>
                        </c:pt>
                        <c:pt idx="173">
                          <c:v>Dec</c:v>
                        </c:pt>
                        <c:pt idx="174">
                          <c:v>Dec</c:v>
                        </c:pt>
                        <c:pt idx="175">
                          <c:v>Dec</c:v>
                        </c:pt>
                        <c:pt idx="176">
                          <c:v>Dec</c:v>
                        </c:pt>
                        <c:pt idx="177">
                          <c:v>Dec</c:v>
                        </c:pt>
                        <c:pt idx="178">
                          <c:v>Dec</c:v>
                        </c:pt>
                        <c:pt idx="179">
                          <c:v>Dec</c:v>
                        </c:pt>
                        <c:pt idx="180">
                          <c:v>Dec</c:v>
                        </c:pt>
                        <c:pt idx="181">
                          <c:v>Dec</c:v>
                        </c:pt>
                        <c:pt idx="182">
                          <c:v>Dec</c:v>
                        </c:pt>
                        <c:pt idx="183">
                          <c:v>Dec</c:v>
                        </c:pt>
                        <c:pt idx="184">
                          <c:v>Jan</c:v>
                        </c:pt>
                        <c:pt idx="185">
                          <c:v>Jan</c:v>
                        </c:pt>
                        <c:pt idx="186">
                          <c:v>Jan</c:v>
                        </c:pt>
                        <c:pt idx="187">
                          <c:v>Jan</c:v>
                        </c:pt>
                        <c:pt idx="188">
                          <c:v>Jan</c:v>
                        </c:pt>
                        <c:pt idx="189">
                          <c:v>Jan</c:v>
                        </c:pt>
                        <c:pt idx="190">
                          <c:v>Jan</c:v>
                        </c:pt>
                        <c:pt idx="191">
                          <c:v>Jan</c:v>
                        </c:pt>
                        <c:pt idx="192">
                          <c:v>Jan</c:v>
                        </c:pt>
                        <c:pt idx="193">
                          <c:v>Jan</c:v>
                        </c:pt>
                        <c:pt idx="194">
                          <c:v>Jan</c:v>
                        </c:pt>
                        <c:pt idx="195">
                          <c:v>Jan</c:v>
                        </c:pt>
                        <c:pt idx="196">
                          <c:v>Jan</c:v>
                        </c:pt>
                        <c:pt idx="197">
                          <c:v>Jan</c:v>
                        </c:pt>
                        <c:pt idx="198">
                          <c:v>Jan</c:v>
                        </c:pt>
                        <c:pt idx="199">
                          <c:v>Jan</c:v>
                        </c:pt>
                        <c:pt idx="200">
                          <c:v>Jan</c:v>
                        </c:pt>
                        <c:pt idx="201">
                          <c:v>Jan</c:v>
                        </c:pt>
                        <c:pt idx="202">
                          <c:v>Jan</c:v>
                        </c:pt>
                        <c:pt idx="203">
                          <c:v>Jan</c:v>
                        </c:pt>
                        <c:pt idx="204">
                          <c:v>Jan</c:v>
                        </c:pt>
                        <c:pt idx="205">
                          <c:v>Jan</c:v>
                        </c:pt>
                        <c:pt idx="206">
                          <c:v>Jan</c:v>
                        </c:pt>
                        <c:pt idx="207">
                          <c:v>Jan</c:v>
                        </c:pt>
                        <c:pt idx="208">
                          <c:v>Jan</c:v>
                        </c:pt>
                        <c:pt idx="209">
                          <c:v>Jan</c:v>
                        </c:pt>
                        <c:pt idx="210">
                          <c:v>Jan</c:v>
                        </c:pt>
                        <c:pt idx="211">
                          <c:v>Jan</c:v>
                        </c:pt>
                        <c:pt idx="212">
                          <c:v>Jan</c:v>
                        </c:pt>
                        <c:pt idx="213">
                          <c:v>Jan</c:v>
                        </c:pt>
                        <c:pt idx="214">
                          <c:v>Jan</c:v>
                        </c:pt>
                        <c:pt idx="215">
                          <c:v>Feb</c:v>
                        </c:pt>
                        <c:pt idx="216">
                          <c:v>Feb</c:v>
                        </c:pt>
                        <c:pt idx="217">
                          <c:v>Feb</c:v>
                        </c:pt>
                        <c:pt idx="218">
                          <c:v>Feb</c:v>
                        </c:pt>
                        <c:pt idx="219">
                          <c:v>Feb</c:v>
                        </c:pt>
                        <c:pt idx="220">
                          <c:v>Feb</c:v>
                        </c:pt>
                        <c:pt idx="221">
                          <c:v>Feb</c:v>
                        </c:pt>
                        <c:pt idx="222">
                          <c:v>Feb</c:v>
                        </c:pt>
                        <c:pt idx="223">
                          <c:v>Feb</c:v>
                        </c:pt>
                        <c:pt idx="224">
                          <c:v>Feb</c:v>
                        </c:pt>
                        <c:pt idx="225">
                          <c:v>Feb</c:v>
                        </c:pt>
                        <c:pt idx="226">
                          <c:v>Feb</c:v>
                        </c:pt>
                        <c:pt idx="227">
                          <c:v>Feb</c:v>
                        </c:pt>
                        <c:pt idx="228">
                          <c:v>Feb</c:v>
                        </c:pt>
                        <c:pt idx="229">
                          <c:v>Feb</c:v>
                        </c:pt>
                        <c:pt idx="230">
                          <c:v>Feb</c:v>
                        </c:pt>
                        <c:pt idx="231">
                          <c:v>Feb</c:v>
                        </c:pt>
                        <c:pt idx="232">
                          <c:v>Feb</c:v>
                        </c:pt>
                        <c:pt idx="233">
                          <c:v>Feb</c:v>
                        </c:pt>
                        <c:pt idx="234">
                          <c:v>Feb</c:v>
                        </c:pt>
                        <c:pt idx="235">
                          <c:v>Feb</c:v>
                        </c:pt>
                        <c:pt idx="236">
                          <c:v>Feb</c:v>
                        </c:pt>
                        <c:pt idx="237">
                          <c:v>Feb</c:v>
                        </c:pt>
                        <c:pt idx="238">
                          <c:v>Feb</c:v>
                        </c:pt>
                        <c:pt idx="239">
                          <c:v>Feb</c:v>
                        </c:pt>
                        <c:pt idx="240">
                          <c:v>Feb</c:v>
                        </c:pt>
                        <c:pt idx="241">
                          <c:v>Feb</c:v>
                        </c:pt>
                        <c:pt idx="242">
                          <c:v>Feb</c:v>
                        </c:pt>
                        <c:pt idx="243">
                          <c:v>Feb</c:v>
                        </c:pt>
                        <c:pt idx="244">
                          <c:v>Mar</c:v>
                        </c:pt>
                        <c:pt idx="245">
                          <c:v>Mar</c:v>
                        </c:pt>
                        <c:pt idx="246">
                          <c:v>Mar</c:v>
                        </c:pt>
                        <c:pt idx="247">
                          <c:v>Mar</c:v>
                        </c:pt>
                        <c:pt idx="248">
                          <c:v>Mar</c:v>
                        </c:pt>
                        <c:pt idx="249">
                          <c:v>Mar</c:v>
                        </c:pt>
                        <c:pt idx="250">
                          <c:v>Mar</c:v>
                        </c:pt>
                        <c:pt idx="251">
                          <c:v>Mar</c:v>
                        </c:pt>
                        <c:pt idx="252">
                          <c:v>Mar</c:v>
                        </c:pt>
                        <c:pt idx="253">
                          <c:v>Mar</c:v>
                        </c:pt>
                        <c:pt idx="254">
                          <c:v>Mar</c:v>
                        </c:pt>
                        <c:pt idx="255">
                          <c:v>Mar</c:v>
                        </c:pt>
                        <c:pt idx="256">
                          <c:v>Mar</c:v>
                        </c:pt>
                        <c:pt idx="257">
                          <c:v>Mar</c:v>
                        </c:pt>
                        <c:pt idx="258">
                          <c:v>Mar</c:v>
                        </c:pt>
                        <c:pt idx="259">
                          <c:v>Mar</c:v>
                        </c:pt>
                        <c:pt idx="260">
                          <c:v>Mar</c:v>
                        </c:pt>
                        <c:pt idx="261">
                          <c:v>Mar</c:v>
                        </c:pt>
                        <c:pt idx="262">
                          <c:v>Mar</c:v>
                        </c:pt>
                        <c:pt idx="263">
                          <c:v>Mar</c:v>
                        </c:pt>
                        <c:pt idx="264">
                          <c:v>Mar</c:v>
                        </c:pt>
                        <c:pt idx="265">
                          <c:v>Mar</c:v>
                        </c:pt>
                        <c:pt idx="266">
                          <c:v>Mar</c:v>
                        </c:pt>
                        <c:pt idx="267">
                          <c:v>Mar</c:v>
                        </c:pt>
                        <c:pt idx="268">
                          <c:v>Mar</c:v>
                        </c:pt>
                        <c:pt idx="269">
                          <c:v>Mar</c:v>
                        </c:pt>
                        <c:pt idx="270">
                          <c:v>Mar</c:v>
                        </c:pt>
                        <c:pt idx="271">
                          <c:v>Mar</c:v>
                        </c:pt>
                        <c:pt idx="272">
                          <c:v>Mar</c:v>
                        </c:pt>
                        <c:pt idx="273">
                          <c:v>Mar</c:v>
                        </c:pt>
                        <c:pt idx="274">
                          <c:v>Mar</c:v>
                        </c:pt>
                        <c:pt idx="275">
                          <c:v>Apr</c:v>
                        </c:pt>
                        <c:pt idx="276">
                          <c:v>Apr</c:v>
                        </c:pt>
                        <c:pt idx="277">
                          <c:v>Apr</c:v>
                        </c:pt>
                        <c:pt idx="278">
                          <c:v>Apr</c:v>
                        </c:pt>
                        <c:pt idx="279">
                          <c:v>Apr</c:v>
                        </c:pt>
                        <c:pt idx="280">
                          <c:v>Apr</c:v>
                        </c:pt>
                        <c:pt idx="281">
                          <c:v>Apr</c:v>
                        </c:pt>
                        <c:pt idx="282">
                          <c:v>Apr</c:v>
                        </c:pt>
                        <c:pt idx="283">
                          <c:v>Apr</c:v>
                        </c:pt>
                        <c:pt idx="284">
                          <c:v>Apr</c:v>
                        </c:pt>
                        <c:pt idx="285">
                          <c:v>Apr</c:v>
                        </c:pt>
                        <c:pt idx="286">
                          <c:v>Apr</c:v>
                        </c:pt>
                        <c:pt idx="287">
                          <c:v>Apr</c:v>
                        </c:pt>
                        <c:pt idx="288">
                          <c:v>Apr</c:v>
                        </c:pt>
                        <c:pt idx="289">
                          <c:v>Apr</c:v>
                        </c:pt>
                        <c:pt idx="290">
                          <c:v>Apr</c:v>
                        </c:pt>
                        <c:pt idx="291">
                          <c:v>Apr</c:v>
                        </c:pt>
                        <c:pt idx="292">
                          <c:v>Apr</c:v>
                        </c:pt>
                        <c:pt idx="293">
                          <c:v>Apr</c:v>
                        </c:pt>
                        <c:pt idx="294">
                          <c:v>Apr</c:v>
                        </c:pt>
                        <c:pt idx="295">
                          <c:v>Apr</c:v>
                        </c:pt>
                        <c:pt idx="296">
                          <c:v>Apr</c:v>
                        </c:pt>
                        <c:pt idx="297">
                          <c:v>Apr</c:v>
                        </c:pt>
                        <c:pt idx="298">
                          <c:v>Apr</c:v>
                        </c:pt>
                        <c:pt idx="299">
                          <c:v>Apr</c:v>
                        </c:pt>
                        <c:pt idx="300">
                          <c:v>Apr</c:v>
                        </c:pt>
                        <c:pt idx="301">
                          <c:v>Apr</c:v>
                        </c:pt>
                        <c:pt idx="302">
                          <c:v>Apr</c:v>
                        </c:pt>
                        <c:pt idx="303">
                          <c:v>Apr</c:v>
                        </c:pt>
                        <c:pt idx="304">
                          <c:v>Apr</c:v>
                        </c:pt>
                        <c:pt idx="305">
                          <c:v>May</c:v>
                        </c:pt>
                        <c:pt idx="306">
                          <c:v>May</c:v>
                        </c:pt>
                        <c:pt idx="307">
                          <c:v>May</c:v>
                        </c:pt>
                        <c:pt idx="308">
                          <c:v>May</c:v>
                        </c:pt>
                        <c:pt idx="309">
                          <c:v>May</c:v>
                        </c:pt>
                        <c:pt idx="310">
                          <c:v>May</c:v>
                        </c:pt>
                        <c:pt idx="311">
                          <c:v>May</c:v>
                        </c:pt>
                        <c:pt idx="312">
                          <c:v>May</c:v>
                        </c:pt>
                        <c:pt idx="313">
                          <c:v>May</c:v>
                        </c:pt>
                        <c:pt idx="314">
                          <c:v>May</c:v>
                        </c:pt>
                        <c:pt idx="315">
                          <c:v>May</c:v>
                        </c:pt>
                        <c:pt idx="316">
                          <c:v>May</c:v>
                        </c:pt>
                        <c:pt idx="317">
                          <c:v>May</c:v>
                        </c:pt>
                        <c:pt idx="318">
                          <c:v>May</c:v>
                        </c:pt>
                        <c:pt idx="319">
                          <c:v>May</c:v>
                        </c:pt>
                        <c:pt idx="320">
                          <c:v>May</c:v>
                        </c:pt>
                        <c:pt idx="321">
                          <c:v>May</c:v>
                        </c:pt>
                        <c:pt idx="322">
                          <c:v>May</c:v>
                        </c:pt>
                        <c:pt idx="323">
                          <c:v>May</c:v>
                        </c:pt>
                        <c:pt idx="324">
                          <c:v>May</c:v>
                        </c:pt>
                        <c:pt idx="325">
                          <c:v>May</c:v>
                        </c:pt>
                        <c:pt idx="326">
                          <c:v>May</c:v>
                        </c:pt>
                        <c:pt idx="327">
                          <c:v>May</c:v>
                        </c:pt>
                        <c:pt idx="328">
                          <c:v>May</c:v>
                        </c:pt>
                        <c:pt idx="329">
                          <c:v>May</c:v>
                        </c:pt>
                        <c:pt idx="330">
                          <c:v>May</c:v>
                        </c:pt>
                        <c:pt idx="331">
                          <c:v>May</c:v>
                        </c:pt>
                        <c:pt idx="332">
                          <c:v>May</c:v>
                        </c:pt>
                        <c:pt idx="333">
                          <c:v>May</c:v>
                        </c:pt>
                        <c:pt idx="334">
                          <c:v>May</c:v>
                        </c:pt>
                        <c:pt idx="335">
                          <c:v>May</c:v>
                        </c:pt>
                        <c:pt idx="336">
                          <c:v>Jun</c:v>
                        </c:pt>
                        <c:pt idx="337">
                          <c:v>Jun</c:v>
                        </c:pt>
                        <c:pt idx="338">
                          <c:v>Jun</c:v>
                        </c:pt>
                        <c:pt idx="339">
                          <c:v>Jun</c:v>
                        </c:pt>
                        <c:pt idx="340">
                          <c:v>Jun</c:v>
                        </c:pt>
                        <c:pt idx="341">
                          <c:v>Jun</c:v>
                        </c:pt>
                        <c:pt idx="342">
                          <c:v>Jun</c:v>
                        </c:pt>
                        <c:pt idx="343">
                          <c:v>Jun</c:v>
                        </c:pt>
                        <c:pt idx="344">
                          <c:v>Jun</c:v>
                        </c:pt>
                        <c:pt idx="345">
                          <c:v>Jun</c:v>
                        </c:pt>
                        <c:pt idx="346">
                          <c:v>Jun</c:v>
                        </c:pt>
                        <c:pt idx="347">
                          <c:v>Jun</c:v>
                        </c:pt>
                        <c:pt idx="348">
                          <c:v>Jun</c:v>
                        </c:pt>
                        <c:pt idx="349">
                          <c:v>Jun</c:v>
                        </c:pt>
                        <c:pt idx="350">
                          <c:v>Jun</c:v>
                        </c:pt>
                        <c:pt idx="351">
                          <c:v>Jun</c:v>
                        </c:pt>
                        <c:pt idx="352">
                          <c:v>Jun</c:v>
                        </c:pt>
                        <c:pt idx="353">
                          <c:v>Jun</c:v>
                        </c:pt>
                        <c:pt idx="354">
                          <c:v>Jun</c:v>
                        </c:pt>
                        <c:pt idx="355">
                          <c:v>Jun</c:v>
                        </c:pt>
                        <c:pt idx="356">
                          <c:v>Jun</c:v>
                        </c:pt>
                        <c:pt idx="357">
                          <c:v>Jun</c:v>
                        </c:pt>
                        <c:pt idx="358">
                          <c:v>Jun</c:v>
                        </c:pt>
                        <c:pt idx="359">
                          <c:v>Jun</c:v>
                        </c:pt>
                        <c:pt idx="360">
                          <c:v>Jun</c:v>
                        </c:pt>
                        <c:pt idx="361">
                          <c:v>Jun</c:v>
                        </c:pt>
                        <c:pt idx="362">
                          <c:v>Jun</c:v>
                        </c:pt>
                        <c:pt idx="363">
                          <c:v>Jun</c:v>
                        </c:pt>
                        <c:pt idx="364">
                          <c:v>Jun</c:v>
                        </c:pt>
                        <c:pt idx="365">
                          <c:v>Jun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  <c:pt idx="190">
                          <c:v>191</c:v>
                        </c:pt>
                        <c:pt idx="191">
                          <c:v>192</c:v>
                        </c:pt>
                        <c:pt idx="192">
                          <c:v>193</c:v>
                        </c:pt>
                        <c:pt idx="193">
                          <c:v>194</c:v>
                        </c:pt>
                        <c:pt idx="194">
                          <c:v>195</c:v>
                        </c:pt>
                        <c:pt idx="195">
                          <c:v>196</c:v>
                        </c:pt>
                        <c:pt idx="196">
                          <c:v>197</c:v>
                        </c:pt>
                        <c:pt idx="197">
                          <c:v>198</c:v>
                        </c:pt>
                        <c:pt idx="198">
                          <c:v>199</c:v>
                        </c:pt>
                        <c:pt idx="199">
                          <c:v>200</c:v>
                        </c:pt>
                        <c:pt idx="200">
                          <c:v>201</c:v>
                        </c:pt>
                        <c:pt idx="201">
                          <c:v>202</c:v>
                        </c:pt>
                        <c:pt idx="202">
                          <c:v>203</c:v>
                        </c:pt>
                        <c:pt idx="203">
                          <c:v>204</c:v>
                        </c:pt>
                        <c:pt idx="204">
                          <c:v>205</c:v>
                        </c:pt>
                        <c:pt idx="205">
                          <c:v>206</c:v>
                        </c:pt>
                        <c:pt idx="206">
                          <c:v>207</c:v>
                        </c:pt>
                        <c:pt idx="207">
                          <c:v>208</c:v>
                        </c:pt>
                        <c:pt idx="208">
                          <c:v>209</c:v>
                        </c:pt>
                        <c:pt idx="209">
                          <c:v>210</c:v>
                        </c:pt>
                        <c:pt idx="210">
                          <c:v>211</c:v>
                        </c:pt>
                        <c:pt idx="211">
                          <c:v>212</c:v>
                        </c:pt>
                        <c:pt idx="212">
                          <c:v>213</c:v>
                        </c:pt>
                        <c:pt idx="213">
                          <c:v>214</c:v>
                        </c:pt>
                        <c:pt idx="214">
                          <c:v>215</c:v>
                        </c:pt>
                        <c:pt idx="215">
                          <c:v>216</c:v>
                        </c:pt>
                        <c:pt idx="216">
                          <c:v>217</c:v>
                        </c:pt>
                        <c:pt idx="217">
                          <c:v>218</c:v>
                        </c:pt>
                        <c:pt idx="218">
                          <c:v>219</c:v>
                        </c:pt>
                        <c:pt idx="219">
                          <c:v>220</c:v>
                        </c:pt>
                        <c:pt idx="220">
                          <c:v>221</c:v>
                        </c:pt>
                        <c:pt idx="221">
                          <c:v>222</c:v>
                        </c:pt>
                        <c:pt idx="222">
                          <c:v>223</c:v>
                        </c:pt>
                        <c:pt idx="223">
                          <c:v>224</c:v>
                        </c:pt>
                        <c:pt idx="224">
                          <c:v>225</c:v>
                        </c:pt>
                        <c:pt idx="225">
                          <c:v>226</c:v>
                        </c:pt>
                        <c:pt idx="226">
                          <c:v>227</c:v>
                        </c:pt>
                        <c:pt idx="227">
                          <c:v>228</c:v>
                        </c:pt>
                        <c:pt idx="228">
                          <c:v>229</c:v>
                        </c:pt>
                        <c:pt idx="229">
                          <c:v>230</c:v>
                        </c:pt>
                        <c:pt idx="230">
                          <c:v>231</c:v>
                        </c:pt>
                        <c:pt idx="231">
                          <c:v>232</c:v>
                        </c:pt>
                        <c:pt idx="232">
                          <c:v>233</c:v>
                        </c:pt>
                        <c:pt idx="233">
                          <c:v>234</c:v>
                        </c:pt>
                        <c:pt idx="234">
                          <c:v>235</c:v>
                        </c:pt>
                        <c:pt idx="235">
                          <c:v>236</c:v>
                        </c:pt>
                        <c:pt idx="236">
                          <c:v>237</c:v>
                        </c:pt>
                        <c:pt idx="237">
                          <c:v>238</c:v>
                        </c:pt>
                        <c:pt idx="238">
                          <c:v>239</c:v>
                        </c:pt>
                        <c:pt idx="239">
                          <c:v>240</c:v>
                        </c:pt>
                        <c:pt idx="240">
                          <c:v>241</c:v>
                        </c:pt>
                        <c:pt idx="241">
                          <c:v>242</c:v>
                        </c:pt>
                        <c:pt idx="242">
                          <c:v>243</c:v>
                        </c:pt>
                        <c:pt idx="243">
                          <c:v>244</c:v>
                        </c:pt>
                        <c:pt idx="244">
                          <c:v>245</c:v>
                        </c:pt>
                        <c:pt idx="245">
                          <c:v>246</c:v>
                        </c:pt>
                        <c:pt idx="246">
                          <c:v>247</c:v>
                        </c:pt>
                        <c:pt idx="247">
                          <c:v>248</c:v>
                        </c:pt>
                        <c:pt idx="248">
                          <c:v>249</c:v>
                        </c:pt>
                        <c:pt idx="249">
                          <c:v>250</c:v>
                        </c:pt>
                        <c:pt idx="250">
                          <c:v>251</c:v>
                        </c:pt>
                        <c:pt idx="251">
                          <c:v>252</c:v>
                        </c:pt>
                        <c:pt idx="252">
                          <c:v>253</c:v>
                        </c:pt>
                        <c:pt idx="253">
                          <c:v>254</c:v>
                        </c:pt>
                        <c:pt idx="254">
                          <c:v>255</c:v>
                        </c:pt>
                        <c:pt idx="255">
                          <c:v>256</c:v>
                        </c:pt>
                        <c:pt idx="256">
                          <c:v>257</c:v>
                        </c:pt>
                        <c:pt idx="257">
                          <c:v>258</c:v>
                        </c:pt>
                        <c:pt idx="258">
                          <c:v>259</c:v>
                        </c:pt>
                        <c:pt idx="259">
                          <c:v>260</c:v>
                        </c:pt>
                        <c:pt idx="260">
                          <c:v>261</c:v>
                        </c:pt>
                        <c:pt idx="261">
                          <c:v>262</c:v>
                        </c:pt>
                        <c:pt idx="262">
                          <c:v>263</c:v>
                        </c:pt>
                        <c:pt idx="263">
                          <c:v>264</c:v>
                        </c:pt>
                        <c:pt idx="264">
                          <c:v>265</c:v>
                        </c:pt>
                        <c:pt idx="265">
                          <c:v>266</c:v>
                        </c:pt>
                        <c:pt idx="266">
                          <c:v>267</c:v>
                        </c:pt>
                        <c:pt idx="267">
                          <c:v>268</c:v>
                        </c:pt>
                        <c:pt idx="268">
                          <c:v>269</c:v>
                        </c:pt>
                        <c:pt idx="269">
                          <c:v>270</c:v>
                        </c:pt>
                        <c:pt idx="270">
                          <c:v>271</c:v>
                        </c:pt>
                        <c:pt idx="271">
                          <c:v>272</c:v>
                        </c:pt>
                        <c:pt idx="272">
                          <c:v>273</c:v>
                        </c:pt>
                        <c:pt idx="273">
                          <c:v>274</c:v>
                        </c:pt>
                        <c:pt idx="274">
                          <c:v>275</c:v>
                        </c:pt>
                        <c:pt idx="275">
                          <c:v>276</c:v>
                        </c:pt>
                        <c:pt idx="276">
                          <c:v>277</c:v>
                        </c:pt>
                        <c:pt idx="277">
                          <c:v>278</c:v>
                        </c:pt>
                        <c:pt idx="278">
                          <c:v>279</c:v>
                        </c:pt>
                        <c:pt idx="279">
                          <c:v>280</c:v>
                        </c:pt>
                        <c:pt idx="280">
                          <c:v>281</c:v>
                        </c:pt>
                        <c:pt idx="281">
                          <c:v>282</c:v>
                        </c:pt>
                        <c:pt idx="282">
                          <c:v>283</c:v>
                        </c:pt>
                        <c:pt idx="283">
                          <c:v>284</c:v>
                        </c:pt>
                        <c:pt idx="284">
                          <c:v>285</c:v>
                        </c:pt>
                        <c:pt idx="285">
                          <c:v>286</c:v>
                        </c:pt>
                        <c:pt idx="286">
                          <c:v>287</c:v>
                        </c:pt>
                        <c:pt idx="287">
                          <c:v>288</c:v>
                        </c:pt>
                        <c:pt idx="288">
                          <c:v>289</c:v>
                        </c:pt>
                        <c:pt idx="289">
                          <c:v>290</c:v>
                        </c:pt>
                        <c:pt idx="290">
                          <c:v>291</c:v>
                        </c:pt>
                        <c:pt idx="291">
                          <c:v>292</c:v>
                        </c:pt>
                        <c:pt idx="292">
                          <c:v>293</c:v>
                        </c:pt>
                        <c:pt idx="293">
                          <c:v>294</c:v>
                        </c:pt>
                        <c:pt idx="294">
                          <c:v>295</c:v>
                        </c:pt>
                        <c:pt idx="295">
                          <c:v>296</c:v>
                        </c:pt>
                        <c:pt idx="296">
                          <c:v>297</c:v>
                        </c:pt>
                        <c:pt idx="297">
                          <c:v>298</c:v>
                        </c:pt>
                        <c:pt idx="298">
                          <c:v>299</c:v>
                        </c:pt>
                        <c:pt idx="299">
                          <c:v>300</c:v>
                        </c:pt>
                        <c:pt idx="300">
                          <c:v>301</c:v>
                        </c:pt>
                        <c:pt idx="301">
                          <c:v>302</c:v>
                        </c:pt>
                        <c:pt idx="302">
                          <c:v>303</c:v>
                        </c:pt>
                        <c:pt idx="303">
                          <c:v>304</c:v>
                        </c:pt>
                        <c:pt idx="304">
                          <c:v>305</c:v>
                        </c:pt>
                        <c:pt idx="305">
                          <c:v>306</c:v>
                        </c:pt>
                        <c:pt idx="306">
                          <c:v>307</c:v>
                        </c:pt>
                        <c:pt idx="307">
                          <c:v>308</c:v>
                        </c:pt>
                        <c:pt idx="308">
                          <c:v>309</c:v>
                        </c:pt>
                        <c:pt idx="309">
                          <c:v>310</c:v>
                        </c:pt>
                        <c:pt idx="310">
                          <c:v>311</c:v>
                        </c:pt>
                        <c:pt idx="311">
                          <c:v>312</c:v>
                        </c:pt>
                        <c:pt idx="312">
                          <c:v>313</c:v>
                        </c:pt>
                        <c:pt idx="313">
                          <c:v>314</c:v>
                        </c:pt>
                        <c:pt idx="314">
                          <c:v>315</c:v>
                        </c:pt>
                        <c:pt idx="315">
                          <c:v>316</c:v>
                        </c:pt>
                        <c:pt idx="316">
                          <c:v>317</c:v>
                        </c:pt>
                        <c:pt idx="317">
                          <c:v>318</c:v>
                        </c:pt>
                        <c:pt idx="318">
                          <c:v>319</c:v>
                        </c:pt>
                        <c:pt idx="319">
                          <c:v>320</c:v>
                        </c:pt>
                        <c:pt idx="320">
                          <c:v>321</c:v>
                        </c:pt>
                        <c:pt idx="321">
                          <c:v>322</c:v>
                        </c:pt>
                        <c:pt idx="322">
                          <c:v>323</c:v>
                        </c:pt>
                        <c:pt idx="323">
                          <c:v>324</c:v>
                        </c:pt>
                        <c:pt idx="324">
                          <c:v>325</c:v>
                        </c:pt>
                        <c:pt idx="325">
                          <c:v>326</c:v>
                        </c:pt>
                        <c:pt idx="326">
                          <c:v>327</c:v>
                        </c:pt>
                        <c:pt idx="327">
                          <c:v>328</c:v>
                        </c:pt>
                        <c:pt idx="328">
                          <c:v>329</c:v>
                        </c:pt>
                        <c:pt idx="329">
                          <c:v>330</c:v>
                        </c:pt>
                        <c:pt idx="330">
                          <c:v>331</c:v>
                        </c:pt>
                        <c:pt idx="331">
                          <c:v>332</c:v>
                        </c:pt>
                        <c:pt idx="332">
                          <c:v>333</c:v>
                        </c:pt>
                        <c:pt idx="333">
                          <c:v>334</c:v>
                        </c:pt>
                        <c:pt idx="334">
                          <c:v>335</c:v>
                        </c:pt>
                        <c:pt idx="335">
                          <c:v>336</c:v>
                        </c:pt>
                        <c:pt idx="336">
                          <c:v>337</c:v>
                        </c:pt>
                        <c:pt idx="337">
                          <c:v>338</c:v>
                        </c:pt>
                        <c:pt idx="338">
                          <c:v>339</c:v>
                        </c:pt>
                        <c:pt idx="339">
                          <c:v>340</c:v>
                        </c:pt>
                        <c:pt idx="340">
                          <c:v>341</c:v>
                        </c:pt>
                        <c:pt idx="341">
                          <c:v>342</c:v>
                        </c:pt>
                        <c:pt idx="342">
                          <c:v>343</c:v>
                        </c:pt>
                        <c:pt idx="343">
                          <c:v>344</c:v>
                        </c:pt>
                        <c:pt idx="344">
                          <c:v>345</c:v>
                        </c:pt>
                        <c:pt idx="345">
                          <c:v>346</c:v>
                        </c:pt>
                        <c:pt idx="346">
                          <c:v>347</c:v>
                        </c:pt>
                        <c:pt idx="347">
                          <c:v>348</c:v>
                        </c:pt>
                        <c:pt idx="348">
                          <c:v>349</c:v>
                        </c:pt>
                        <c:pt idx="349">
                          <c:v>350</c:v>
                        </c:pt>
                        <c:pt idx="350">
                          <c:v>351</c:v>
                        </c:pt>
                        <c:pt idx="351">
                          <c:v>352</c:v>
                        </c:pt>
                        <c:pt idx="352">
                          <c:v>353</c:v>
                        </c:pt>
                        <c:pt idx="353">
                          <c:v>354</c:v>
                        </c:pt>
                        <c:pt idx="354">
                          <c:v>355</c:v>
                        </c:pt>
                        <c:pt idx="355">
                          <c:v>356</c:v>
                        </c:pt>
                        <c:pt idx="356">
                          <c:v>357</c:v>
                        </c:pt>
                        <c:pt idx="357">
                          <c:v>358</c:v>
                        </c:pt>
                        <c:pt idx="358">
                          <c:v>359</c:v>
                        </c:pt>
                        <c:pt idx="359">
                          <c:v>360</c:v>
                        </c:pt>
                        <c:pt idx="360">
                          <c:v>361</c:v>
                        </c:pt>
                        <c:pt idx="361">
                          <c:v>362</c:v>
                        </c:pt>
                        <c:pt idx="362">
                          <c:v>363</c:v>
                        </c:pt>
                        <c:pt idx="363">
                          <c:v>364</c:v>
                        </c:pt>
                        <c:pt idx="364">
                          <c:v>365</c:v>
                        </c:pt>
                        <c:pt idx="365">
                          <c:v>366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'[3]APSC 101 Exercise 3'!$D$21:$D$386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15.75</c:v>
                      </c:pt>
                      <c:pt idx="1">
                        <c:v>15.75</c:v>
                      </c:pt>
                      <c:pt idx="2">
                        <c:v>15.75</c:v>
                      </c:pt>
                      <c:pt idx="3">
                        <c:v>15.75</c:v>
                      </c:pt>
                      <c:pt idx="4">
                        <c:v>15.75</c:v>
                      </c:pt>
                      <c:pt idx="5">
                        <c:v>15.75</c:v>
                      </c:pt>
                      <c:pt idx="6">
                        <c:v>15.75</c:v>
                      </c:pt>
                      <c:pt idx="7">
                        <c:v>15.75</c:v>
                      </c:pt>
                      <c:pt idx="8">
                        <c:v>15.75</c:v>
                      </c:pt>
                      <c:pt idx="9">
                        <c:v>15.75</c:v>
                      </c:pt>
                      <c:pt idx="10">
                        <c:v>15.75</c:v>
                      </c:pt>
                      <c:pt idx="11">
                        <c:v>15.75</c:v>
                      </c:pt>
                      <c:pt idx="12">
                        <c:v>15.75</c:v>
                      </c:pt>
                      <c:pt idx="13">
                        <c:v>15.75</c:v>
                      </c:pt>
                      <c:pt idx="14">
                        <c:v>15.75</c:v>
                      </c:pt>
                      <c:pt idx="15">
                        <c:v>15.75</c:v>
                      </c:pt>
                      <c:pt idx="16">
                        <c:v>15.75</c:v>
                      </c:pt>
                      <c:pt idx="17">
                        <c:v>15.75</c:v>
                      </c:pt>
                      <c:pt idx="18">
                        <c:v>15.75</c:v>
                      </c:pt>
                      <c:pt idx="19">
                        <c:v>15.75</c:v>
                      </c:pt>
                      <c:pt idx="20">
                        <c:v>15.75</c:v>
                      </c:pt>
                      <c:pt idx="21">
                        <c:v>15.75</c:v>
                      </c:pt>
                      <c:pt idx="22">
                        <c:v>15.75</c:v>
                      </c:pt>
                      <c:pt idx="23">
                        <c:v>15.75</c:v>
                      </c:pt>
                      <c:pt idx="24">
                        <c:v>15.75</c:v>
                      </c:pt>
                      <c:pt idx="25">
                        <c:v>15.75</c:v>
                      </c:pt>
                      <c:pt idx="26">
                        <c:v>15.75</c:v>
                      </c:pt>
                      <c:pt idx="27">
                        <c:v>15.75</c:v>
                      </c:pt>
                      <c:pt idx="28">
                        <c:v>15.75</c:v>
                      </c:pt>
                      <c:pt idx="29">
                        <c:v>15.75</c:v>
                      </c:pt>
                      <c:pt idx="30">
                        <c:v>15.75</c:v>
                      </c:pt>
                      <c:pt idx="31">
                        <c:v>14.2</c:v>
                      </c:pt>
                      <c:pt idx="32">
                        <c:v>14.2</c:v>
                      </c:pt>
                      <c:pt idx="33">
                        <c:v>14.2</c:v>
                      </c:pt>
                      <c:pt idx="34">
                        <c:v>14.2</c:v>
                      </c:pt>
                      <c:pt idx="35">
                        <c:v>14.2</c:v>
                      </c:pt>
                      <c:pt idx="36">
                        <c:v>14.2</c:v>
                      </c:pt>
                      <c:pt idx="37">
                        <c:v>14.2</c:v>
                      </c:pt>
                      <c:pt idx="38">
                        <c:v>14.2</c:v>
                      </c:pt>
                      <c:pt idx="39">
                        <c:v>14.2</c:v>
                      </c:pt>
                      <c:pt idx="40">
                        <c:v>14.2</c:v>
                      </c:pt>
                      <c:pt idx="41">
                        <c:v>14.2</c:v>
                      </c:pt>
                      <c:pt idx="42">
                        <c:v>14.2</c:v>
                      </c:pt>
                      <c:pt idx="43">
                        <c:v>14.2</c:v>
                      </c:pt>
                      <c:pt idx="44">
                        <c:v>14.2</c:v>
                      </c:pt>
                      <c:pt idx="45">
                        <c:v>14.2</c:v>
                      </c:pt>
                      <c:pt idx="46">
                        <c:v>14.2</c:v>
                      </c:pt>
                      <c:pt idx="47">
                        <c:v>14.2</c:v>
                      </c:pt>
                      <c:pt idx="48">
                        <c:v>14.2</c:v>
                      </c:pt>
                      <c:pt idx="49">
                        <c:v>14.2</c:v>
                      </c:pt>
                      <c:pt idx="50">
                        <c:v>14.2</c:v>
                      </c:pt>
                      <c:pt idx="51">
                        <c:v>14.2</c:v>
                      </c:pt>
                      <c:pt idx="52">
                        <c:v>14.2</c:v>
                      </c:pt>
                      <c:pt idx="53">
                        <c:v>14.2</c:v>
                      </c:pt>
                      <c:pt idx="54">
                        <c:v>14.2</c:v>
                      </c:pt>
                      <c:pt idx="55">
                        <c:v>14.2</c:v>
                      </c:pt>
                      <c:pt idx="56">
                        <c:v>14.2</c:v>
                      </c:pt>
                      <c:pt idx="57">
                        <c:v>14.2</c:v>
                      </c:pt>
                      <c:pt idx="58">
                        <c:v>14.2</c:v>
                      </c:pt>
                      <c:pt idx="59">
                        <c:v>14.2</c:v>
                      </c:pt>
                      <c:pt idx="60">
                        <c:v>14.2</c:v>
                      </c:pt>
                      <c:pt idx="61">
                        <c:v>14.2</c:v>
                      </c:pt>
                      <c:pt idx="62">
                        <c:v>12.5</c:v>
                      </c:pt>
                      <c:pt idx="63">
                        <c:v>12.5</c:v>
                      </c:pt>
                      <c:pt idx="64">
                        <c:v>12.5</c:v>
                      </c:pt>
                      <c:pt idx="65">
                        <c:v>12.5</c:v>
                      </c:pt>
                      <c:pt idx="66">
                        <c:v>12.5</c:v>
                      </c:pt>
                      <c:pt idx="67">
                        <c:v>12.5</c:v>
                      </c:pt>
                      <c:pt idx="68">
                        <c:v>12.5</c:v>
                      </c:pt>
                      <c:pt idx="69">
                        <c:v>12.5</c:v>
                      </c:pt>
                      <c:pt idx="70">
                        <c:v>12.5</c:v>
                      </c:pt>
                      <c:pt idx="71">
                        <c:v>12.5</c:v>
                      </c:pt>
                      <c:pt idx="72">
                        <c:v>12.5</c:v>
                      </c:pt>
                      <c:pt idx="73">
                        <c:v>12.5</c:v>
                      </c:pt>
                      <c:pt idx="74">
                        <c:v>12.5</c:v>
                      </c:pt>
                      <c:pt idx="75">
                        <c:v>12.5</c:v>
                      </c:pt>
                      <c:pt idx="76">
                        <c:v>12.5</c:v>
                      </c:pt>
                      <c:pt idx="77">
                        <c:v>12.5</c:v>
                      </c:pt>
                      <c:pt idx="78">
                        <c:v>12.5</c:v>
                      </c:pt>
                      <c:pt idx="79">
                        <c:v>12.5</c:v>
                      </c:pt>
                      <c:pt idx="80">
                        <c:v>12.5</c:v>
                      </c:pt>
                      <c:pt idx="81">
                        <c:v>12.5</c:v>
                      </c:pt>
                      <c:pt idx="82">
                        <c:v>12.5</c:v>
                      </c:pt>
                      <c:pt idx="83">
                        <c:v>12.5</c:v>
                      </c:pt>
                      <c:pt idx="84">
                        <c:v>12.5</c:v>
                      </c:pt>
                      <c:pt idx="85">
                        <c:v>12.5</c:v>
                      </c:pt>
                      <c:pt idx="86">
                        <c:v>12.5</c:v>
                      </c:pt>
                      <c:pt idx="87">
                        <c:v>12.5</c:v>
                      </c:pt>
                      <c:pt idx="88">
                        <c:v>12.5</c:v>
                      </c:pt>
                      <c:pt idx="89">
                        <c:v>12.5</c:v>
                      </c:pt>
                      <c:pt idx="90">
                        <c:v>12.5</c:v>
                      </c:pt>
                      <c:pt idx="91">
                        <c:v>12.5</c:v>
                      </c:pt>
                      <c:pt idx="92">
                        <c:v>10.75</c:v>
                      </c:pt>
                      <c:pt idx="93">
                        <c:v>10.75</c:v>
                      </c:pt>
                      <c:pt idx="94">
                        <c:v>10.75</c:v>
                      </c:pt>
                      <c:pt idx="95">
                        <c:v>10.75</c:v>
                      </c:pt>
                      <c:pt idx="96">
                        <c:v>10.75</c:v>
                      </c:pt>
                      <c:pt idx="97">
                        <c:v>10.75</c:v>
                      </c:pt>
                      <c:pt idx="98">
                        <c:v>10.75</c:v>
                      </c:pt>
                      <c:pt idx="99">
                        <c:v>10.75</c:v>
                      </c:pt>
                      <c:pt idx="100">
                        <c:v>10.75</c:v>
                      </c:pt>
                      <c:pt idx="101">
                        <c:v>10.75</c:v>
                      </c:pt>
                      <c:pt idx="102">
                        <c:v>10.75</c:v>
                      </c:pt>
                      <c:pt idx="103">
                        <c:v>10.75</c:v>
                      </c:pt>
                      <c:pt idx="104">
                        <c:v>10.75</c:v>
                      </c:pt>
                      <c:pt idx="105">
                        <c:v>10.75</c:v>
                      </c:pt>
                      <c:pt idx="106">
                        <c:v>10.75</c:v>
                      </c:pt>
                      <c:pt idx="107">
                        <c:v>10.75</c:v>
                      </c:pt>
                      <c:pt idx="108">
                        <c:v>10.75</c:v>
                      </c:pt>
                      <c:pt idx="109">
                        <c:v>10.75</c:v>
                      </c:pt>
                      <c:pt idx="110">
                        <c:v>10.75</c:v>
                      </c:pt>
                      <c:pt idx="111">
                        <c:v>10.75</c:v>
                      </c:pt>
                      <c:pt idx="112">
                        <c:v>10.75</c:v>
                      </c:pt>
                      <c:pt idx="113">
                        <c:v>10.75</c:v>
                      </c:pt>
                      <c:pt idx="114">
                        <c:v>10.75</c:v>
                      </c:pt>
                      <c:pt idx="115">
                        <c:v>10.75</c:v>
                      </c:pt>
                      <c:pt idx="116">
                        <c:v>10.75</c:v>
                      </c:pt>
                      <c:pt idx="117">
                        <c:v>10.75</c:v>
                      </c:pt>
                      <c:pt idx="118">
                        <c:v>10.75</c:v>
                      </c:pt>
                      <c:pt idx="119">
                        <c:v>10.75</c:v>
                      </c:pt>
                      <c:pt idx="120">
                        <c:v>10.75</c:v>
                      </c:pt>
                      <c:pt idx="121">
                        <c:v>10.75</c:v>
                      </c:pt>
                      <c:pt idx="122">
                        <c:v>10.75</c:v>
                      </c:pt>
                      <c:pt idx="123">
                        <c:v>9</c:v>
                      </c:pt>
                      <c:pt idx="124">
                        <c:v>9</c:v>
                      </c:pt>
                      <c:pt idx="125">
                        <c:v>9</c:v>
                      </c:pt>
                      <c:pt idx="126">
                        <c:v>9</c:v>
                      </c:pt>
                      <c:pt idx="127">
                        <c:v>9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9</c:v>
                      </c:pt>
                      <c:pt idx="131">
                        <c:v>9</c:v>
                      </c:pt>
                      <c:pt idx="132">
                        <c:v>9</c:v>
                      </c:pt>
                      <c:pt idx="133">
                        <c:v>9</c:v>
                      </c:pt>
                      <c:pt idx="134">
                        <c:v>9</c:v>
                      </c:pt>
                      <c:pt idx="135">
                        <c:v>9</c:v>
                      </c:pt>
                      <c:pt idx="136">
                        <c:v>9</c:v>
                      </c:pt>
                      <c:pt idx="137">
                        <c:v>9</c:v>
                      </c:pt>
                      <c:pt idx="138">
                        <c:v>9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9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9</c:v>
                      </c:pt>
                      <c:pt idx="146">
                        <c:v>9</c:v>
                      </c:pt>
                      <c:pt idx="147">
                        <c:v>9</c:v>
                      </c:pt>
                      <c:pt idx="148">
                        <c:v>9</c:v>
                      </c:pt>
                      <c:pt idx="149">
                        <c:v>9</c:v>
                      </c:pt>
                      <c:pt idx="150">
                        <c:v>9</c:v>
                      </c:pt>
                      <c:pt idx="151">
                        <c:v>9</c:v>
                      </c:pt>
                      <c:pt idx="152">
                        <c:v>9</c:v>
                      </c:pt>
                      <c:pt idx="153">
                        <c:v>8.25</c:v>
                      </c:pt>
                      <c:pt idx="154">
                        <c:v>8.25</c:v>
                      </c:pt>
                      <c:pt idx="155">
                        <c:v>8.25</c:v>
                      </c:pt>
                      <c:pt idx="156">
                        <c:v>8.25</c:v>
                      </c:pt>
                      <c:pt idx="157">
                        <c:v>8.25</c:v>
                      </c:pt>
                      <c:pt idx="158">
                        <c:v>8.25</c:v>
                      </c:pt>
                      <c:pt idx="159">
                        <c:v>8.25</c:v>
                      </c:pt>
                      <c:pt idx="160">
                        <c:v>8.25</c:v>
                      </c:pt>
                      <c:pt idx="161">
                        <c:v>8.25</c:v>
                      </c:pt>
                      <c:pt idx="162">
                        <c:v>8.25</c:v>
                      </c:pt>
                      <c:pt idx="163">
                        <c:v>8.25</c:v>
                      </c:pt>
                      <c:pt idx="164">
                        <c:v>8.25</c:v>
                      </c:pt>
                      <c:pt idx="165">
                        <c:v>8.25</c:v>
                      </c:pt>
                      <c:pt idx="166">
                        <c:v>8.25</c:v>
                      </c:pt>
                      <c:pt idx="167">
                        <c:v>8.25</c:v>
                      </c:pt>
                      <c:pt idx="168">
                        <c:v>8.25</c:v>
                      </c:pt>
                      <c:pt idx="169">
                        <c:v>8.25</c:v>
                      </c:pt>
                      <c:pt idx="170">
                        <c:v>8.25</c:v>
                      </c:pt>
                      <c:pt idx="171">
                        <c:v>8.25</c:v>
                      </c:pt>
                      <c:pt idx="172">
                        <c:v>8.25</c:v>
                      </c:pt>
                      <c:pt idx="173">
                        <c:v>8.25</c:v>
                      </c:pt>
                      <c:pt idx="174">
                        <c:v>8.25</c:v>
                      </c:pt>
                      <c:pt idx="175">
                        <c:v>8.25</c:v>
                      </c:pt>
                      <c:pt idx="176">
                        <c:v>8.25</c:v>
                      </c:pt>
                      <c:pt idx="177">
                        <c:v>8.25</c:v>
                      </c:pt>
                      <c:pt idx="178">
                        <c:v>8.25</c:v>
                      </c:pt>
                      <c:pt idx="179">
                        <c:v>8.25</c:v>
                      </c:pt>
                      <c:pt idx="180">
                        <c:v>8.25</c:v>
                      </c:pt>
                      <c:pt idx="181">
                        <c:v>8.25</c:v>
                      </c:pt>
                      <c:pt idx="182">
                        <c:v>8.25</c:v>
                      </c:pt>
                      <c:pt idx="183">
                        <c:v>8.25</c:v>
                      </c:pt>
                      <c:pt idx="184">
                        <c:v>8.5</c:v>
                      </c:pt>
                      <c:pt idx="185">
                        <c:v>8.5</c:v>
                      </c:pt>
                      <c:pt idx="186">
                        <c:v>8.5</c:v>
                      </c:pt>
                      <c:pt idx="187">
                        <c:v>8.5</c:v>
                      </c:pt>
                      <c:pt idx="188">
                        <c:v>8.5</c:v>
                      </c:pt>
                      <c:pt idx="189">
                        <c:v>8.5</c:v>
                      </c:pt>
                      <c:pt idx="190">
                        <c:v>8.5</c:v>
                      </c:pt>
                      <c:pt idx="191">
                        <c:v>8.5</c:v>
                      </c:pt>
                      <c:pt idx="192">
                        <c:v>8.5</c:v>
                      </c:pt>
                      <c:pt idx="193">
                        <c:v>8.5</c:v>
                      </c:pt>
                      <c:pt idx="194">
                        <c:v>8.5</c:v>
                      </c:pt>
                      <c:pt idx="195">
                        <c:v>8.5</c:v>
                      </c:pt>
                      <c:pt idx="196">
                        <c:v>8.5</c:v>
                      </c:pt>
                      <c:pt idx="197">
                        <c:v>8.5</c:v>
                      </c:pt>
                      <c:pt idx="198">
                        <c:v>8.5</c:v>
                      </c:pt>
                      <c:pt idx="199">
                        <c:v>8.5</c:v>
                      </c:pt>
                      <c:pt idx="200">
                        <c:v>8.5</c:v>
                      </c:pt>
                      <c:pt idx="201">
                        <c:v>8.5</c:v>
                      </c:pt>
                      <c:pt idx="202">
                        <c:v>8.5</c:v>
                      </c:pt>
                      <c:pt idx="203">
                        <c:v>8.5</c:v>
                      </c:pt>
                      <c:pt idx="204">
                        <c:v>8.5</c:v>
                      </c:pt>
                      <c:pt idx="205">
                        <c:v>8.5</c:v>
                      </c:pt>
                      <c:pt idx="206">
                        <c:v>8.5</c:v>
                      </c:pt>
                      <c:pt idx="207">
                        <c:v>8.5</c:v>
                      </c:pt>
                      <c:pt idx="208">
                        <c:v>8.5</c:v>
                      </c:pt>
                      <c:pt idx="209">
                        <c:v>8.5</c:v>
                      </c:pt>
                      <c:pt idx="210">
                        <c:v>8.5</c:v>
                      </c:pt>
                      <c:pt idx="211">
                        <c:v>8.5</c:v>
                      </c:pt>
                      <c:pt idx="212">
                        <c:v>8.5</c:v>
                      </c:pt>
                      <c:pt idx="213">
                        <c:v>8.5</c:v>
                      </c:pt>
                      <c:pt idx="214">
                        <c:v>8.5</c:v>
                      </c:pt>
                      <c:pt idx="215">
                        <c:v>10</c:v>
                      </c:pt>
                      <c:pt idx="216">
                        <c:v>10</c:v>
                      </c:pt>
                      <c:pt idx="217">
                        <c:v>10</c:v>
                      </c:pt>
                      <c:pt idx="218">
                        <c:v>10</c:v>
                      </c:pt>
                      <c:pt idx="219">
                        <c:v>10</c:v>
                      </c:pt>
                      <c:pt idx="220">
                        <c:v>10</c:v>
                      </c:pt>
                      <c:pt idx="221">
                        <c:v>10</c:v>
                      </c:pt>
                      <c:pt idx="222">
                        <c:v>10</c:v>
                      </c:pt>
                      <c:pt idx="223">
                        <c:v>10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10</c:v>
                      </c:pt>
                      <c:pt idx="227">
                        <c:v>10</c:v>
                      </c:pt>
                      <c:pt idx="228">
                        <c:v>10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10</c:v>
                      </c:pt>
                      <c:pt idx="232">
                        <c:v>10</c:v>
                      </c:pt>
                      <c:pt idx="233">
                        <c:v>10</c:v>
                      </c:pt>
                      <c:pt idx="234">
                        <c:v>10</c:v>
                      </c:pt>
                      <c:pt idx="235">
                        <c:v>10</c:v>
                      </c:pt>
                      <c:pt idx="236">
                        <c:v>10</c:v>
                      </c:pt>
                      <c:pt idx="237">
                        <c:v>10</c:v>
                      </c:pt>
                      <c:pt idx="238">
                        <c:v>10</c:v>
                      </c:pt>
                      <c:pt idx="239">
                        <c:v>10</c:v>
                      </c:pt>
                      <c:pt idx="240">
                        <c:v>10</c:v>
                      </c:pt>
                      <c:pt idx="241">
                        <c:v>10</c:v>
                      </c:pt>
                      <c:pt idx="242">
                        <c:v>10</c:v>
                      </c:pt>
                      <c:pt idx="243">
                        <c:v>10</c:v>
                      </c:pt>
                      <c:pt idx="244">
                        <c:v>11.8</c:v>
                      </c:pt>
                      <c:pt idx="245">
                        <c:v>11.8</c:v>
                      </c:pt>
                      <c:pt idx="246">
                        <c:v>11.8</c:v>
                      </c:pt>
                      <c:pt idx="247">
                        <c:v>11.8</c:v>
                      </c:pt>
                      <c:pt idx="248">
                        <c:v>11.8</c:v>
                      </c:pt>
                      <c:pt idx="249">
                        <c:v>11.8</c:v>
                      </c:pt>
                      <c:pt idx="250">
                        <c:v>11.8</c:v>
                      </c:pt>
                      <c:pt idx="251">
                        <c:v>11.8</c:v>
                      </c:pt>
                      <c:pt idx="252">
                        <c:v>11.8</c:v>
                      </c:pt>
                      <c:pt idx="253">
                        <c:v>11.8</c:v>
                      </c:pt>
                      <c:pt idx="254">
                        <c:v>11.8</c:v>
                      </c:pt>
                      <c:pt idx="255">
                        <c:v>11.8</c:v>
                      </c:pt>
                      <c:pt idx="256">
                        <c:v>11.8</c:v>
                      </c:pt>
                      <c:pt idx="257">
                        <c:v>11.8</c:v>
                      </c:pt>
                      <c:pt idx="258">
                        <c:v>11.8</c:v>
                      </c:pt>
                      <c:pt idx="259">
                        <c:v>11.8</c:v>
                      </c:pt>
                      <c:pt idx="260">
                        <c:v>11.8</c:v>
                      </c:pt>
                      <c:pt idx="261">
                        <c:v>11.8</c:v>
                      </c:pt>
                      <c:pt idx="262">
                        <c:v>11.8</c:v>
                      </c:pt>
                      <c:pt idx="263">
                        <c:v>11.8</c:v>
                      </c:pt>
                      <c:pt idx="264">
                        <c:v>11.8</c:v>
                      </c:pt>
                      <c:pt idx="265">
                        <c:v>11.8</c:v>
                      </c:pt>
                      <c:pt idx="266">
                        <c:v>11.8</c:v>
                      </c:pt>
                      <c:pt idx="267">
                        <c:v>11.8</c:v>
                      </c:pt>
                      <c:pt idx="268">
                        <c:v>11.8</c:v>
                      </c:pt>
                      <c:pt idx="269">
                        <c:v>11.8</c:v>
                      </c:pt>
                      <c:pt idx="270">
                        <c:v>11.8</c:v>
                      </c:pt>
                      <c:pt idx="271">
                        <c:v>11.8</c:v>
                      </c:pt>
                      <c:pt idx="272">
                        <c:v>11.8</c:v>
                      </c:pt>
                      <c:pt idx="273">
                        <c:v>11.8</c:v>
                      </c:pt>
                      <c:pt idx="274">
                        <c:v>11.8</c:v>
                      </c:pt>
                      <c:pt idx="275">
                        <c:v>13.6</c:v>
                      </c:pt>
                      <c:pt idx="276">
                        <c:v>13.6</c:v>
                      </c:pt>
                      <c:pt idx="277">
                        <c:v>13.6</c:v>
                      </c:pt>
                      <c:pt idx="278">
                        <c:v>13.6</c:v>
                      </c:pt>
                      <c:pt idx="279">
                        <c:v>13.6</c:v>
                      </c:pt>
                      <c:pt idx="280">
                        <c:v>13.6</c:v>
                      </c:pt>
                      <c:pt idx="281">
                        <c:v>13.6</c:v>
                      </c:pt>
                      <c:pt idx="282">
                        <c:v>13.6</c:v>
                      </c:pt>
                      <c:pt idx="283">
                        <c:v>13.6</c:v>
                      </c:pt>
                      <c:pt idx="284">
                        <c:v>13.6</c:v>
                      </c:pt>
                      <c:pt idx="285">
                        <c:v>13.6</c:v>
                      </c:pt>
                      <c:pt idx="286">
                        <c:v>13.6</c:v>
                      </c:pt>
                      <c:pt idx="287">
                        <c:v>13.6</c:v>
                      </c:pt>
                      <c:pt idx="288">
                        <c:v>13.6</c:v>
                      </c:pt>
                      <c:pt idx="289">
                        <c:v>13.6</c:v>
                      </c:pt>
                      <c:pt idx="290">
                        <c:v>13.6</c:v>
                      </c:pt>
                      <c:pt idx="291">
                        <c:v>13.6</c:v>
                      </c:pt>
                      <c:pt idx="292">
                        <c:v>13.6</c:v>
                      </c:pt>
                      <c:pt idx="293">
                        <c:v>13.6</c:v>
                      </c:pt>
                      <c:pt idx="294">
                        <c:v>13.6</c:v>
                      </c:pt>
                      <c:pt idx="295">
                        <c:v>13.6</c:v>
                      </c:pt>
                      <c:pt idx="296">
                        <c:v>13.6</c:v>
                      </c:pt>
                      <c:pt idx="297">
                        <c:v>13.6</c:v>
                      </c:pt>
                      <c:pt idx="298">
                        <c:v>13.6</c:v>
                      </c:pt>
                      <c:pt idx="299">
                        <c:v>13.6</c:v>
                      </c:pt>
                      <c:pt idx="300">
                        <c:v>13.6</c:v>
                      </c:pt>
                      <c:pt idx="301">
                        <c:v>13.6</c:v>
                      </c:pt>
                      <c:pt idx="302">
                        <c:v>13.6</c:v>
                      </c:pt>
                      <c:pt idx="303">
                        <c:v>13.6</c:v>
                      </c:pt>
                      <c:pt idx="304">
                        <c:v>13.6</c:v>
                      </c:pt>
                      <c:pt idx="305">
                        <c:v>15.3</c:v>
                      </c:pt>
                      <c:pt idx="306">
                        <c:v>15.3</c:v>
                      </c:pt>
                      <c:pt idx="307">
                        <c:v>15.3</c:v>
                      </c:pt>
                      <c:pt idx="308">
                        <c:v>15.3</c:v>
                      </c:pt>
                      <c:pt idx="309">
                        <c:v>15.3</c:v>
                      </c:pt>
                      <c:pt idx="310">
                        <c:v>15.3</c:v>
                      </c:pt>
                      <c:pt idx="311">
                        <c:v>15.3</c:v>
                      </c:pt>
                      <c:pt idx="312">
                        <c:v>15.3</c:v>
                      </c:pt>
                      <c:pt idx="313">
                        <c:v>15.3</c:v>
                      </c:pt>
                      <c:pt idx="314">
                        <c:v>15.3</c:v>
                      </c:pt>
                      <c:pt idx="315">
                        <c:v>15.3</c:v>
                      </c:pt>
                      <c:pt idx="316">
                        <c:v>15.3</c:v>
                      </c:pt>
                      <c:pt idx="317">
                        <c:v>15.3</c:v>
                      </c:pt>
                      <c:pt idx="318">
                        <c:v>15.3</c:v>
                      </c:pt>
                      <c:pt idx="319">
                        <c:v>15.3</c:v>
                      </c:pt>
                      <c:pt idx="320">
                        <c:v>15.3</c:v>
                      </c:pt>
                      <c:pt idx="321">
                        <c:v>15.3</c:v>
                      </c:pt>
                      <c:pt idx="322">
                        <c:v>15.3</c:v>
                      </c:pt>
                      <c:pt idx="323">
                        <c:v>15.3</c:v>
                      </c:pt>
                      <c:pt idx="324">
                        <c:v>15.3</c:v>
                      </c:pt>
                      <c:pt idx="325">
                        <c:v>15.3</c:v>
                      </c:pt>
                      <c:pt idx="326">
                        <c:v>15.3</c:v>
                      </c:pt>
                      <c:pt idx="327">
                        <c:v>15.3</c:v>
                      </c:pt>
                      <c:pt idx="328">
                        <c:v>15.3</c:v>
                      </c:pt>
                      <c:pt idx="329">
                        <c:v>15.3</c:v>
                      </c:pt>
                      <c:pt idx="330">
                        <c:v>15.3</c:v>
                      </c:pt>
                      <c:pt idx="331">
                        <c:v>15.3</c:v>
                      </c:pt>
                      <c:pt idx="332">
                        <c:v>15.3</c:v>
                      </c:pt>
                      <c:pt idx="333">
                        <c:v>15.3</c:v>
                      </c:pt>
                      <c:pt idx="334">
                        <c:v>15.3</c:v>
                      </c:pt>
                      <c:pt idx="335">
                        <c:v>15.3</c:v>
                      </c:pt>
                      <c:pt idx="336">
                        <c:v>16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16</c:v>
                      </c:pt>
                      <c:pt idx="340">
                        <c:v>16</c:v>
                      </c:pt>
                      <c:pt idx="341">
                        <c:v>16</c:v>
                      </c:pt>
                      <c:pt idx="342">
                        <c:v>16</c:v>
                      </c:pt>
                      <c:pt idx="343">
                        <c:v>16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16</c:v>
                      </c:pt>
                      <c:pt idx="349">
                        <c:v>16</c:v>
                      </c:pt>
                      <c:pt idx="350">
                        <c:v>16</c:v>
                      </c:pt>
                      <c:pt idx="351">
                        <c:v>16</c:v>
                      </c:pt>
                      <c:pt idx="352">
                        <c:v>16</c:v>
                      </c:pt>
                      <c:pt idx="353">
                        <c:v>16</c:v>
                      </c:pt>
                      <c:pt idx="354">
                        <c:v>16</c:v>
                      </c:pt>
                      <c:pt idx="355">
                        <c:v>16</c:v>
                      </c:pt>
                      <c:pt idx="356">
                        <c:v>16</c:v>
                      </c:pt>
                      <c:pt idx="357">
                        <c:v>16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16</c:v>
                      </c:pt>
                      <c:pt idx="365">
                        <c:v>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E30-4CC2-BC9D-09614E82B09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3'!$E$19:$E$20</c15:sqref>
                        </c15:formulaRef>
                      </c:ext>
                    </c:extLst>
                    <c:strCache>
                      <c:ptCount val="1"/>
                      <c:pt idx="0">
                        <c:v>Incident Solar Energy [Wh]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3'!$A$21:$C$386</c15:sqref>
                        </c15:formulaRef>
                      </c:ext>
                    </c:extLst>
                    <c:multiLvlStrCache>
                      <c:ptCount val="366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11</c:v>
                        </c:pt>
                        <c:pt idx="42">
                          <c:v>12</c:v>
                        </c:pt>
                        <c:pt idx="43">
                          <c:v>13</c:v>
                        </c:pt>
                        <c:pt idx="44">
                          <c:v>14</c:v>
                        </c:pt>
                        <c:pt idx="45">
                          <c:v>15</c:v>
                        </c:pt>
                        <c:pt idx="46">
                          <c:v>16</c:v>
                        </c:pt>
                        <c:pt idx="47">
                          <c:v>17</c:v>
                        </c:pt>
                        <c:pt idx="48">
                          <c:v>18</c:v>
                        </c:pt>
                        <c:pt idx="49">
                          <c:v>19</c:v>
                        </c:pt>
                        <c:pt idx="50">
                          <c:v>20</c:v>
                        </c:pt>
                        <c:pt idx="51">
                          <c:v>21</c:v>
                        </c:pt>
                        <c:pt idx="52">
                          <c:v>22</c:v>
                        </c:pt>
                        <c:pt idx="53">
                          <c:v>23</c:v>
                        </c:pt>
                        <c:pt idx="54">
                          <c:v>24</c:v>
                        </c:pt>
                        <c:pt idx="55">
                          <c:v>25</c:v>
                        </c:pt>
                        <c:pt idx="56">
                          <c:v>26</c:v>
                        </c:pt>
                        <c:pt idx="57">
                          <c:v>27</c:v>
                        </c:pt>
                        <c:pt idx="58">
                          <c:v>28</c:v>
                        </c:pt>
                        <c:pt idx="59">
                          <c:v>29</c:v>
                        </c:pt>
                        <c:pt idx="60">
                          <c:v>30</c:v>
                        </c:pt>
                        <c:pt idx="61">
                          <c:v>31</c:v>
                        </c:pt>
                        <c:pt idx="62">
                          <c:v>1</c:v>
                        </c:pt>
                        <c:pt idx="63">
                          <c:v>2</c:v>
                        </c:pt>
                        <c:pt idx="64">
                          <c:v>3</c:v>
                        </c:pt>
                        <c:pt idx="65">
                          <c:v>4</c:v>
                        </c:pt>
                        <c:pt idx="66">
                          <c:v>5</c:v>
                        </c:pt>
                        <c:pt idx="67">
                          <c:v>6</c:v>
                        </c:pt>
                        <c:pt idx="68">
                          <c:v>7</c:v>
                        </c:pt>
                        <c:pt idx="69">
                          <c:v>8</c:v>
                        </c:pt>
                        <c:pt idx="70">
                          <c:v>9</c:v>
                        </c:pt>
                        <c:pt idx="71">
                          <c:v>10</c:v>
                        </c:pt>
                        <c:pt idx="72">
                          <c:v>11</c:v>
                        </c:pt>
                        <c:pt idx="73">
                          <c:v>12</c:v>
                        </c:pt>
                        <c:pt idx="74">
                          <c:v>13</c:v>
                        </c:pt>
                        <c:pt idx="75">
                          <c:v>14</c:v>
                        </c:pt>
                        <c:pt idx="76">
                          <c:v>15</c:v>
                        </c:pt>
                        <c:pt idx="77">
                          <c:v>16</c:v>
                        </c:pt>
                        <c:pt idx="78">
                          <c:v>17</c:v>
                        </c:pt>
                        <c:pt idx="79">
                          <c:v>18</c:v>
                        </c:pt>
                        <c:pt idx="80">
                          <c:v>19</c:v>
                        </c:pt>
                        <c:pt idx="81">
                          <c:v>20</c:v>
                        </c:pt>
                        <c:pt idx="82">
                          <c:v>21</c:v>
                        </c:pt>
                        <c:pt idx="83">
                          <c:v>22</c:v>
                        </c:pt>
                        <c:pt idx="84">
                          <c:v>23</c:v>
                        </c:pt>
                        <c:pt idx="85">
                          <c:v>24</c:v>
                        </c:pt>
                        <c:pt idx="86">
                          <c:v>25</c:v>
                        </c:pt>
                        <c:pt idx="87">
                          <c:v>26</c:v>
                        </c:pt>
                        <c:pt idx="88">
                          <c:v>27</c:v>
                        </c:pt>
                        <c:pt idx="89">
                          <c:v>28</c:v>
                        </c:pt>
                        <c:pt idx="90">
                          <c:v>29</c:v>
                        </c:pt>
                        <c:pt idx="91">
                          <c:v>30</c:v>
                        </c:pt>
                        <c:pt idx="92">
                          <c:v>1</c:v>
                        </c:pt>
                        <c:pt idx="93">
                          <c:v>2</c:v>
                        </c:pt>
                        <c:pt idx="94">
                          <c:v>3</c:v>
                        </c:pt>
                        <c:pt idx="95">
                          <c:v>4</c:v>
                        </c:pt>
                        <c:pt idx="96">
                          <c:v>5</c:v>
                        </c:pt>
                        <c:pt idx="97">
                          <c:v>6</c:v>
                        </c:pt>
                        <c:pt idx="98">
                          <c:v>7</c:v>
                        </c:pt>
                        <c:pt idx="99">
                          <c:v>8</c:v>
                        </c:pt>
                        <c:pt idx="100">
                          <c:v>9</c:v>
                        </c:pt>
                        <c:pt idx="101">
                          <c:v>10</c:v>
                        </c:pt>
                        <c:pt idx="102">
                          <c:v>11</c:v>
                        </c:pt>
                        <c:pt idx="103">
                          <c:v>12</c:v>
                        </c:pt>
                        <c:pt idx="104">
                          <c:v>13</c:v>
                        </c:pt>
                        <c:pt idx="105">
                          <c:v>14</c:v>
                        </c:pt>
                        <c:pt idx="106">
                          <c:v>15</c:v>
                        </c:pt>
                        <c:pt idx="107">
                          <c:v>16</c:v>
                        </c:pt>
                        <c:pt idx="108">
                          <c:v>17</c:v>
                        </c:pt>
                        <c:pt idx="109">
                          <c:v>18</c:v>
                        </c:pt>
                        <c:pt idx="110">
                          <c:v>19</c:v>
                        </c:pt>
                        <c:pt idx="111">
                          <c:v>20</c:v>
                        </c:pt>
                        <c:pt idx="112">
                          <c:v>21</c:v>
                        </c:pt>
                        <c:pt idx="113">
                          <c:v>22</c:v>
                        </c:pt>
                        <c:pt idx="114">
                          <c:v>23</c:v>
                        </c:pt>
                        <c:pt idx="115">
                          <c:v>24</c:v>
                        </c:pt>
                        <c:pt idx="116">
                          <c:v>25</c:v>
                        </c:pt>
                        <c:pt idx="117">
                          <c:v>26</c:v>
                        </c:pt>
                        <c:pt idx="118">
                          <c:v>27</c:v>
                        </c:pt>
                        <c:pt idx="119">
                          <c:v>28</c:v>
                        </c:pt>
                        <c:pt idx="120">
                          <c:v>29</c:v>
                        </c:pt>
                        <c:pt idx="121">
                          <c:v>30</c:v>
                        </c:pt>
                        <c:pt idx="122">
                          <c:v>31</c:v>
                        </c:pt>
                        <c:pt idx="123">
                          <c:v>1</c:v>
                        </c:pt>
                        <c:pt idx="124">
                          <c:v>2</c:v>
                        </c:pt>
                        <c:pt idx="125">
                          <c:v>3</c:v>
                        </c:pt>
                        <c:pt idx="126">
                          <c:v>4</c:v>
                        </c:pt>
                        <c:pt idx="127">
                          <c:v>5</c:v>
                        </c:pt>
                        <c:pt idx="128">
                          <c:v>6</c:v>
                        </c:pt>
                        <c:pt idx="129">
                          <c:v>7</c:v>
                        </c:pt>
                        <c:pt idx="130">
                          <c:v>8</c:v>
                        </c:pt>
                        <c:pt idx="131">
                          <c:v>9</c:v>
                        </c:pt>
                        <c:pt idx="132">
                          <c:v>10</c:v>
                        </c:pt>
                        <c:pt idx="133">
                          <c:v>11</c:v>
                        </c:pt>
                        <c:pt idx="134">
                          <c:v>12</c:v>
                        </c:pt>
                        <c:pt idx="135">
                          <c:v>13</c:v>
                        </c:pt>
                        <c:pt idx="136">
                          <c:v>14</c:v>
                        </c:pt>
                        <c:pt idx="137">
                          <c:v>15</c:v>
                        </c:pt>
                        <c:pt idx="138">
                          <c:v>16</c:v>
                        </c:pt>
                        <c:pt idx="139">
                          <c:v>17</c:v>
                        </c:pt>
                        <c:pt idx="140">
                          <c:v>18</c:v>
                        </c:pt>
                        <c:pt idx="141">
                          <c:v>19</c:v>
                        </c:pt>
                        <c:pt idx="142">
                          <c:v>20</c:v>
                        </c:pt>
                        <c:pt idx="143">
                          <c:v>21</c:v>
                        </c:pt>
                        <c:pt idx="144">
                          <c:v>22</c:v>
                        </c:pt>
                        <c:pt idx="145">
                          <c:v>23</c:v>
                        </c:pt>
                        <c:pt idx="146">
                          <c:v>24</c:v>
                        </c:pt>
                        <c:pt idx="147">
                          <c:v>25</c:v>
                        </c:pt>
                        <c:pt idx="148">
                          <c:v>26</c:v>
                        </c:pt>
                        <c:pt idx="149">
                          <c:v>27</c:v>
                        </c:pt>
                        <c:pt idx="150">
                          <c:v>28</c:v>
                        </c:pt>
                        <c:pt idx="151">
                          <c:v>29</c:v>
                        </c:pt>
                        <c:pt idx="152">
                          <c:v>30</c:v>
                        </c:pt>
                        <c:pt idx="153">
                          <c:v>1</c:v>
                        </c:pt>
                        <c:pt idx="154">
                          <c:v>2</c:v>
                        </c:pt>
                        <c:pt idx="155">
                          <c:v>3</c:v>
                        </c:pt>
                        <c:pt idx="156">
                          <c:v>4</c:v>
                        </c:pt>
                        <c:pt idx="157">
                          <c:v>5</c:v>
                        </c:pt>
                        <c:pt idx="158">
                          <c:v>6</c:v>
                        </c:pt>
                        <c:pt idx="159">
                          <c:v>7</c:v>
                        </c:pt>
                        <c:pt idx="160">
                          <c:v>8</c:v>
                        </c:pt>
                        <c:pt idx="161">
                          <c:v>9</c:v>
                        </c:pt>
                        <c:pt idx="162">
                          <c:v>10</c:v>
                        </c:pt>
                        <c:pt idx="163">
                          <c:v>11</c:v>
                        </c:pt>
                        <c:pt idx="164">
                          <c:v>12</c:v>
                        </c:pt>
                        <c:pt idx="165">
                          <c:v>13</c:v>
                        </c:pt>
                        <c:pt idx="166">
                          <c:v>14</c:v>
                        </c:pt>
                        <c:pt idx="167">
                          <c:v>15</c:v>
                        </c:pt>
                        <c:pt idx="168">
                          <c:v>16</c:v>
                        </c:pt>
                        <c:pt idx="169">
                          <c:v>17</c:v>
                        </c:pt>
                        <c:pt idx="170">
                          <c:v>18</c:v>
                        </c:pt>
                        <c:pt idx="171">
                          <c:v>19</c:v>
                        </c:pt>
                        <c:pt idx="172">
                          <c:v>20</c:v>
                        </c:pt>
                        <c:pt idx="173">
                          <c:v>21</c:v>
                        </c:pt>
                        <c:pt idx="174">
                          <c:v>22</c:v>
                        </c:pt>
                        <c:pt idx="175">
                          <c:v>23</c:v>
                        </c:pt>
                        <c:pt idx="176">
                          <c:v>24</c:v>
                        </c:pt>
                        <c:pt idx="177">
                          <c:v>25</c:v>
                        </c:pt>
                        <c:pt idx="178">
                          <c:v>26</c:v>
                        </c:pt>
                        <c:pt idx="179">
                          <c:v>27</c:v>
                        </c:pt>
                        <c:pt idx="180">
                          <c:v>28</c:v>
                        </c:pt>
                        <c:pt idx="181">
                          <c:v>29</c:v>
                        </c:pt>
                        <c:pt idx="182">
                          <c:v>30</c:v>
                        </c:pt>
                        <c:pt idx="183">
                          <c:v>31</c:v>
                        </c:pt>
                        <c:pt idx="184">
                          <c:v>1</c:v>
                        </c:pt>
                        <c:pt idx="185">
                          <c:v>2</c:v>
                        </c:pt>
                        <c:pt idx="186">
                          <c:v>3</c:v>
                        </c:pt>
                        <c:pt idx="187">
                          <c:v>4</c:v>
                        </c:pt>
                        <c:pt idx="188">
                          <c:v>5</c:v>
                        </c:pt>
                        <c:pt idx="189">
                          <c:v>6</c:v>
                        </c:pt>
                        <c:pt idx="190">
                          <c:v>7</c:v>
                        </c:pt>
                        <c:pt idx="191">
                          <c:v>8</c:v>
                        </c:pt>
                        <c:pt idx="192">
                          <c:v>9</c:v>
                        </c:pt>
                        <c:pt idx="193">
                          <c:v>10</c:v>
                        </c:pt>
                        <c:pt idx="194">
                          <c:v>11</c:v>
                        </c:pt>
                        <c:pt idx="195">
                          <c:v>12</c:v>
                        </c:pt>
                        <c:pt idx="196">
                          <c:v>13</c:v>
                        </c:pt>
                        <c:pt idx="197">
                          <c:v>14</c:v>
                        </c:pt>
                        <c:pt idx="198">
                          <c:v>15</c:v>
                        </c:pt>
                        <c:pt idx="199">
                          <c:v>16</c:v>
                        </c:pt>
                        <c:pt idx="200">
                          <c:v>17</c:v>
                        </c:pt>
                        <c:pt idx="201">
                          <c:v>18</c:v>
                        </c:pt>
                        <c:pt idx="202">
                          <c:v>19</c:v>
                        </c:pt>
                        <c:pt idx="203">
                          <c:v>20</c:v>
                        </c:pt>
                        <c:pt idx="204">
                          <c:v>21</c:v>
                        </c:pt>
                        <c:pt idx="205">
                          <c:v>22</c:v>
                        </c:pt>
                        <c:pt idx="206">
                          <c:v>23</c:v>
                        </c:pt>
                        <c:pt idx="207">
                          <c:v>24</c:v>
                        </c:pt>
                        <c:pt idx="208">
                          <c:v>25</c:v>
                        </c:pt>
                        <c:pt idx="209">
                          <c:v>26</c:v>
                        </c:pt>
                        <c:pt idx="210">
                          <c:v>27</c:v>
                        </c:pt>
                        <c:pt idx="211">
                          <c:v>28</c:v>
                        </c:pt>
                        <c:pt idx="212">
                          <c:v>29</c:v>
                        </c:pt>
                        <c:pt idx="213">
                          <c:v>30</c:v>
                        </c:pt>
                        <c:pt idx="214">
                          <c:v>31</c:v>
                        </c:pt>
                        <c:pt idx="215">
                          <c:v>1</c:v>
                        </c:pt>
                        <c:pt idx="216">
                          <c:v>2</c:v>
                        </c:pt>
                        <c:pt idx="217">
                          <c:v>3</c:v>
                        </c:pt>
                        <c:pt idx="218">
                          <c:v>4</c:v>
                        </c:pt>
                        <c:pt idx="219">
                          <c:v>5</c:v>
                        </c:pt>
                        <c:pt idx="220">
                          <c:v>6</c:v>
                        </c:pt>
                        <c:pt idx="221">
                          <c:v>7</c:v>
                        </c:pt>
                        <c:pt idx="222">
                          <c:v>8</c:v>
                        </c:pt>
                        <c:pt idx="223">
                          <c:v>9</c:v>
                        </c:pt>
                        <c:pt idx="224">
                          <c:v>10</c:v>
                        </c:pt>
                        <c:pt idx="225">
                          <c:v>11</c:v>
                        </c:pt>
                        <c:pt idx="226">
                          <c:v>12</c:v>
                        </c:pt>
                        <c:pt idx="227">
                          <c:v>13</c:v>
                        </c:pt>
                        <c:pt idx="228">
                          <c:v>14</c:v>
                        </c:pt>
                        <c:pt idx="229">
                          <c:v>15</c:v>
                        </c:pt>
                        <c:pt idx="230">
                          <c:v>16</c:v>
                        </c:pt>
                        <c:pt idx="231">
                          <c:v>17</c:v>
                        </c:pt>
                        <c:pt idx="232">
                          <c:v>18</c:v>
                        </c:pt>
                        <c:pt idx="233">
                          <c:v>19</c:v>
                        </c:pt>
                        <c:pt idx="234">
                          <c:v>20</c:v>
                        </c:pt>
                        <c:pt idx="235">
                          <c:v>21</c:v>
                        </c:pt>
                        <c:pt idx="236">
                          <c:v>22</c:v>
                        </c:pt>
                        <c:pt idx="237">
                          <c:v>23</c:v>
                        </c:pt>
                        <c:pt idx="238">
                          <c:v>24</c:v>
                        </c:pt>
                        <c:pt idx="239">
                          <c:v>25</c:v>
                        </c:pt>
                        <c:pt idx="240">
                          <c:v>26</c:v>
                        </c:pt>
                        <c:pt idx="241">
                          <c:v>27</c:v>
                        </c:pt>
                        <c:pt idx="242">
                          <c:v>28</c:v>
                        </c:pt>
                        <c:pt idx="243">
                          <c:v>29</c:v>
                        </c:pt>
                        <c:pt idx="244">
                          <c:v>1</c:v>
                        </c:pt>
                        <c:pt idx="245">
                          <c:v>2</c:v>
                        </c:pt>
                        <c:pt idx="246">
                          <c:v>3</c:v>
                        </c:pt>
                        <c:pt idx="247">
                          <c:v>4</c:v>
                        </c:pt>
                        <c:pt idx="248">
                          <c:v>5</c:v>
                        </c:pt>
                        <c:pt idx="249">
                          <c:v>6</c:v>
                        </c:pt>
                        <c:pt idx="250">
                          <c:v>7</c:v>
                        </c:pt>
                        <c:pt idx="251">
                          <c:v>8</c:v>
                        </c:pt>
                        <c:pt idx="252">
                          <c:v>9</c:v>
                        </c:pt>
                        <c:pt idx="253">
                          <c:v>10</c:v>
                        </c:pt>
                        <c:pt idx="254">
                          <c:v>11</c:v>
                        </c:pt>
                        <c:pt idx="255">
                          <c:v>12</c:v>
                        </c:pt>
                        <c:pt idx="256">
                          <c:v>13</c:v>
                        </c:pt>
                        <c:pt idx="257">
                          <c:v>14</c:v>
                        </c:pt>
                        <c:pt idx="258">
                          <c:v>15</c:v>
                        </c:pt>
                        <c:pt idx="259">
                          <c:v>16</c:v>
                        </c:pt>
                        <c:pt idx="260">
                          <c:v>17</c:v>
                        </c:pt>
                        <c:pt idx="261">
                          <c:v>18</c:v>
                        </c:pt>
                        <c:pt idx="262">
                          <c:v>19</c:v>
                        </c:pt>
                        <c:pt idx="263">
                          <c:v>20</c:v>
                        </c:pt>
                        <c:pt idx="264">
                          <c:v>21</c:v>
                        </c:pt>
                        <c:pt idx="265">
                          <c:v>22</c:v>
                        </c:pt>
                        <c:pt idx="266">
                          <c:v>23</c:v>
                        </c:pt>
                        <c:pt idx="267">
                          <c:v>24</c:v>
                        </c:pt>
                        <c:pt idx="268">
                          <c:v>25</c:v>
                        </c:pt>
                        <c:pt idx="269">
                          <c:v>26</c:v>
                        </c:pt>
                        <c:pt idx="270">
                          <c:v>27</c:v>
                        </c:pt>
                        <c:pt idx="271">
                          <c:v>28</c:v>
                        </c:pt>
                        <c:pt idx="272">
                          <c:v>29</c:v>
                        </c:pt>
                        <c:pt idx="273">
                          <c:v>30</c:v>
                        </c:pt>
                        <c:pt idx="274">
                          <c:v>31</c:v>
                        </c:pt>
                        <c:pt idx="275">
                          <c:v>1</c:v>
                        </c:pt>
                        <c:pt idx="276">
                          <c:v>2</c:v>
                        </c:pt>
                        <c:pt idx="277">
                          <c:v>3</c:v>
                        </c:pt>
                        <c:pt idx="278">
                          <c:v>4</c:v>
                        </c:pt>
                        <c:pt idx="279">
                          <c:v>5</c:v>
                        </c:pt>
                        <c:pt idx="280">
                          <c:v>6</c:v>
                        </c:pt>
                        <c:pt idx="281">
                          <c:v>7</c:v>
                        </c:pt>
                        <c:pt idx="282">
                          <c:v>8</c:v>
                        </c:pt>
                        <c:pt idx="283">
                          <c:v>9</c:v>
                        </c:pt>
                        <c:pt idx="284">
                          <c:v>10</c:v>
                        </c:pt>
                        <c:pt idx="285">
                          <c:v>11</c:v>
                        </c:pt>
                        <c:pt idx="286">
                          <c:v>12</c:v>
                        </c:pt>
                        <c:pt idx="287">
                          <c:v>13</c:v>
                        </c:pt>
                        <c:pt idx="288">
                          <c:v>14</c:v>
                        </c:pt>
                        <c:pt idx="289">
                          <c:v>15</c:v>
                        </c:pt>
                        <c:pt idx="290">
                          <c:v>16</c:v>
                        </c:pt>
                        <c:pt idx="291">
                          <c:v>17</c:v>
                        </c:pt>
                        <c:pt idx="292">
                          <c:v>18</c:v>
                        </c:pt>
                        <c:pt idx="293">
                          <c:v>19</c:v>
                        </c:pt>
                        <c:pt idx="294">
                          <c:v>20</c:v>
                        </c:pt>
                        <c:pt idx="295">
                          <c:v>21</c:v>
                        </c:pt>
                        <c:pt idx="296">
                          <c:v>22</c:v>
                        </c:pt>
                        <c:pt idx="297">
                          <c:v>23</c:v>
                        </c:pt>
                        <c:pt idx="298">
                          <c:v>24</c:v>
                        </c:pt>
                        <c:pt idx="299">
                          <c:v>25</c:v>
                        </c:pt>
                        <c:pt idx="300">
                          <c:v>26</c:v>
                        </c:pt>
                        <c:pt idx="301">
                          <c:v>27</c:v>
                        </c:pt>
                        <c:pt idx="302">
                          <c:v>28</c:v>
                        </c:pt>
                        <c:pt idx="303">
                          <c:v>29</c:v>
                        </c:pt>
                        <c:pt idx="304">
                          <c:v>30</c:v>
                        </c:pt>
                        <c:pt idx="305">
                          <c:v>1</c:v>
                        </c:pt>
                        <c:pt idx="306">
                          <c:v>2</c:v>
                        </c:pt>
                        <c:pt idx="307">
                          <c:v>3</c:v>
                        </c:pt>
                        <c:pt idx="308">
                          <c:v>4</c:v>
                        </c:pt>
                        <c:pt idx="309">
                          <c:v>5</c:v>
                        </c:pt>
                        <c:pt idx="310">
                          <c:v>6</c:v>
                        </c:pt>
                        <c:pt idx="311">
                          <c:v>7</c:v>
                        </c:pt>
                        <c:pt idx="312">
                          <c:v>8</c:v>
                        </c:pt>
                        <c:pt idx="313">
                          <c:v>9</c:v>
                        </c:pt>
                        <c:pt idx="314">
                          <c:v>10</c:v>
                        </c:pt>
                        <c:pt idx="315">
                          <c:v>11</c:v>
                        </c:pt>
                        <c:pt idx="316">
                          <c:v>12</c:v>
                        </c:pt>
                        <c:pt idx="317">
                          <c:v>13</c:v>
                        </c:pt>
                        <c:pt idx="318">
                          <c:v>14</c:v>
                        </c:pt>
                        <c:pt idx="319">
                          <c:v>15</c:v>
                        </c:pt>
                        <c:pt idx="320">
                          <c:v>16</c:v>
                        </c:pt>
                        <c:pt idx="321">
                          <c:v>17</c:v>
                        </c:pt>
                        <c:pt idx="322">
                          <c:v>18</c:v>
                        </c:pt>
                        <c:pt idx="323">
                          <c:v>19</c:v>
                        </c:pt>
                        <c:pt idx="324">
                          <c:v>20</c:v>
                        </c:pt>
                        <c:pt idx="325">
                          <c:v>21</c:v>
                        </c:pt>
                        <c:pt idx="326">
                          <c:v>22</c:v>
                        </c:pt>
                        <c:pt idx="327">
                          <c:v>23</c:v>
                        </c:pt>
                        <c:pt idx="328">
                          <c:v>24</c:v>
                        </c:pt>
                        <c:pt idx="329">
                          <c:v>25</c:v>
                        </c:pt>
                        <c:pt idx="330">
                          <c:v>26</c:v>
                        </c:pt>
                        <c:pt idx="331">
                          <c:v>27</c:v>
                        </c:pt>
                        <c:pt idx="332">
                          <c:v>28</c:v>
                        </c:pt>
                        <c:pt idx="333">
                          <c:v>29</c:v>
                        </c:pt>
                        <c:pt idx="334">
                          <c:v>30</c:v>
                        </c:pt>
                        <c:pt idx="335">
                          <c:v>31</c:v>
                        </c:pt>
                        <c:pt idx="336">
                          <c:v>1</c:v>
                        </c:pt>
                        <c:pt idx="337">
                          <c:v>2</c:v>
                        </c:pt>
                        <c:pt idx="338">
                          <c:v>3</c:v>
                        </c:pt>
                        <c:pt idx="339">
                          <c:v>4</c:v>
                        </c:pt>
                        <c:pt idx="340">
                          <c:v>5</c:v>
                        </c:pt>
                        <c:pt idx="341">
                          <c:v>6</c:v>
                        </c:pt>
                        <c:pt idx="342">
                          <c:v>7</c:v>
                        </c:pt>
                        <c:pt idx="343">
                          <c:v>8</c:v>
                        </c:pt>
                        <c:pt idx="344">
                          <c:v>9</c:v>
                        </c:pt>
                        <c:pt idx="345">
                          <c:v>10</c:v>
                        </c:pt>
                        <c:pt idx="346">
                          <c:v>11</c:v>
                        </c:pt>
                        <c:pt idx="347">
                          <c:v>12</c:v>
                        </c:pt>
                        <c:pt idx="348">
                          <c:v>13</c:v>
                        </c:pt>
                        <c:pt idx="349">
                          <c:v>14</c:v>
                        </c:pt>
                        <c:pt idx="350">
                          <c:v>15</c:v>
                        </c:pt>
                        <c:pt idx="351">
                          <c:v>16</c:v>
                        </c:pt>
                        <c:pt idx="352">
                          <c:v>17</c:v>
                        </c:pt>
                        <c:pt idx="353">
                          <c:v>18</c:v>
                        </c:pt>
                        <c:pt idx="354">
                          <c:v>19</c:v>
                        </c:pt>
                        <c:pt idx="355">
                          <c:v>20</c:v>
                        </c:pt>
                        <c:pt idx="356">
                          <c:v>21</c:v>
                        </c:pt>
                        <c:pt idx="357">
                          <c:v>22</c:v>
                        </c:pt>
                        <c:pt idx="358">
                          <c:v>23</c:v>
                        </c:pt>
                        <c:pt idx="359">
                          <c:v>24</c:v>
                        </c:pt>
                        <c:pt idx="360">
                          <c:v>25</c:v>
                        </c:pt>
                        <c:pt idx="361">
                          <c:v>26</c:v>
                        </c:pt>
                        <c:pt idx="362">
                          <c:v>27</c:v>
                        </c:pt>
                        <c:pt idx="363">
                          <c:v>28</c:v>
                        </c:pt>
                        <c:pt idx="364">
                          <c:v>29</c:v>
                        </c:pt>
                        <c:pt idx="365">
                          <c:v>30</c:v>
                        </c:pt>
                      </c:lvl>
                      <c:lvl>
                        <c:pt idx="0">
                          <c:v>Jul</c:v>
                        </c:pt>
                        <c:pt idx="1">
                          <c:v>Jul</c:v>
                        </c:pt>
                        <c:pt idx="2">
                          <c:v>Jul</c:v>
                        </c:pt>
                        <c:pt idx="3">
                          <c:v>Jul</c:v>
                        </c:pt>
                        <c:pt idx="4">
                          <c:v>Jul</c:v>
                        </c:pt>
                        <c:pt idx="5">
                          <c:v>Jul</c:v>
                        </c:pt>
                        <c:pt idx="6">
                          <c:v>Jul</c:v>
                        </c:pt>
                        <c:pt idx="7">
                          <c:v>Jul</c:v>
                        </c:pt>
                        <c:pt idx="8">
                          <c:v>Jul</c:v>
                        </c:pt>
                        <c:pt idx="9">
                          <c:v>Jul</c:v>
                        </c:pt>
                        <c:pt idx="10">
                          <c:v>Jul</c:v>
                        </c:pt>
                        <c:pt idx="11">
                          <c:v>Jul</c:v>
                        </c:pt>
                        <c:pt idx="12">
                          <c:v>Jul</c:v>
                        </c:pt>
                        <c:pt idx="13">
                          <c:v>Jul</c:v>
                        </c:pt>
                        <c:pt idx="14">
                          <c:v>Jul</c:v>
                        </c:pt>
                        <c:pt idx="15">
                          <c:v>Jul</c:v>
                        </c:pt>
                        <c:pt idx="16">
                          <c:v>Jul</c:v>
                        </c:pt>
                        <c:pt idx="17">
                          <c:v>Jul</c:v>
                        </c:pt>
                        <c:pt idx="18">
                          <c:v>Jul</c:v>
                        </c:pt>
                        <c:pt idx="19">
                          <c:v>Jul</c:v>
                        </c:pt>
                        <c:pt idx="20">
                          <c:v>Jul</c:v>
                        </c:pt>
                        <c:pt idx="21">
                          <c:v>Jul</c:v>
                        </c:pt>
                        <c:pt idx="22">
                          <c:v>Jul</c:v>
                        </c:pt>
                        <c:pt idx="23">
                          <c:v>Jul</c:v>
                        </c:pt>
                        <c:pt idx="24">
                          <c:v>Jul</c:v>
                        </c:pt>
                        <c:pt idx="25">
                          <c:v>Jul</c:v>
                        </c:pt>
                        <c:pt idx="26">
                          <c:v>Jul</c:v>
                        </c:pt>
                        <c:pt idx="27">
                          <c:v>Jul</c:v>
                        </c:pt>
                        <c:pt idx="28">
                          <c:v>Jul</c:v>
                        </c:pt>
                        <c:pt idx="29">
                          <c:v>Jul</c:v>
                        </c:pt>
                        <c:pt idx="30">
                          <c:v>Jul</c:v>
                        </c:pt>
                        <c:pt idx="31">
                          <c:v>Aug</c:v>
                        </c:pt>
                        <c:pt idx="32">
                          <c:v>Aug</c:v>
                        </c:pt>
                        <c:pt idx="33">
                          <c:v>Aug</c:v>
                        </c:pt>
                        <c:pt idx="34">
                          <c:v>Aug</c:v>
                        </c:pt>
                        <c:pt idx="35">
                          <c:v>Aug</c:v>
                        </c:pt>
                        <c:pt idx="36">
                          <c:v>Aug</c:v>
                        </c:pt>
                        <c:pt idx="37">
                          <c:v>Aug</c:v>
                        </c:pt>
                        <c:pt idx="38">
                          <c:v>Aug</c:v>
                        </c:pt>
                        <c:pt idx="39">
                          <c:v>Aug</c:v>
                        </c:pt>
                        <c:pt idx="40">
                          <c:v>Aug</c:v>
                        </c:pt>
                        <c:pt idx="41">
                          <c:v>Aug</c:v>
                        </c:pt>
                        <c:pt idx="42">
                          <c:v>Aug</c:v>
                        </c:pt>
                        <c:pt idx="43">
                          <c:v>Aug</c:v>
                        </c:pt>
                        <c:pt idx="44">
                          <c:v>Aug</c:v>
                        </c:pt>
                        <c:pt idx="45">
                          <c:v>Aug</c:v>
                        </c:pt>
                        <c:pt idx="46">
                          <c:v>Aug</c:v>
                        </c:pt>
                        <c:pt idx="47">
                          <c:v>Aug</c:v>
                        </c:pt>
                        <c:pt idx="48">
                          <c:v>Aug</c:v>
                        </c:pt>
                        <c:pt idx="49">
                          <c:v>Aug</c:v>
                        </c:pt>
                        <c:pt idx="50">
                          <c:v>Aug</c:v>
                        </c:pt>
                        <c:pt idx="51">
                          <c:v>Aug</c:v>
                        </c:pt>
                        <c:pt idx="52">
                          <c:v>Aug</c:v>
                        </c:pt>
                        <c:pt idx="53">
                          <c:v>Aug</c:v>
                        </c:pt>
                        <c:pt idx="54">
                          <c:v>Aug</c:v>
                        </c:pt>
                        <c:pt idx="55">
                          <c:v>Aug</c:v>
                        </c:pt>
                        <c:pt idx="56">
                          <c:v>Aug</c:v>
                        </c:pt>
                        <c:pt idx="57">
                          <c:v>Aug</c:v>
                        </c:pt>
                        <c:pt idx="58">
                          <c:v>Aug</c:v>
                        </c:pt>
                        <c:pt idx="59">
                          <c:v>Aug</c:v>
                        </c:pt>
                        <c:pt idx="60">
                          <c:v>Aug</c:v>
                        </c:pt>
                        <c:pt idx="61">
                          <c:v>Aug</c:v>
                        </c:pt>
                        <c:pt idx="62">
                          <c:v>Sep</c:v>
                        </c:pt>
                        <c:pt idx="63">
                          <c:v>Sep</c:v>
                        </c:pt>
                        <c:pt idx="64">
                          <c:v>Sep</c:v>
                        </c:pt>
                        <c:pt idx="65">
                          <c:v>Sep</c:v>
                        </c:pt>
                        <c:pt idx="66">
                          <c:v>Sep</c:v>
                        </c:pt>
                        <c:pt idx="67">
                          <c:v>Sep</c:v>
                        </c:pt>
                        <c:pt idx="68">
                          <c:v>Sep</c:v>
                        </c:pt>
                        <c:pt idx="69">
                          <c:v>Sep</c:v>
                        </c:pt>
                        <c:pt idx="70">
                          <c:v>Sep</c:v>
                        </c:pt>
                        <c:pt idx="71">
                          <c:v>Sep</c:v>
                        </c:pt>
                        <c:pt idx="72">
                          <c:v>Sep</c:v>
                        </c:pt>
                        <c:pt idx="73">
                          <c:v>Sep</c:v>
                        </c:pt>
                        <c:pt idx="74">
                          <c:v>Sep</c:v>
                        </c:pt>
                        <c:pt idx="75">
                          <c:v>Sep</c:v>
                        </c:pt>
                        <c:pt idx="76">
                          <c:v>Sep</c:v>
                        </c:pt>
                        <c:pt idx="77">
                          <c:v>Sep</c:v>
                        </c:pt>
                        <c:pt idx="78">
                          <c:v>Sep</c:v>
                        </c:pt>
                        <c:pt idx="79">
                          <c:v>Sep</c:v>
                        </c:pt>
                        <c:pt idx="80">
                          <c:v>Sep</c:v>
                        </c:pt>
                        <c:pt idx="81">
                          <c:v>Sep</c:v>
                        </c:pt>
                        <c:pt idx="82">
                          <c:v>Sep</c:v>
                        </c:pt>
                        <c:pt idx="83">
                          <c:v>Sep</c:v>
                        </c:pt>
                        <c:pt idx="84">
                          <c:v>Sep</c:v>
                        </c:pt>
                        <c:pt idx="85">
                          <c:v>Sep</c:v>
                        </c:pt>
                        <c:pt idx="86">
                          <c:v>Sep</c:v>
                        </c:pt>
                        <c:pt idx="87">
                          <c:v>Sep</c:v>
                        </c:pt>
                        <c:pt idx="88">
                          <c:v>Sep</c:v>
                        </c:pt>
                        <c:pt idx="89">
                          <c:v>Sep</c:v>
                        </c:pt>
                        <c:pt idx="90">
                          <c:v>Sep</c:v>
                        </c:pt>
                        <c:pt idx="91">
                          <c:v>Sep</c:v>
                        </c:pt>
                        <c:pt idx="92">
                          <c:v>Oct</c:v>
                        </c:pt>
                        <c:pt idx="93">
                          <c:v>Oct</c:v>
                        </c:pt>
                        <c:pt idx="94">
                          <c:v>Oct</c:v>
                        </c:pt>
                        <c:pt idx="95">
                          <c:v>Oct</c:v>
                        </c:pt>
                        <c:pt idx="96">
                          <c:v>Oct</c:v>
                        </c:pt>
                        <c:pt idx="97">
                          <c:v>Oct</c:v>
                        </c:pt>
                        <c:pt idx="98">
                          <c:v>Oct</c:v>
                        </c:pt>
                        <c:pt idx="99">
                          <c:v>Oct</c:v>
                        </c:pt>
                        <c:pt idx="100">
                          <c:v>Oct</c:v>
                        </c:pt>
                        <c:pt idx="101">
                          <c:v>Oct</c:v>
                        </c:pt>
                        <c:pt idx="102">
                          <c:v>Oct</c:v>
                        </c:pt>
                        <c:pt idx="103">
                          <c:v>Oct</c:v>
                        </c:pt>
                        <c:pt idx="104">
                          <c:v>Oct</c:v>
                        </c:pt>
                        <c:pt idx="105">
                          <c:v>Oct</c:v>
                        </c:pt>
                        <c:pt idx="106">
                          <c:v>Oct</c:v>
                        </c:pt>
                        <c:pt idx="107">
                          <c:v>Oct</c:v>
                        </c:pt>
                        <c:pt idx="108">
                          <c:v>Oct</c:v>
                        </c:pt>
                        <c:pt idx="109">
                          <c:v>Oct</c:v>
                        </c:pt>
                        <c:pt idx="110">
                          <c:v>Oct</c:v>
                        </c:pt>
                        <c:pt idx="111">
                          <c:v>Oct</c:v>
                        </c:pt>
                        <c:pt idx="112">
                          <c:v>Oct</c:v>
                        </c:pt>
                        <c:pt idx="113">
                          <c:v>Oct</c:v>
                        </c:pt>
                        <c:pt idx="114">
                          <c:v>Oct</c:v>
                        </c:pt>
                        <c:pt idx="115">
                          <c:v>Oct</c:v>
                        </c:pt>
                        <c:pt idx="116">
                          <c:v>Oct</c:v>
                        </c:pt>
                        <c:pt idx="117">
                          <c:v>Oct</c:v>
                        </c:pt>
                        <c:pt idx="118">
                          <c:v>Oct</c:v>
                        </c:pt>
                        <c:pt idx="119">
                          <c:v>Oct</c:v>
                        </c:pt>
                        <c:pt idx="120">
                          <c:v>Oct</c:v>
                        </c:pt>
                        <c:pt idx="121">
                          <c:v>Oct</c:v>
                        </c:pt>
                        <c:pt idx="122">
                          <c:v>Oct</c:v>
                        </c:pt>
                        <c:pt idx="123">
                          <c:v>Nov</c:v>
                        </c:pt>
                        <c:pt idx="124">
                          <c:v>Nov</c:v>
                        </c:pt>
                        <c:pt idx="125">
                          <c:v>Nov</c:v>
                        </c:pt>
                        <c:pt idx="126">
                          <c:v>Nov</c:v>
                        </c:pt>
                        <c:pt idx="127">
                          <c:v>Nov</c:v>
                        </c:pt>
                        <c:pt idx="128">
                          <c:v>Nov</c:v>
                        </c:pt>
                        <c:pt idx="129">
                          <c:v>Nov</c:v>
                        </c:pt>
                        <c:pt idx="130">
                          <c:v>Nov</c:v>
                        </c:pt>
                        <c:pt idx="131">
                          <c:v>Nov</c:v>
                        </c:pt>
                        <c:pt idx="132">
                          <c:v>Nov</c:v>
                        </c:pt>
                        <c:pt idx="133">
                          <c:v>Nov</c:v>
                        </c:pt>
                        <c:pt idx="134">
                          <c:v>Nov</c:v>
                        </c:pt>
                        <c:pt idx="135">
                          <c:v>Nov</c:v>
                        </c:pt>
                        <c:pt idx="136">
                          <c:v>Nov</c:v>
                        </c:pt>
                        <c:pt idx="137">
                          <c:v>Nov</c:v>
                        </c:pt>
                        <c:pt idx="138">
                          <c:v>Nov</c:v>
                        </c:pt>
                        <c:pt idx="139">
                          <c:v>Nov</c:v>
                        </c:pt>
                        <c:pt idx="140">
                          <c:v>Nov</c:v>
                        </c:pt>
                        <c:pt idx="141">
                          <c:v>Nov</c:v>
                        </c:pt>
                        <c:pt idx="142">
                          <c:v>Nov</c:v>
                        </c:pt>
                        <c:pt idx="143">
                          <c:v>Nov</c:v>
                        </c:pt>
                        <c:pt idx="144">
                          <c:v>Nov</c:v>
                        </c:pt>
                        <c:pt idx="145">
                          <c:v>Nov</c:v>
                        </c:pt>
                        <c:pt idx="146">
                          <c:v>Nov</c:v>
                        </c:pt>
                        <c:pt idx="147">
                          <c:v>Nov</c:v>
                        </c:pt>
                        <c:pt idx="148">
                          <c:v>Nov</c:v>
                        </c:pt>
                        <c:pt idx="149">
                          <c:v>Nov</c:v>
                        </c:pt>
                        <c:pt idx="150">
                          <c:v>Nov</c:v>
                        </c:pt>
                        <c:pt idx="151">
                          <c:v>Nov</c:v>
                        </c:pt>
                        <c:pt idx="152">
                          <c:v>Nov</c:v>
                        </c:pt>
                        <c:pt idx="153">
                          <c:v>Dec</c:v>
                        </c:pt>
                        <c:pt idx="154">
                          <c:v>Dec</c:v>
                        </c:pt>
                        <c:pt idx="155">
                          <c:v>Dec</c:v>
                        </c:pt>
                        <c:pt idx="156">
                          <c:v>Dec</c:v>
                        </c:pt>
                        <c:pt idx="157">
                          <c:v>Dec</c:v>
                        </c:pt>
                        <c:pt idx="158">
                          <c:v>Dec</c:v>
                        </c:pt>
                        <c:pt idx="159">
                          <c:v>Dec</c:v>
                        </c:pt>
                        <c:pt idx="160">
                          <c:v>Dec</c:v>
                        </c:pt>
                        <c:pt idx="161">
                          <c:v>Dec</c:v>
                        </c:pt>
                        <c:pt idx="162">
                          <c:v>Dec</c:v>
                        </c:pt>
                        <c:pt idx="163">
                          <c:v>Dec</c:v>
                        </c:pt>
                        <c:pt idx="164">
                          <c:v>Dec</c:v>
                        </c:pt>
                        <c:pt idx="165">
                          <c:v>Dec</c:v>
                        </c:pt>
                        <c:pt idx="166">
                          <c:v>Dec</c:v>
                        </c:pt>
                        <c:pt idx="167">
                          <c:v>Dec</c:v>
                        </c:pt>
                        <c:pt idx="168">
                          <c:v>Dec</c:v>
                        </c:pt>
                        <c:pt idx="169">
                          <c:v>Dec</c:v>
                        </c:pt>
                        <c:pt idx="170">
                          <c:v>Dec</c:v>
                        </c:pt>
                        <c:pt idx="171">
                          <c:v>Dec</c:v>
                        </c:pt>
                        <c:pt idx="172">
                          <c:v>Dec</c:v>
                        </c:pt>
                        <c:pt idx="173">
                          <c:v>Dec</c:v>
                        </c:pt>
                        <c:pt idx="174">
                          <c:v>Dec</c:v>
                        </c:pt>
                        <c:pt idx="175">
                          <c:v>Dec</c:v>
                        </c:pt>
                        <c:pt idx="176">
                          <c:v>Dec</c:v>
                        </c:pt>
                        <c:pt idx="177">
                          <c:v>Dec</c:v>
                        </c:pt>
                        <c:pt idx="178">
                          <c:v>Dec</c:v>
                        </c:pt>
                        <c:pt idx="179">
                          <c:v>Dec</c:v>
                        </c:pt>
                        <c:pt idx="180">
                          <c:v>Dec</c:v>
                        </c:pt>
                        <c:pt idx="181">
                          <c:v>Dec</c:v>
                        </c:pt>
                        <c:pt idx="182">
                          <c:v>Dec</c:v>
                        </c:pt>
                        <c:pt idx="183">
                          <c:v>Dec</c:v>
                        </c:pt>
                        <c:pt idx="184">
                          <c:v>Jan</c:v>
                        </c:pt>
                        <c:pt idx="185">
                          <c:v>Jan</c:v>
                        </c:pt>
                        <c:pt idx="186">
                          <c:v>Jan</c:v>
                        </c:pt>
                        <c:pt idx="187">
                          <c:v>Jan</c:v>
                        </c:pt>
                        <c:pt idx="188">
                          <c:v>Jan</c:v>
                        </c:pt>
                        <c:pt idx="189">
                          <c:v>Jan</c:v>
                        </c:pt>
                        <c:pt idx="190">
                          <c:v>Jan</c:v>
                        </c:pt>
                        <c:pt idx="191">
                          <c:v>Jan</c:v>
                        </c:pt>
                        <c:pt idx="192">
                          <c:v>Jan</c:v>
                        </c:pt>
                        <c:pt idx="193">
                          <c:v>Jan</c:v>
                        </c:pt>
                        <c:pt idx="194">
                          <c:v>Jan</c:v>
                        </c:pt>
                        <c:pt idx="195">
                          <c:v>Jan</c:v>
                        </c:pt>
                        <c:pt idx="196">
                          <c:v>Jan</c:v>
                        </c:pt>
                        <c:pt idx="197">
                          <c:v>Jan</c:v>
                        </c:pt>
                        <c:pt idx="198">
                          <c:v>Jan</c:v>
                        </c:pt>
                        <c:pt idx="199">
                          <c:v>Jan</c:v>
                        </c:pt>
                        <c:pt idx="200">
                          <c:v>Jan</c:v>
                        </c:pt>
                        <c:pt idx="201">
                          <c:v>Jan</c:v>
                        </c:pt>
                        <c:pt idx="202">
                          <c:v>Jan</c:v>
                        </c:pt>
                        <c:pt idx="203">
                          <c:v>Jan</c:v>
                        </c:pt>
                        <c:pt idx="204">
                          <c:v>Jan</c:v>
                        </c:pt>
                        <c:pt idx="205">
                          <c:v>Jan</c:v>
                        </c:pt>
                        <c:pt idx="206">
                          <c:v>Jan</c:v>
                        </c:pt>
                        <c:pt idx="207">
                          <c:v>Jan</c:v>
                        </c:pt>
                        <c:pt idx="208">
                          <c:v>Jan</c:v>
                        </c:pt>
                        <c:pt idx="209">
                          <c:v>Jan</c:v>
                        </c:pt>
                        <c:pt idx="210">
                          <c:v>Jan</c:v>
                        </c:pt>
                        <c:pt idx="211">
                          <c:v>Jan</c:v>
                        </c:pt>
                        <c:pt idx="212">
                          <c:v>Jan</c:v>
                        </c:pt>
                        <c:pt idx="213">
                          <c:v>Jan</c:v>
                        </c:pt>
                        <c:pt idx="214">
                          <c:v>Jan</c:v>
                        </c:pt>
                        <c:pt idx="215">
                          <c:v>Feb</c:v>
                        </c:pt>
                        <c:pt idx="216">
                          <c:v>Feb</c:v>
                        </c:pt>
                        <c:pt idx="217">
                          <c:v>Feb</c:v>
                        </c:pt>
                        <c:pt idx="218">
                          <c:v>Feb</c:v>
                        </c:pt>
                        <c:pt idx="219">
                          <c:v>Feb</c:v>
                        </c:pt>
                        <c:pt idx="220">
                          <c:v>Feb</c:v>
                        </c:pt>
                        <c:pt idx="221">
                          <c:v>Feb</c:v>
                        </c:pt>
                        <c:pt idx="222">
                          <c:v>Feb</c:v>
                        </c:pt>
                        <c:pt idx="223">
                          <c:v>Feb</c:v>
                        </c:pt>
                        <c:pt idx="224">
                          <c:v>Feb</c:v>
                        </c:pt>
                        <c:pt idx="225">
                          <c:v>Feb</c:v>
                        </c:pt>
                        <c:pt idx="226">
                          <c:v>Feb</c:v>
                        </c:pt>
                        <c:pt idx="227">
                          <c:v>Feb</c:v>
                        </c:pt>
                        <c:pt idx="228">
                          <c:v>Feb</c:v>
                        </c:pt>
                        <c:pt idx="229">
                          <c:v>Feb</c:v>
                        </c:pt>
                        <c:pt idx="230">
                          <c:v>Feb</c:v>
                        </c:pt>
                        <c:pt idx="231">
                          <c:v>Feb</c:v>
                        </c:pt>
                        <c:pt idx="232">
                          <c:v>Feb</c:v>
                        </c:pt>
                        <c:pt idx="233">
                          <c:v>Feb</c:v>
                        </c:pt>
                        <c:pt idx="234">
                          <c:v>Feb</c:v>
                        </c:pt>
                        <c:pt idx="235">
                          <c:v>Feb</c:v>
                        </c:pt>
                        <c:pt idx="236">
                          <c:v>Feb</c:v>
                        </c:pt>
                        <c:pt idx="237">
                          <c:v>Feb</c:v>
                        </c:pt>
                        <c:pt idx="238">
                          <c:v>Feb</c:v>
                        </c:pt>
                        <c:pt idx="239">
                          <c:v>Feb</c:v>
                        </c:pt>
                        <c:pt idx="240">
                          <c:v>Feb</c:v>
                        </c:pt>
                        <c:pt idx="241">
                          <c:v>Feb</c:v>
                        </c:pt>
                        <c:pt idx="242">
                          <c:v>Feb</c:v>
                        </c:pt>
                        <c:pt idx="243">
                          <c:v>Feb</c:v>
                        </c:pt>
                        <c:pt idx="244">
                          <c:v>Mar</c:v>
                        </c:pt>
                        <c:pt idx="245">
                          <c:v>Mar</c:v>
                        </c:pt>
                        <c:pt idx="246">
                          <c:v>Mar</c:v>
                        </c:pt>
                        <c:pt idx="247">
                          <c:v>Mar</c:v>
                        </c:pt>
                        <c:pt idx="248">
                          <c:v>Mar</c:v>
                        </c:pt>
                        <c:pt idx="249">
                          <c:v>Mar</c:v>
                        </c:pt>
                        <c:pt idx="250">
                          <c:v>Mar</c:v>
                        </c:pt>
                        <c:pt idx="251">
                          <c:v>Mar</c:v>
                        </c:pt>
                        <c:pt idx="252">
                          <c:v>Mar</c:v>
                        </c:pt>
                        <c:pt idx="253">
                          <c:v>Mar</c:v>
                        </c:pt>
                        <c:pt idx="254">
                          <c:v>Mar</c:v>
                        </c:pt>
                        <c:pt idx="255">
                          <c:v>Mar</c:v>
                        </c:pt>
                        <c:pt idx="256">
                          <c:v>Mar</c:v>
                        </c:pt>
                        <c:pt idx="257">
                          <c:v>Mar</c:v>
                        </c:pt>
                        <c:pt idx="258">
                          <c:v>Mar</c:v>
                        </c:pt>
                        <c:pt idx="259">
                          <c:v>Mar</c:v>
                        </c:pt>
                        <c:pt idx="260">
                          <c:v>Mar</c:v>
                        </c:pt>
                        <c:pt idx="261">
                          <c:v>Mar</c:v>
                        </c:pt>
                        <c:pt idx="262">
                          <c:v>Mar</c:v>
                        </c:pt>
                        <c:pt idx="263">
                          <c:v>Mar</c:v>
                        </c:pt>
                        <c:pt idx="264">
                          <c:v>Mar</c:v>
                        </c:pt>
                        <c:pt idx="265">
                          <c:v>Mar</c:v>
                        </c:pt>
                        <c:pt idx="266">
                          <c:v>Mar</c:v>
                        </c:pt>
                        <c:pt idx="267">
                          <c:v>Mar</c:v>
                        </c:pt>
                        <c:pt idx="268">
                          <c:v>Mar</c:v>
                        </c:pt>
                        <c:pt idx="269">
                          <c:v>Mar</c:v>
                        </c:pt>
                        <c:pt idx="270">
                          <c:v>Mar</c:v>
                        </c:pt>
                        <c:pt idx="271">
                          <c:v>Mar</c:v>
                        </c:pt>
                        <c:pt idx="272">
                          <c:v>Mar</c:v>
                        </c:pt>
                        <c:pt idx="273">
                          <c:v>Mar</c:v>
                        </c:pt>
                        <c:pt idx="274">
                          <c:v>Mar</c:v>
                        </c:pt>
                        <c:pt idx="275">
                          <c:v>Apr</c:v>
                        </c:pt>
                        <c:pt idx="276">
                          <c:v>Apr</c:v>
                        </c:pt>
                        <c:pt idx="277">
                          <c:v>Apr</c:v>
                        </c:pt>
                        <c:pt idx="278">
                          <c:v>Apr</c:v>
                        </c:pt>
                        <c:pt idx="279">
                          <c:v>Apr</c:v>
                        </c:pt>
                        <c:pt idx="280">
                          <c:v>Apr</c:v>
                        </c:pt>
                        <c:pt idx="281">
                          <c:v>Apr</c:v>
                        </c:pt>
                        <c:pt idx="282">
                          <c:v>Apr</c:v>
                        </c:pt>
                        <c:pt idx="283">
                          <c:v>Apr</c:v>
                        </c:pt>
                        <c:pt idx="284">
                          <c:v>Apr</c:v>
                        </c:pt>
                        <c:pt idx="285">
                          <c:v>Apr</c:v>
                        </c:pt>
                        <c:pt idx="286">
                          <c:v>Apr</c:v>
                        </c:pt>
                        <c:pt idx="287">
                          <c:v>Apr</c:v>
                        </c:pt>
                        <c:pt idx="288">
                          <c:v>Apr</c:v>
                        </c:pt>
                        <c:pt idx="289">
                          <c:v>Apr</c:v>
                        </c:pt>
                        <c:pt idx="290">
                          <c:v>Apr</c:v>
                        </c:pt>
                        <c:pt idx="291">
                          <c:v>Apr</c:v>
                        </c:pt>
                        <c:pt idx="292">
                          <c:v>Apr</c:v>
                        </c:pt>
                        <c:pt idx="293">
                          <c:v>Apr</c:v>
                        </c:pt>
                        <c:pt idx="294">
                          <c:v>Apr</c:v>
                        </c:pt>
                        <c:pt idx="295">
                          <c:v>Apr</c:v>
                        </c:pt>
                        <c:pt idx="296">
                          <c:v>Apr</c:v>
                        </c:pt>
                        <c:pt idx="297">
                          <c:v>Apr</c:v>
                        </c:pt>
                        <c:pt idx="298">
                          <c:v>Apr</c:v>
                        </c:pt>
                        <c:pt idx="299">
                          <c:v>Apr</c:v>
                        </c:pt>
                        <c:pt idx="300">
                          <c:v>Apr</c:v>
                        </c:pt>
                        <c:pt idx="301">
                          <c:v>Apr</c:v>
                        </c:pt>
                        <c:pt idx="302">
                          <c:v>Apr</c:v>
                        </c:pt>
                        <c:pt idx="303">
                          <c:v>Apr</c:v>
                        </c:pt>
                        <c:pt idx="304">
                          <c:v>Apr</c:v>
                        </c:pt>
                        <c:pt idx="305">
                          <c:v>May</c:v>
                        </c:pt>
                        <c:pt idx="306">
                          <c:v>May</c:v>
                        </c:pt>
                        <c:pt idx="307">
                          <c:v>May</c:v>
                        </c:pt>
                        <c:pt idx="308">
                          <c:v>May</c:v>
                        </c:pt>
                        <c:pt idx="309">
                          <c:v>May</c:v>
                        </c:pt>
                        <c:pt idx="310">
                          <c:v>May</c:v>
                        </c:pt>
                        <c:pt idx="311">
                          <c:v>May</c:v>
                        </c:pt>
                        <c:pt idx="312">
                          <c:v>May</c:v>
                        </c:pt>
                        <c:pt idx="313">
                          <c:v>May</c:v>
                        </c:pt>
                        <c:pt idx="314">
                          <c:v>May</c:v>
                        </c:pt>
                        <c:pt idx="315">
                          <c:v>May</c:v>
                        </c:pt>
                        <c:pt idx="316">
                          <c:v>May</c:v>
                        </c:pt>
                        <c:pt idx="317">
                          <c:v>May</c:v>
                        </c:pt>
                        <c:pt idx="318">
                          <c:v>May</c:v>
                        </c:pt>
                        <c:pt idx="319">
                          <c:v>May</c:v>
                        </c:pt>
                        <c:pt idx="320">
                          <c:v>May</c:v>
                        </c:pt>
                        <c:pt idx="321">
                          <c:v>May</c:v>
                        </c:pt>
                        <c:pt idx="322">
                          <c:v>May</c:v>
                        </c:pt>
                        <c:pt idx="323">
                          <c:v>May</c:v>
                        </c:pt>
                        <c:pt idx="324">
                          <c:v>May</c:v>
                        </c:pt>
                        <c:pt idx="325">
                          <c:v>May</c:v>
                        </c:pt>
                        <c:pt idx="326">
                          <c:v>May</c:v>
                        </c:pt>
                        <c:pt idx="327">
                          <c:v>May</c:v>
                        </c:pt>
                        <c:pt idx="328">
                          <c:v>May</c:v>
                        </c:pt>
                        <c:pt idx="329">
                          <c:v>May</c:v>
                        </c:pt>
                        <c:pt idx="330">
                          <c:v>May</c:v>
                        </c:pt>
                        <c:pt idx="331">
                          <c:v>May</c:v>
                        </c:pt>
                        <c:pt idx="332">
                          <c:v>May</c:v>
                        </c:pt>
                        <c:pt idx="333">
                          <c:v>May</c:v>
                        </c:pt>
                        <c:pt idx="334">
                          <c:v>May</c:v>
                        </c:pt>
                        <c:pt idx="335">
                          <c:v>May</c:v>
                        </c:pt>
                        <c:pt idx="336">
                          <c:v>Jun</c:v>
                        </c:pt>
                        <c:pt idx="337">
                          <c:v>Jun</c:v>
                        </c:pt>
                        <c:pt idx="338">
                          <c:v>Jun</c:v>
                        </c:pt>
                        <c:pt idx="339">
                          <c:v>Jun</c:v>
                        </c:pt>
                        <c:pt idx="340">
                          <c:v>Jun</c:v>
                        </c:pt>
                        <c:pt idx="341">
                          <c:v>Jun</c:v>
                        </c:pt>
                        <c:pt idx="342">
                          <c:v>Jun</c:v>
                        </c:pt>
                        <c:pt idx="343">
                          <c:v>Jun</c:v>
                        </c:pt>
                        <c:pt idx="344">
                          <c:v>Jun</c:v>
                        </c:pt>
                        <c:pt idx="345">
                          <c:v>Jun</c:v>
                        </c:pt>
                        <c:pt idx="346">
                          <c:v>Jun</c:v>
                        </c:pt>
                        <c:pt idx="347">
                          <c:v>Jun</c:v>
                        </c:pt>
                        <c:pt idx="348">
                          <c:v>Jun</c:v>
                        </c:pt>
                        <c:pt idx="349">
                          <c:v>Jun</c:v>
                        </c:pt>
                        <c:pt idx="350">
                          <c:v>Jun</c:v>
                        </c:pt>
                        <c:pt idx="351">
                          <c:v>Jun</c:v>
                        </c:pt>
                        <c:pt idx="352">
                          <c:v>Jun</c:v>
                        </c:pt>
                        <c:pt idx="353">
                          <c:v>Jun</c:v>
                        </c:pt>
                        <c:pt idx="354">
                          <c:v>Jun</c:v>
                        </c:pt>
                        <c:pt idx="355">
                          <c:v>Jun</c:v>
                        </c:pt>
                        <c:pt idx="356">
                          <c:v>Jun</c:v>
                        </c:pt>
                        <c:pt idx="357">
                          <c:v>Jun</c:v>
                        </c:pt>
                        <c:pt idx="358">
                          <c:v>Jun</c:v>
                        </c:pt>
                        <c:pt idx="359">
                          <c:v>Jun</c:v>
                        </c:pt>
                        <c:pt idx="360">
                          <c:v>Jun</c:v>
                        </c:pt>
                        <c:pt idx="361">
                          <c:v>Jun</c:v>
                        </c:pt>
                        <c:pt idx="362">
                          <c:v>Jun</c:v>
                        </c:pt>
                        <c:pt idx="363">
                          <c:v>Jun</c:v>
                        </c:pt>
                        <c:pt idx="364">
                          <c:v>Jun</c:v>
                        </c:pt>
                        <c:pt idx="365">
                          <c:v>Jun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  <c:pt idx="190">
                          <c:v>191</c:v>
                        </c:pt>
                        <c:pt idx="191">
                          <c:v>192</c:v>
                        </c:pt>
                        <c:pt idx="192">
                          <c:v>193</c:v>
                        </c:pt>
                        <c:pt idx="193">
                          <c:v>194</c:v>
                        </c:pt>
                        <c:pt idx="194">
                          <c:v>195</c:v>
                        </c:pt>
                        <c:pt idx="195">
                          <c:v>196</c:v>
                        </c:pt>
                        <c:pt idx="196">
                          <c:v>197</c:v>
                        </c:pt>
                        <c:pt idx="197">
                          <c:v>198</c:v>
                        </c:pt>
                        <c:pt idx="198">
                          <c:v>199</c:v>
                        </c:pt>
                        <c:pt idx="199">
                          <c:v>200</c:v>
                        </c:pt>
                        <c:pt idx="200">
                          <c:v>201</c:v>
                        </c:pt>
                        <c:pt idx="201">
                          <c:v>202</c:v>
                        </c:pt>
                        <c:pt idx="202">
                          <c:v>203</c:v>
                        </c:pt>
                        <c:pt idx="203">
                          <c:v>204</c:v>
                        </c:pt>
                        <c:pt idx="204">
                          <c:v>205</c:v>
                        </c:pt>
                        <c:pt idx="205">
                          <c:v>206</c:v>
                        </c:pt>
                        <c:pt idx="206">
                          <c:v>207</c:v>
                        </c:pt>
                        <c:pt idx="207">
                          <c:v>208</c:v>
                        </c:pt>
                        <c:pt idx="208">
                          <c:v>209</c:v>
                        </c:pt>
                        <c:pt idx="209">
                          <c:v>210</c:v>
                        </c:pt>
                        <c:pt idx="210">
                          <c:v>211</c:v>
                        </c:pt>
                        <c:pt idx="211">
                          <c:v>212</c:v>
                        </c:pt>
                        <c:pt idx="212">
                          <c:v>213</c:v>
                        </c:pt>
                        <c:pt idx="213">
                          <c:v>214</c:v>
                        </c:pt>
                        <c:pt idx="214">
                          <c:v>215</c:v>
                        </c:pt>
                        <c:pt idx="215">
                          <c:v>216</c:v>
                        </c:pt>
                        <c:pt idx="216">
                          <c:v>217</c:v>
                        </c:pt>
                        <c:pt idx="217">
                          <c:v>218</c:v>
                        </c:pt>
                        <c:pt idx="218">
                          <c:v>219</c:v>
                        </c:pt>
                        <c:pt idx="219">
                          <c:v>220</c:v>
                        </c:pt>
                        <c:pt idx="220">
                          <c:v>221</c:v>
                        </c:pt>
                        <c:pt idx="221">
                          <c:v>222</c:v>
                        </c:pt>
                        <c:pt idx="222">
                          <c:v>223</c:v>
                        </c:pt>
                        <c:pt idx="223">
                          <c:v>224</c:v>
                        </c:pt>
                        <c:pt idx="224">
                          <c:v>225</c:v>
                        </c:pt>
                        <c:pt idx="225">
                          <c:v>226</c:v>
                        </c:pt>
                        <c:pt idx="226">
                          <c:v>227</c:v>
                        </c:pt>
                        <c:pt idx="227">
                          <c:v>228</c:v>
                        </c:pt>
                        <c:pt idx="228">
                          <c:v>229</c:v>
                        </c:pt>
                        <c:pt idx="229">
                          <c:v>230</c:v>
                        </c:pt>
                        <c:pt idx="230">
                          <c:v>231</c:v>
                        </c:pt>
                        <c:pt idx="231">
                          <c:v>232</c:v>
                        </c:pt>
                        <c:pt idx="232">
                          <c:v>233</c:v>
                        </c:pt>
                        <c:pt idx="233">
                          <c:v>234</c:v>
                        </c:pt>
                        <c:pt idx="234">
                          <c:v>235</c:v>
                        </c:pt>
                        <c:pt idx="235">
                          <c:v>236</c:v>
                        </c:pt>
                        <c:pt idx="236">
                          <c:v>237</c:v>
                        </c:pt>
                        <c:pt idx="237">
                          <c:v>238</c:v>
                        </c:pt>
                        <c:pt idx="238">
                          <c:v>239</c:v>
                        </c:pt>
                        <c:pt idx="239">
                          <c:v>240</c:v>
                        </c:pt>
                        <c:pt idx="240">
                          <c:v>241</c:v>
                        </c:pt>
                        <c:pt idx="241">
                          <c:v>242</c:v>
                        </c:pt>
                        <c:pt idx="242">
                          <c:v>243</c:v>
                        </c:pt>
                        <c:pt idx="243">
                          <c:v>244</c:v>
                        </c:pt>
                        <c:pt idx="244">
                          <c:v>245</c:v>
                        </c:pt>
                        <c:pt idx="245">
                          <c:v>246</c:v>
                        </c:pt>
                        <c:pt idx="246">
                          <c:v>247</c:v>
                        </c:pt>
                        <c:pt idx="247">
                          <c:v>248</c:v>
                        </c:pt>
                        <c:pt idx="248">
                          <c:v>249</c:v>
                        </c:pt>
                        <c:pt idx="249">
                          <c:v>250</c:v>
                        </c:pt>
                        <c:pt idx="250">
                          <c:v>251</c:v>
                        </c:pt>
                        <c:pt idx="251">
                          <c:v>252</c:v>
                        </c:pt>
                        <c:pt idx="252">
                          <c:v>253</c:v>
                        </c:pt>
                        <c:pt idx="253">
                          <c:v>254</c:v>
                        </c:pt>
                        <c:pt idx="254">
                          <c:v>255</c:v>
                        </c:pt>
                        <c:pt idx="255">
                          <c:v>256</c:v>
                        </c:pt>
                        <c:pt idx="256">
                          <c:v>257</c:v>
                        </c:pt>
                        <c:pt idx="257">
                          <c:v>258</c:v>
                        </c:pt>
                        <c:pt idx="258">
                          <c:v>259</c:v>
                        </c:pt>
                        <c:pt idx="259">
                          <c:v>260</c:v>
                        </c:pt>
                        <c:pt idx="260">
                          <c:v>261</c:v>
                        </c:pt>
                        <c:pt idx="261">
                          <c:v>262</c:v>
                        </c:pt>
                        <c:pt idx="262">
                          <c:v>263</c:v>
                        </c:pt>
                        <c:pt idx="263">
                          <c:v>264</c:v>
                        </c:pt>
                        <c:pt idx="264">
                          <c:v>265</c:v>
                        </c:pt>
                        <c:pt idx="265">
                          <c:v>266</c:v>
                        </c:pt>
                        <c:pt idx="266">
                          <c:v>267</c:v>
                        </c:pt>
                        <c:pt idx="267">
                          <c:v>268</c:v>
                        </c:pt>
                        <c:pt idx="268">
                          <c:v>269</c:v>
                        </c:pt>
                        <c:pt idx="269">
                          <c:v>270</c:v>
                        </c:pt>
                        <c:pt idx="270">
                          <c:v>271</c:v>
                        </c:pt>
                        <c:pt idx="271">
                          <c:v>272</c:v>
                        </c:pt>
                        <c:pt idx="272">
                          <c:v>273</c:v>
                        </c:pt>
                        <c:pt idx="273">
                          <c:v>274</c:v>
                        </c:pt>
                        <c:pt idx="274">
                          <c:v>275</c:v>
                        </c:pt>
                        <c:pt idx="275">
                          <c:v>276</c:v>
                        </c:pt>
                        <c:pt idx="276">
                          <c:v>277</c:v>
                        </c:pt>
                        <c:pt idx="277">
                          <c:v>278</c:v>
                        </c:pt>
                        <c:pt idx="278">
                          <c:v>279</c:v>
                        </c:pt>
                        <c:pt idx="279">
                          <c:v>280</c:v>
                        </c:pt>
                        <c:pt idx="280">
                          <c:v>281</c:v>
                        </c:pt>
                        <c:pt idx="281">
                          <c:v>282</c:v>
                        </c:pt>
                        <c:pt idx="282">
                          <c:v>283</c:v>
                        </c:pt>
                        <c:pt idx="283">
                          <c:v>284</c:v>
                        </c:pt>
                        <c:pt idx="284">
                          <c:v>285</c:v>
                        </c:pt>
                        <c:pt idx="285">
                          <c:v>286</c:v>
                        </c:pt>
                        <c:pt idx="286">
                          <c:v>287</c:v>
                        </c:pt>
                        <c:pt idx="287">
                          <c:v>288</c:v>
                        </c:pt>
                        <c:pt idx="288">
                          <c:v>289</c:v>
                        </c:pt>
                        <c:pt idx="289">
                          <c:v>290</c:v>
                        </c:pt>
                        <c:pt idx="290">
                          <c:v>291</c:v>
                        </c:pt>
                        <c:pt idx="291">
                          <c:v>292</c:v>
                        </c:pt>
                        <c:pt idx="292">
                          <c:v>293</c:v>
                        </c:pt>
                        <c:pt idx="293">
                          <c:v>294</c:v>
                        </c:pt>
                        <c:pt idx="294">
                          <c:v>295</c:v>
                        </c:pt>
                        <c:pt idx="295">
                          <c:v>296</c:v>
                        </c:pt>
                        <c:pt idx="296">
                          <c:v>297</c:v>
                        </c:pt>
                        <c:pt idx="297">
                          <c:v>298</c:v>
                        </c:pt>
                        <c:pt idx="298">
                          <c:v>299</c:v>
                        </c:pt>
                        <c:pt idx="299">
                          <c:v>300</c:v>
                        </c:pt>
                        <c:pt idx="300">
                          <c:v>301</c:v>
                        </c:pt>
                        <c:pt idx="301">
                          <c:v>302</c:v>
                        </c:pt>
                        <c:pt idx="302">
                          <c:v>303</c:v>
                        </c:pt>
                        <c:pt idx="303">
                          <c:v>304</c:v>
                        </c:pt>
                        <c:pt idx="304">
                          <c:v>305</c:v>
                        </c:pt>
                        <c:pt idx="305">
                          <c:v>306</c:v>
                        </c:pt>
                        <c:pt idx="306">
                          <c:v>307</c:v>
                        </c:pt>
                        <c:pt idx="307">
                          <c:v>308</c:v>
                        </c:pt>
                        <c:pt idx="308">
                          <c:v>309</c:v>
                        </c:pt>
                        <c:pt idx="309">
                          <c:v>310</c:v>
                        </c:pt>
                        <c:pt idx="310">
                          <c:v>311</c:v>
                        </c:pt>
                        <c:pt idx="311">
                          <c:v>312</c:v>
                        </c:pt>
                        <c:pt idx="312">
                          <c:v>313</c:v>
                        </c:pt>
                        <c:pt idx="313">
                          <c:v>314</c:v>
                        </c:pt>
                        <c:pt idx="314">
                          <c:v>315</c:v>
                        </c:pt>
                        <c:pt idx="315">
                          <c:v>316</c:v>
                        </c:pt>
                        <c:pt idx="316">
                          <c:v>317</c:v>
                        </c:pt>
                        <c:pt idx="317">
                          <c:v>318</c:v>
                        </c:pt>
                        <c:pt idx="318">
                          <c:v>319</c:v>
                        </c:pt>
                        <c:pt idx="319">
                          <c:v>320</c:v>
                        </c:pt>
                        <c:pt idx="320">
                          <c:v>321</c:v>
                        </c:pt>
                        <c:pt idx="321">
                          <c:v>322</c:v>
                        </c:pt>
                        <c:pt idx="322">
                          <c:v>323</c:v>
                        </c:pt>
                        <c:pt idx="323">
                          <c:v>324</c:v>
                        </c:pt>
                        <c:pt idx="324">
                          <c:v>325</c:v>
                        </c:pt>
                        <c:pt idx="325">
                          <c:v>326</c:v>
                        </c:pt>
                        <c:pt idx="326">
                          <c:v>327</c:v>
                        </c:pt>
                        <c:pt idx="327">
                          <c:v>328</c:v>
                        </c:pt>
                        <c:pt idx="328">
                          <c:v>329</c:v>
                        </c:pt>
                        <c:pt idx="329">
                          <c:v>330</c:v>
                        </c:pt>
                        <c:pt idx="330">
                          <c:v>331</c:v>
                        </c:pt>
                        <c:pt idx="331">
                          <c:v>332</c:v>
                        </c:pt>
                        <c:pt idx="332">
                          <c:v>333</c:v>
                        </c:pt>
                        <c:pt idx="333">
                          <c:v>334</c:v>
                        </c:pt>
                        <c:pt idx="334">
                          <c:v>335</c:v>
                        </c:pt>
                        <c:pt idx="335">
                          <c:v>336</c:v>
                        </c:pt>
                        <c:pt idx="336">
                          <c:v>337</c:v>
                        </c:pt>
                        <c:pt idx="337">
                          <c:v>338</c:v>
                        </c:pt>
                        <c:pt idx="338">
                          <c:v>339</c:v>
                        </c:pt>
                        <c:pt idx="339">
                          <c:v>340</c:v>
                        </c:pt>
                        <c:pt idx="340">
                          <c:v>341</c:v>
                        </c:pt>
                        <c:pt idx="341">
                          <c:v>342</c:v>
                        </c:pt>
                        <c:pt idx="342">
                          <c:v>343</c:v>
                        </c:pt>
                        <c:pt idx="343">
                          <c:v>344</c:v>
                        </c:pt>
                        <c:pt idx="344">
                          <c:v>345</c:v>
                        </c:pt>
                        <c:pt idx="345">
                          <c:v>346</c:v>
                        </c:pt>
                        <c:pt idx="346">
                          <c:v>347</c:v>
                        </c:pt>
                        <c:pt idx="347">
                          <c:v>348</c:v>
                        </c:pt>
                        <c:pt idx="348">
                          <c:v>349</c:v>
                        </c:pt>
                        <c:pt idx="349">
                          <c:v>350</c:v>
                        </c:pt>
                        <c:pt idx="350">
                          <c:v>351</c:v>
                        </c:pt>
                        <c:pt idx="351">
                          <c:v>352</c:v>
                        </c:pt>
                        <c:pt idx="352">
                          <c:v>353</c:v>
                        </c:pt>
                        <c:pt idx="353">
                          <c:v>354</c:v>
                        </c:pt>
                        <c:pt idx="354">
                          <c:v>355</c:v>
                        </c:pt>
                        <c:pt idx="355">
                          <c:v>356</c:v>
                        </c:pt>
                        <c:pt idx="356">
                          <c:v>357</c:v>
                        </c:pt>
                        <c:pt idx="357">
                          <c:v>358</c:v>
                        </c:pt>
                        <c:pt idx="358">
                          <c:v>359</c:v>
                        </c:pt>
                        <c:pt idx="359">
                          <c:v>360</c:v>
                        </c:pt>
                        <c:pt idx="360">
                          <c:v>361</c:v>
                        </c:pt>
                        <c:pt idx="361">
                          <c:v>362</c:v>
                        </c:pt>
                        <c:pt idx="362">
                          <c:v>363</c:v>
                        </c:pt>
                        <c:pt idx="363">
                          <c:v>364</c:v>
                        </c:pt>
                        <c:pt idx="364">
                          <c:v>365</c:v>
                        </c:pt>
                        <c:pt idx="365">
                          <c:v>366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3'!$E$21:$E$386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44100</c:v>
                      </c:pt>
                      <c:pt idx="1">
                        <c:v>44100</c:v>
                      </c:pt>
                      <c:pt idx="2">
                        <c:v>44100</c:v>
                      </c:pt>
                      <c:pt idx="3">
                        <c:v>44100</c:v>
                      </c:pt>
                      <c:pt idx="4">
                        <c:v>44100</c:v>
                      </c:pt>
                      <c:pt idx="5">
                        <c:v>44100</c:v>
                      </c:pt>
                      <c:pt idx="6">
                        <c:v>44100</c:v>
                      </c:pt>
                      <c:pt idx="7">
                        <c:v>44100</c:v>
                      </c:pt>
                      <c:pt idx="8">
                        <c:v>44100</c:v>
                      </c:pt>
                      <c:pt idx="9">
                        <c:v>44100</c:v>
                      </c:pt>
                      <c:pt idx="10">
                        <c:v>44100</c:v>
                      </c:pt>
                      <c:pt idx="11">
                        <c:v>44100</c:v>
                      </c:pt>
                      <c:pt idx="12">
                        <c:v>44100</c:v>
                      </c:pt>
                      <c:pt idx="13">
                        <c:v>44100</c:v>
                      </c:pt>
                      <c:pt idx="14">
                        <c:v>44100</c:v>
                      </c:pt>
                      <c:pt idx="15">
                        <c:v>44100</c:v>
                      </c:pt>
                      <c:pt idx="16">
                        <c:v>44100</c:v>
                      </c:pt>
                      <c:pt idx="17">
                        <c:v>44100</c:v>
                      </c:pt>
                      <c:pt idx="18">
                        <c:v>44100</c:v>
                      </c:pt>
                      <c:pt idx="19">
                        <c:v>44100</c:v>
                      </c:pt>
                      <c:pt idx="20">
                        <c:v>44100</c:v>
                      </c:pt>
                      <c:pt idx="21">
                        <c:v>44100</c:v>
                      </c:pt>
                      <c:pt idx="22">
                        <c:v>44100</c:v>
                      </c:pt>
                      <c:pt idx="23">
                        <c:v>44100</c:v>
                      </c:pt>
                      <c:pt idx="24">
                        <c:v>44100</c:v>
                      </c:pt>
                      <c:pt idx="25">
                        <c:v>44100</c:v>
                      </c:pt>
                      <c:pt idx="26">
                        <c:v>44100</c:v>
                      </c:pt>
                      <c:pt idx="27">
                        <c:v>44100</c:v>
                      </c:pt>
                      <c:pt idx="28">
                        <c:v>44100</c:v>
                      </c:pt>
                      <c:pt idx="29">
                        <c:v>44100</c:v>
                      </c:pt>
                      <c:pt idx="30">
                        <c:v>44100</c:v>
                      </c:pt>
                      <c:pt idx="31">
                        <c:v>39760</c:v>
                      </c:pt>
                      <c:pt idx="32">
                        <c:v>39760</c:v>
                      </c:pt>
                      <c:pt idx="33">
                        <c:v>39760</c:v>
                      </c:pt>
                      <c:pt idx="34">
                        <c:v>39760</c:v>
                      </c:pt>
                      <c:pt idx="35">
                        <c:v>39760</c:v>
                      </c:pt>
                      <c:pt idx="36">
                        <c:v>39760</c:v>
                      </c:pt>
                      <c:pt idx="37">
                        <c:v>39760</c:v>
                      </c:pt>
                      <c:pt idx="38">
                        <c:v>39760</c:v>
                      </c:pt>
                      <c:pt idx="39">
                        <c:v>39760</c:v>
                      </c:pt>
                      <c:pt idx="40">
                        <c:v>39760</c:v>
                      </c:pt>
                      <c:pt idx="41">
                        <c:v>39760</c:v>
                      </c:pt>
                      <c:pt idx="42">
                        <c:v>39760</c:v>
                      </c:pt>
                      <c:pt idx="43">
                        <c:v>39760</c:v>
                      </c:pt>
                      <c:pt idx="44">
                        <c:v>39760</c:v>
                      </c:pt>
                      <c:pt idx="45">
                        <c:v>39760</c:v>
                      </c:pt>
                      <c:pt idx="46">
                        <c:v>39760</c:v>
                      </c:pt>
                      <c:pt idx="47">
                        <c:v>39760</c:v>
                      </c:pt>
                      <c:pt idx="48">
                        <c:v>39760</c:v>
                      </c:pt>
                      <c:pt idx="49">
                        <c:v>39760</c:v>
                      </c:pt>
                      <c:pt idx="50">
                        <c:v>39760</c:v>
                      </c:pt>
                      <c:pt idx="51">
                        <c:v>39760</c:v>
                      </c:pt>
                      <c:pt idx="52">
                        <c:v>39760</c:v>
                      </c:pt>
                      <c:pt idx="53">
                        <c:v>39760</c:v>
                      </c:pt>
                      <c:pt idx="54">
                        <c:v>39760</c:v>
                      </c:pt>
                      <c:pt idx="55">
                        <c:v>39760</c:v>
                      </c:pt>
                      <c:pt idx="56">
                        <c:v>39760</c:v>
                      </c:pt>
                      <c:pt idx="57">
                        <c:v>39760</c:v>
                      </c:pt>
                      <c:pt idx="58">
                        <c:v>39760</c:v>
                      </c:pt>
                      <c:pt idx="59">
                        <c:v>39760</c:v>
                      </c:pt>
                      <c:pt idx="60">
                        <c:v>39760</c:v>
                      </c:pt>
                      <c:pt idx="61">
                        <c:v>39760</c:v>
                      </c:pt>
                      <c:pt idx="62">
                        <c:v>35000</c:v>
                      </c:pt>
                      <c:pt idx="63">
                        <c:v>35000</c:v>
                      </c:pt>
                      <c:pt idx="64">
                        <c:v>35000</c:v>
                      </c:pt>
                      <c:pt idx="65">
                        <c:v>35000</c:v>
                      </c:pt>
                      <c:pt idx="66">
                        <c:v>35000</c:v>
                      </c:pt>
                      <c:pt idx="67">
                        <c:v>35000</c:v>
                      </c:pt>
                      <c:pt idx="68">
                        <c:v>35000</c:v>
                      </c:pt>
                      <c:pt idx="69">
                        <c:v>35000</c:v>
                      </c:pt>
                      <c:pt idx="70">
                        <c:v>35000</c:v>
                      </c:pt>
                      <c:pt idx="71">
                        <c:v>35000</c:v>
                      </c:pt>
                      <c:pt idx="72">
                        <c:v>35000</c:v>
                      </c:pt>
                      <c:pt idx="73">
                        <c:v>35000</c:v>
                      </c:pt>
                      <c:pt idx="74">
                        <c:v>35000</c:v>
                      </c:pt>
                      <c:pt idx="75">
                        <c:v>35000</c:v>
                      </c:pt>
                      <c:pt idx="76">
                        <c:v>35000</c:v>
                      </c:pt>
                      <c:pt idx="77">
                        <c:v>35000</c:v>
                      </c:pt>
                      <c:pt idx="78">
                        <c:v>35000</c:v>
                      </c:pt>
                      <c:pt idx="79">
                        <c:v>35000</c:v>
                      </c:pt>
                      <c:pt idx="80">
                        <c:v>35000</c:v>
                      </c:pt>
                      <c:pt idx="81">
                        <c:v>35000</c:v>
                      </c:pt>
                      <c:pt idx="82">
                        <c:v>35000</c:v>
                      </c:pt>
                      <c:pt idx="83">
                        <c:v>35000</c:v>
                      </c:pt>
                      <c:pt idx="84">
                        <c:v>35000</c:v>
                      </c:pt>
                      <c:pt idx="85">
                        <c:v>35000</c:v>
                      </c:pt>
                      <c:pt idx="86">
                        <c:v>35000</c:v>
                      </c:pt>
                      <c:pt idx="87">
                        <c:v>35000</c:v>
                      </c:pt>
                      <c:pt idx="88">
                        <c:v>35000</c:v>
                      </c:pt>
                      <c:pt idx="89">
                        <c:v>35000</c:v>
                      </c:pt>
                      <c:pt idx="90">
                        <c:v>35000</c:v>
                      </c:pt>
                      <c:pt idx="91">
                        <c:v>35000</c:v>
                      </c:pt>
                      <c:pt idx="92">
                        <c:v>30100</c:v>
                      </c:pt>
                      <c:pt idx="93">
                        <c:v>30100</c:v>
                      </c:pt>
                      <c:pt idx="94">
                        <c:v>30100</c:v>
                      </c:pt>
                      <c:pt idx="95">
                        <c:v>30100</c:v>
                      </c:pt>
                      <c:pt idx="96">
                        <c:v>30100</c:v>
                      </c:pt>
                      <c:pt idx="97">
                        <c:v>30100</c:v>
                      </c:pt>
                      <c:pt idx="98">
                        <c:v>30100</c:v>
                      </c:pt>
                      <c:pt idx="99">
                        <c:v>30100</c:v>
                      </c:pt>
                      <c:pt idx="100">
                        <c:v>30100</c:v>
                      </c:pt>
                      <c:pt idx="101">
                        <c:v>30100</c:v>
                      </c:pt>
                      <c:pt idx="102">
                        <c:v>30100</c:v>
                      </c:pt>
                      <c:pt idx="103">
                        <c:v>30100</c:v>
                      </c:pt>
                      <c:pt idx="104">
                        <c:v>30100</c:v>
                      </c:pt>
                      <c:pt idx="105">
                        <c:v>30100</c:v>
                      </c:pt>
                      <c:pt idx="106">
                        <c:v>30100</c:v>
                      </c:pt>
                      <c:pt idx="107">
                        <c:v>30100</c:v>
                      </c:pt>
                      <c:pt idx="108">
                        <c:v>30100</c:v>
                      </c:pt>
                      <c:pt idx="109">
                        <c:v>30100</c:v>
                      </c:pt>
                      <c:pt idx="110">
                        <c:v>30100</c:v>
                      </c:pt>
                      <c:pt idx="111">
                        <c:v>30100</c:v>
                      </c:pt>
                      <c:pt idx="112">
                        <c:v>30100</c:v>
                      </c:pt>
                      <c:pt idx="113">
                        <c:v>30100</c:v>
                      </c:pt>
                      <c:pt idx="114">
                        <c:v>30100</c:v>
                      </c:pt>
                      <c:pt idx="115">
                        <c:v>30100</c:v>
                      </c:pt>
                      <c:pt idx="116">
                        <c:v>30100</c:v>
                      </c:pt>
                      <c:pt idx="117">
                        <c:v>30100</c:v>
                      </c:pt>
                      <c:pt idx="118">
                        <c:v>30100</c:v>
                      </c:pt>
                      <c:pt idx="119">
                        <c:v>30100</c:v>
                      </c:pt>
                      <c:pt idx="120">
                        <c:v>30100</c:v>
                      </c:pt>
                      <c:pt idx="121">
                        <c:v>30100</c:v>
                      </c:pt>
                      <c:pt idx="122">
                        <c:v>30100</c:v>
                      </c:pt>
                      <c:pt idx="123">
                        <c:v>25200</c:v>
                      </c:pt>
                      <c:pt idx="124">
                        <c:v>25200</c:v>
                      </c:pt>
                      <c:pt idx="125">
                        <c:v>25200</c:v>
                      </c:pt>
                      <c:pt idx="126">
                        <c:v>25200</c:v>
                      </c:pt>
                      <c:pt idx="127">
                        <c:v>25200</c:v>
                      </c:pt>
                      <c:pt idx="128">
                        <c:v>25200</c:v>
                      </c:pt>
                      <c:pt idx="129">
                        <c:v>25200</c:v>
                      </c:pt>
                      <c:pt idx="130">
                        <c:v>25200</c:v>
                      </c:pt>
                      <c:pt idx="131">
                        <c:v>25200</c:v>
                      </c:pt>
                      <c:pt idx="132">
                        <c:v>25200</c:v>
                      </c:pt>
                      <c:pt idx="133">
                        <c:v>25200</c:v>
                      </c:pt>
                      <c:pt idx="134">
                        <c:v>25200</c:v>
                      </c:pt>
                      <c:pt idx="135">
                        <c:v>25200</c:v>
                      </c:pt>
                      <c:pt idx="136">
                        <c:v>25200</c:v>
                      </c:pt>
                      <c:pt idx="137">
                        <c:v>25200</c:v>
                      </c:pt>
                      <c:pt idx="138">
                        <c:v>25200</c:v>
                      </c:pt>
                      <c:pt idx="139">
                        <c:v>25200</c:v>
                      </c:pt>
                      <c:pt idx="140">
                        <c:v>25200</c:v>
                      </c:pt>
                      <c:pt idx="141">
                        <c:v>25200</c:v>
                      </c:pt>
                      <c:pt idx="142">
                        <c:v>25200</c:v>
                      </c:pt>
                      <c:pt idx="143">
                        <c:v>25200</c:v>
                      </c:pt>
                      <c:pt idx="144">
                        <c:v>25200</c:v>
                      </c:pt>
                      <c:pt idx="145">
                        <c:v>25200</c:v>
                      </c:pt>
                      <c:pt idx="146">
                        <c:v>25200</c:v>
                      </c:pt>
                      <c:pt idx="147">
                        <c:v>25200</c:v>
                      </c:pt>
                      <c:pt idx="148">
                        <c:v>25200</c:v>
                      </c:pt>
                      <c:pt idx="149">
                        <c:v>25200</c:v>
                      </c:pt>
                      <c:pt idx="150">
                        <c:v>25200</c:v>
                      </c:pt>
                      <c:pt idx="151">
                        <c:v>25200</c:v>
                      </c:pt>
                      <c:pt idx="152">
                        <c:v>25200</c:v>
                      </c:pt>
                      <c:pt idx="153">
                        <c:v>23100</c:v>
                      </c:pt>
                      <c:pt idx="154">
                        <c:v>23100</c:v>
                      </c:pt>
                      <c:pt idx="155">
                        <c:v>23100</c:v>
                      </c:pt>
                      <c:pt idx="156">
                        <c:v>23100</c:v>
                      </c:pt>
                      <c:pt idx="157">
                        <c:v>23100</c:v>
                      </c:pt>
                      <c:pt idx="158">
                        <c:v>23100</c:v>
                      </c:pt>
                      <c:pt idx="159">
                        <c:v>23100</c:v>
                      </c:pt>
                      <c:pt idx="160">
                        <c:v>23100</c:v>
                      </c:pt>
                      <c:pt idx="161">
                        <c:v>23100</c:v>
                      </c:pt>
                      <c:pt idx="162">
                        <c:v>23100</c:v>
                      </c:pt>
                      <c:pt idx="163">
                        <c:v>23100</c:v>
                      </c:pt>
                      <c:pt idx="164">
                        <c:v>23100</c:v>
                      </c:pt>
                      <c:pt idx="165">
                        <c:v>23100</c:v>
                      </c:pt>
                      <c:pt idx="166">
                        <c:v>23100</c:v>
                      </c:pt>
                      <c:pt idx="167">
                        <c:v>23100</c:v>
                      </c:pt>
                      <c:pt idx="168">
                        <c:v>23100</c:v>
                      </c:pt>
                      <c:pt idx="169">
                        <c:v>23100</c:v>
                      </c:pt>
                      <c:pt idx="170">
                        <c:v>23100</c:v>
                      </c:pt>
                      <c:pt idx="171">
                        <c:v>23100</c:v>
                      </c:pt>
                      <c:pt idx="172">
                        <c:v>23100</c:v>
                      </c:pt>
                      <c:pt idx="173">
                        <c:v>23100</c:v>
                      </c:pt>
                      <c:pt idx="174">
                        <c:v>23100</c:v>
                      </c:pt>
                      <c:pt idx="175">
                        <c:v>23100</c:v>
                      </c:pt>
                      <c:pt idx="176">
                        <c:v>23100</c:v>
                      </c:pt>
                      <c:pt idx="177">
                        <c:v>23100</c:v>
                      </c:pt>
                      <c:pt idx="178">
                        <c:v>23100</c:v>
                      </c:pt>
                      <c:pt idx="179">
                        <c:v>23100</c:v>
                      </c:pt>
                      <c:pt idx="180">
                        <c:v>23100</c:v>
                      </c:pt>
                      <c:pt idx="181">
                        <c:v>23100</c:v>
                      </c:pt>
                      <c:pt idx="182">
                        <c:v>23100</c:v>
                      </c:pt>
                      <c:pt idx="183">
                        <c:v>23100</c:v>
                      </c:pt>
                      <c:pt idx="184">
                        <c:v>23800</c:v>
                      </c:pt>
                      <c:pt idx="185">
                        <c:v>23800</c:v>
                      </c:pt>
                      <c:pt idx="186">
                        <c:v>23800</c:v>
                      </c:pt>
                      <c:pt idx="187">
                        <c:v>23800</c:v>
                      </c:pt>
                      <c:pt idx="188">
                        <c:v>23800</c:v>
                      </c:pt>
                      <c:pt idx="189">
                        <c:v>23800</c:v>
                      </c:pt>
                      <c:pt idx="190">
                        <c:v>23800</c:v>
                      </c:pt>
                      <c:pt idx="191">
                        <c:v>23800</c:v>
                      </c:pt>
                      <c:pt idx="192">
                        <c:v>23800</c:v>
                      </c:pt>
                      <c:pt idx="193">
                        <c:v>23800</c:v>
                      </c:pt>
                      <c:pt idx="194">
                        <c:v>23800</c:v>
                      </c:pt>
                      <c:pt idx="195">
                        <c:v>23800</c:v>
                      </c:pt>
                      <c:pt idx="196">
                        <c:v>23800</c:v>
                      </c:pt>
                      <c:pt idx="197">
                        <c:v>23800</c:v>
                      </c:pt>
                      <c:pt idx="198">
                        <c:v>23800</c:v>
                      </c:pt>
                      <c:pt idx="199">
                        <c:v>23800</c:v>
                      </c:pt>
                      <c:pt idx="200">
                        <c:v>23800</c:v>
                      </c:pt>
                      <c:pt idx="201">
                        <c:v>23800</c:v>
                      </c:pt>
                      <c:pt idx="202">
                        <c:v>23800</c:v>
                      </c:pt>
                      <c:pt idx="203">
                        <c:v>23800</c:v>
                      </c:pt>
                      <c:pt idx="204">
                        <c:v>23800</c:v>
                      </c:pt>
                      <c:pt idx="205">
                        <c:v>23800</c:v>
                      </c:pt>
                      <c:pt idx="206">
                        <c:v>23800</c:v>
                      </c:pt>
                      <c:pt idx="207">
                        <c:v>23800</c:v>
                      </c:pt>
                      <c:pt idx="208">
                        <c:v>23800</c:v>
                      </c:pt>
                      <c:pt idx="209">
                        <c:v>23800</c:v>
                      </c:pt>
                      <c:pt idx="210">
                        <c:v>23800</c:v>
                      </c:pt>
                      <c:pt idx="211">
                        <c:v>23800</c:v>
                      </c:pt>
                      <c:pt idx="212">
                        <c:v>23800</c:v>
                      </c:pt>
                      <c:pt idx="213">
                        <c:v>23800</c:v>
                      </c:pt>
                      <c:pt idx="214">
                        <c:v>23800</c:v>
                      </c:pt>
                      <c:pt idx="215">
                        <c:v>28000</c:v>
                      </c:pt>
                      <c:pt idx="216">
                        <c:v>28000</c:v>
                      </c:pt>
                      <c:pt idx="217">
                        <c:v>28000</c:v>
                      </c:pt>
                      <c:pt idx="218">
                        <c:v>28000</c:v>
                      </c:pt>
                      <c:pt idx="219">
                        <c:v>28000</c:v>
                      </c:pt>
                      <c:pt idx="220">
                        <c:v>28000</c:v>
                      </c:pt>
                      <c:pt idx="221">
                        <c:v>28000</c:v>
                      </c:pt>
                      <c:pt idx="222">
                        <c:v>28000</c:v>
                      </c:pt>
                      <c:pt idx="223">
                        <c:v>28000</c:v>
                      </c:pt>
                      <c:pt idx="224">
                        <c:v>28000</c:v>
                      </c:pt>
                      <c:pt idx="225">
                        <c:v>28000</c:v>
                      </c:pt>
                      <c:pt idx="226">
                        <c:v>28000</c:v>
                      </c:pt>
                      <c:pt idx="227">
                        <c:v>28000</c:v>
                      </c:pt>
                      <c:pt idx="228">
                        <c:v>28000</c:v>
                      </c:pt>
                      <c:pt idx="229">
                        <c:v>28000</c:v>
                      </c:pt>
                      <c:pt idx="230">
                        <c:v>28000</c:v>
                      </c:pt>
                      <c:pt idx="231">
                        <c:v>28000</c:v>
                      </c:pt>
                      <c:pt idx="232">
                        <c:v>28000</c:v>
                      </c:pt>
                      <c:pt idx="233">
                        <c:v>28000</c:v>
                      </c:pt>
                      <c:pt idx="234">
                        <c:v>28000</c:v>
                      </c:pt>
                      <c:pt idx="235">
                        <c:v>28000</c:v>
                      </c:pt>
                      <c:pt idx="236">
                        <c:v>28000</c:v>
                      </c:pt>
                      <c:pt idx="237">
                        <c:v>28000</c:v>
                      </c:pt>
                      <c:pt idx="238">
                        <c:v>28000</c:v>
                      </c:pt>
                      <c:pt idx="239">
                        <c:v>28000</c:v>
                      </c:pt>
                      <c:pt idx="240">
                        <c:v>28000</c:v>
                      </c:pt>
                      <c:pt idx="241">
                        <c:v>28000</c:v>
                      </c:pt>
                      <c:pt idx="242">
                        <c:v>28000</c:v>
                      </c:pt>
                      <c:pt idx="243">
                        <c:v>28000</c:v>
                      </c:pt>
                      <c:pt idx="244">
                        <c:v>33040</c:v>
                      </c:pt>
                      <c:pt idx="245">
                        <c:v>33040</c:v>
                      </c:pt>
                      <c:pt idx="246">
                        <c:v>33040</c:v>
                      </c:pt>
                      <c:pt idx="247">
                        <c:v>33040</c:v>
                      </c:pt>
                      <c:pt idx="248">
                        <c:v>33040</c:v>
                      </c:pt>
                      <c:pt idx="249">
                        <c:v>33040</c:v>
                      </c:pt>
                      <c:pt idx="250">
                        <c:v>33040</c:v>
                      </c:pt>
                      <c:pt idx="251">
                        <c:v>33040</c:v>
                      </c:pt>
                      <c:pt idx="252">
                        <c:v>33040</c:v>
                      </c:pt>
                      <c:pt idx="253">
                        <c:v>33040</c:v>
                      </c:pt>
                      <c:pt idx="254">
                        <c:v>33040</c:v>
                      </c:pt>
                      <c:pt idx="255">
                        <c:v>33040</c:v>
                      </c:pt>
                      <c:pt idx="256">
                        <c:v>33040</c:v>
                      </c:pt>
                      <c:pt idx="257">
                        <c:v>33040</c:v>
                      </c:pt>
                      <c:pt idx="258">
                        <c:v>33040</c:v>
                      </c:pt>
                      <c:pt idx="259">
                        <c:v>33040</c:v>
                      </c:pt>
                      <c:pt idx="260">
                        <c:v>33040</c:v>
                      </c:pt>
                      <c:pt idx="261">
                        <c:v>33040</c:v>
                      </c:pt>
                      <c:pt idx="262">
                        <c:v>33040</c:v>
                      </c:pt>
                      <c:pt idx="263">
                        <c:v>33040</c:v>
                      </c:pt>
                      <c:pt idx="264">
                        <c:v>33040</c:v>
                      </c:pt>
                      <c:pt idx="265">
                        <c:v>33040</c:v>
                      </c:pt>
                      <c:pt idx="266">
                        <c:v>33040</c:v>
                      </c:pt>
                      <c:pt idx="267">
                        <c:v>33040</c:v>
                      </c:pt>
                      <c:pt idx="268">
                        <c:v>33040</c:v>
                      </c:pt>
                      <c:pt idx="269">
                        <c:v>33040</c:v>
                      </c:pt>
                      <c:pt idx="270">
                        <c:v>33040</c:v>
                      </c:pt>
                      <c:pt idx="271">
                        <c:v>33040</c:v>
                      </c:pt>
                      <c:pt idx="272">
                        <c:v>33040</c:v>
                      </c:pt>
                      <c:pt idx="273">
                        <c:v>33040</c:v>
                      </c:pt>
                      <c:pt idx="274">
                        <c:v>33040</c:v>
                      </c:pt>
                      <c:pt idx="275">
                        <c:v>38080</c:v>
                      </c:pt>
                      <c:pt idx="276">
                        <c:v>38080</c:v>
                      </c:pt>
                      <c:pt idx="277">
                        <c:v>38080</c:v>
                      </c:pt>
                      <c:pt idx="278">
                        <c:v>38080</c:v>
                      </c:pt>
                      <c:pt idx="279">
                        <c:v>38080</c:v>
                      </c:pt>
                      <c:pt idx="280">
                        <c:v>38080</c:v>
                      </c:pt>
                      <c:pt idx="281">
                        <c:v>38080</c:v>
                      </c:pt>
                      <c:pt idx="282">
                        <c:v>38080</c:v>
                      </c:pt>
                      <c:pt idx="283">
                        <c:v>38080</c:v>
                      </c:pt>
                      <c:pt idx="284">
                        <c:v>38080</c:v>
                      </c:pt>
                      <c:pt idx="285">
                        <c:v>38080</c:v>
                      </c:pt>
                      <c:pt idx="286">
                        <c:v>38080</c:v>
                      </c:pt>
                      <c:pt idx="287">
                        <c:v>38080</c:v>
                      </c:pt>
                      <c:pt idx="288">
                        <c:v>38080</c:v>
                      </c:pt>
                      <c:pt idx="289">
                        <c:v>38080</c:v>
                      </c:pt>
                      <c:pt idx="290">
                        <c:v>38080</c:v>
                      </c:pt>
                      <c:pt idx="291">
                        <c:v>38080</c:v>
                      </c:pt>
                      <c:pt idx="292">
                        <c:v>38080</c:v>
                      </c:pt>
                      <c:pt idx="293">
                        <c:v>38080</c:v>
                      </c:pt>
                      <c:pt idx="294">
                        <c:v>38080</c:v>
                      </c:pt>
                      <c:pt idx="295">
                        <c:v>38080</c:v>
                      </c:pt>
                      <c:pt idx="296">
                        <c:v>38080</c:v>
                      </c:pt>
                      <c:pt idx="297">
                        <c:v>38080</c:v>
                      </c:pt>
                      <c:pt idx="298">
                        <c:v>38080</c:v>
                      </c:pt>
                      <c:pt idx="299">
                        <c:v>38080</c:v>
                      </c:pt>
                      <c:pt idx="300">
                        <c:v>38080</c:v>
                      </c:pt>
                      <c:pt idx="301">
                        <c:v>38080</c:v>
                      </c:pt>
                      <c:pt idx="302">
                        <c:v>38080</c:v>
                      </c:pt>
                      <c:pt idx="303">
                        <c:v>38080</c:v>
                      </c:pt>
                      <c:pt idx="304">
                        <c:v>38080</c:v>
                      </c:pt>
                      <c:pt idx="305">
                        <c:v>42840</c:v>
                      </c:pt>
                      <c:pt idx="306">
                        <c:v>42840</c:v>
                      </c:pt>
                      <c:pt idx="307">
                        <c:v>42840</c:v>
                      </c:pt>
                      <c:pt idx="308">
                        <c:v>42840</c:v>
                      </c:pt>
                      <c:pt idx="309">
                        <c:v>42840</c:v>
                      </c:pt>
                      <c:pt idx="310">
                        <c:v>42840</c:v>
                      </c:pt>
                      <c:pt idx="311">
                        <c:v>42840</c:v>
                      </c:pt>
                      <c:pt idx="312">
                        <c:v>42840</c:v>
                      </c:pt>
                      <c:pt idx="313">
                        <c:v>42840</c:v>
                      </c:pt>
                      <c:pt idx="314">
                        <c:v>42840</c:v>
                      </c:pt>
                      <c:pt idx="315">
                        <c:v>42840</c:v>
                      </c:pt>
                      <c:pt idx="316">
                        <c:v>42840</c:v>
                      </c:pt>
                      <c:pt idx="317">
                        <c:v>42840</c:v>
                      </c:pt>
                      <c:pt idx="318">
                        <c:v>42840</c:v>
                      </c:pt>
                      <c:pt idx="319">
                        <c:v>42840</c:v>
                      </c:pt>
                      <c:pt idx="320">
                        <c:v>42840</c:v>
                      </c:pt>
                      <c:pt idx="321">
                        <c:v>42840</c:v>
                      </c:pt>
                      <c:pt idx="322">
                        <c:v>42840</c:v>
                      </c:pt>
                      <c:pt idx="323">
                        <c:v>42840</c:v>
                      </c:pt>
                      <c:pt idx="324">
                        <c:v>42840</c:v>
                      </c:pt>
                      <c:pt idx="325">
                        <c:v>42840</c:v>
                      </c:pt>
                      <c:pt idx="326">
                        <c:v>42840</c:v>
                      </c:pt>
                      <c:pt idx="327">
                        <c:v>42840</c:v>
                      </c:pt>
                      <c:pt idx="328">
                        <c:v>42840</c:v>
                      </c:pt>
                      <c:pt idx="329">
                        <c:v>42840</c:v>
                      </c:pt>
                      <c:pt idx="330">
                        <c:v>42840</c:v>
                      </c:pt>
                      <c:pt idx="331">
                        <c:v>42840</c:v>
                      </c:pt>
                      <c:pt idx="332">
                        <c:v>42840</c:v>
                      </c:pt>
                      <c:pt idx="333">
                        <c:v>42840</c:v>
                      </c:pt>
                      <c:pt idx="334">
                        <c:v>42840</c:v>
                      </c:pt>
                      <c:pt idx="335">
                        <c:v>42840</c:v>
                      </c:pt>
                      <c:pt idx="336">
                        <c:v>44800</c:v>
                      </c:pt>
                      <c:pt idx="337">
                        <c:v>44800</c:v>
                      </c:pt>
                      <c:pt idx="338">
                        <c:v>44800</c:v>
                      </c:pt>
                      <c:pt idx="339">
                        <c:v>44800</c:v>
                      </c:pt>
                      <c:pt idx="340">
                        <c:v>44800</c:v>
                      </c:pt>
                      <c:pt idx="341">
                        <c:v>44800</c:v>
                      </c:pt>
                      <c:pt idx="342">
                        <c:v>44800</c:v>
                      </c:pt>
                      <c:pt idx="343">
                        <c:v>44800</c:v>
                      </c:pt>
                      <c:pt idx="344">
                        <c:v>44800</c:v>
                      </c:pt>
                      <c:pt idx="345">
                        <c:v>44800</c:v>
                      </c:pt>
                      <c:pt idx="346">
                        <c:v>44800</c:v>
                      </c:pt>
                      <c:pt idx="347">
                        <c:v>44800</c:v>
                      </c:pt>
                      <c:pt idx="348">
                        <c:v>44800</c:v>
                      </c:pt>
                      <c:pt idx="349">
                        <c:v>44800</c:v>
                      </c:pt>
                      <c:pt idx="350">
                        <c:v>44800</c:v>
                      </c:pt>
                      <c:pt idx="351">
                        <c:v>44800</c:v>
                      </c:pt>
                      <c:pt idx="352">
                        <c:v>44800</c:v>
                      </c:pt>
                      <c:pt idx="353">
                        <c:v>44800</c:v>
                      </c:pt>
                      <c:pt idx="354">
                        <c:v>44800</c:v>
                      </c:pt>
                      <c:pt idx="355">
                        <c:v>44800</c:v>
                      </c:pt>
                      <c:pt idx="356">
                        <c:v>44800</c:v>
                      </c:pt>
                      <c:pt idx="357">
                        <c:v>44800</c:v>
                      </c:pt>
                      <c:pt idx="358">
                        <c:v>44800</c:v>
                      </c:pt>
                      <c:pt idx="359">
                        <c:v>44800</c:v>
                      </c:pt>
                      <c:pt idx="360">
                        <c:v>44800</c:v>
                      </c:pt>
                      <c:pt idx="361">
                        <c:v>44800</c:v>
                      </c:pt>
                      <c:pt idx="362">
                        <c:v>44800</c:v>
                      </c:pt>
                      <c:pt idx="363">
                        <c:v>44800</c:v>
                      </c:pt>
                      <c:pt idx="364">
                        <c:v>44800</c:v>
                      </c:pt>
                      <c:pt idx="365">
                        <c:v>44800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E30-4CC2-BC9D-09614E82B09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3'!$F$19:$F$20</c15:sqref>
                        </c15:formulaRef>
                      </c:ext>
                    </c:extLst>
                    <c:strCache>
                      <c:ptCount val="1"/>
                      <c:pt idx="0">
                        <c:v>Energy Generated [Wh]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3'!$A$21:$C$386</c15:sqref>
                        </c15:formulaRef>
                      </c:ext>
                    </c:extLst>
                    <c:multiLvlStrCache>
                      <c:ptCount val="366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11</c:v>
                        </c:pt>
                        <c:pt idx="42">
                          <c:v>12</c:v>
                        </c:pt>
                        <c:pt idx="43">
                          <c:v>13</c:v>
                        </c:pt>
                        <c:pt idx="44">
                          <c:v>14</c:v>
                        </c:pt>
                        <c:pt idx="45">
                          <c:v>15</c:v>
                        </c:pt>
                        <c:pt idx="46">
                          <c:v>16</c:v>
                        </c:pt>
                        <c:pt idx="47">
                          <c:v>17</c:v>
                        </c:pt>
                        <c:pt idx="48">
                          <c:v>18</c:v>
                        </c:pt>
                        <c:pt idx="49">
                          <c:v>19</c:v>
                        </c:pt>
                        <c:pt idx="50">
                          <c:v>20</c:v>
                        </c:pt>
                        <c:pt idx="51">
                          <c:v>21</c:v>
                        </c:pt>
                        <c:pt idx="52">
                          <c:v>22</c:v>
                        </c:pt>
                        <c:pt idx="53">
                          <c:v>23</c:v>
                        </c:pt>
                        <c:pt idx="54">
                          <c:v>24</c:v>
                        </c:pt>
                        <c:pt idx="55">
                          <c:v>25</c:v>
                        </c:pt>
                        <c:pt idx="56">
                          <c:v>26</c:v>
                        </c:pt>
                        <c:pt idx="57">
                          <c:v>27</c:v>
                        </c:pt>
                        <c:pt idx="58">
                          <c:v>28</c:v>
                        </c:pt>
                        <c:pt idx="59">
                          <c:v>29</c:v>
                        </c:pt>
                        <c:pt idx="60">
                          <c:v>30</c:v>
                        </c:pt>
                        <c:pt idx="61">
                          <c:v>31</c:v>
                        </c:pt>
                        <c:pt idx="62">
                          <c:v>1</c:v>
                        </c:pt>
                        <c:pt idx="63">
                          <c:v>2</c:v>
                        </c:pt>
                        <c:pt idx="64">
                          <c:v>3</c:v>
                        </c:pt>
                        <c:pt idx="65">
                          <c:v>4</c:v>
                        </c:pt>
                        <c:pt idx="66">
                          <c:v>5</c:v>
                        </c:pt>
                        <c:pt idx="67">
                          <c:v>6</c:v>
                        </c:pt>
                        <c:pt idx="68">
                          <c:v>7</c:v>
                        </c:pt>
                        <c:pt idx="69">
                          <c:v>8</c:v>
                        </c:pt>
                        <c:pt idx="70">
                          <c:v>9</c:v>
                        </c:pt>
                        <c:pt idx="71">
                          <c:v>10</c:v>
                        </c:pt>
                        <c:pt idx="72">
                          <c:v>11</c:v>
                        </c:pt>
                        <c:pt idx="73">
                          <c:v>12</c:v>
                        </c:pt>
                        <c:pt idx="74">
                          <c:v>13</c:v>
                        </c:pt>
                        <c:pt idx="75">
                          <c:v>14</c:v>
                        </c:pt>
                        <c:pt idx="76">
                          <c:v>15</c:v>
                        </c:pt>
                        <c:pt idx="77">
                          <c:v>16</c:v>
                        </c:pt>
                        <c:pt idx="78">
                          <c:v>17</c:v>
                        </c:pt>
                        <c:pt idx="79">
                          <c:v>18</c:v>
                        </c:pt>
                        <c:pt idx="80">
                          <c:v>19</c:v>
                        </c:pt>
                        <c:pt idx="81">
                          <c:v>20</c:v>
                        </c:pt>
                        <c:pt idx="82">
                          <c:v>21</c:v>
                        </c:pt>
                        <c:pt idx="83">
                          <c:v>22</c:v>
                        </c:pt>
                        <c:pt idx="84">
                          <c:v>23</c:v>
                        </c:pt>
                        <c:pt idx="85">
                          <c:v>24</c:v>
                        </c:pt>
                        <c:pt idx="86">
                          <c:v>25</c:v>
                        </c:pt>
                        <c:pt idx="87">
                          <c:v>26</c:v>
                        </c:pt>
                        <c:pt idx="88">
                          <c:v>27</c:v>
                        </c:pt>
                        <c:pt idx="89">
                          <c:v>28</c:v>
                        </c:pt>
                        <c:pt idx="90">
                          <c:v>29</c:v>
                        </c:pt>
                        <c:pt idx="91">
                          <c:v>30</c:v>
                        </c:pt>
                        <c:pt idx="92">
                          <c:v>1</c:v>
                        </c:pt>
                        <c:pt idx="93">
                          <c:v>2</c:v>
                        </c:pt>
                        <c:pt idx="94">
                          <c:v>3</c:v>
                        </c:pt>
                        <c:pt idx="95">
                          <c:v>4</c:v>
                        </c:pt>
                        <c:pt idx="96">
                          <c:v>5</c:v>
                        </c:pt>
                        <c:pt idx="97">
                          <c:v>6</c:v>
                        </c:pt>
                        <c:pt idx="98">
                          <c:v>7</c:v>
                        </c:pt>
                        <c:pt idx="99">
                          <c:v>8</c:v>
                        </c:pt>
                        <c:pt idx="100">
                          <c:v>9</c:v>
                        </c:pt>
                        <c:pt idx="101">
                          <c:v>10</c:v>
                        </c:pt>
                        <c:pt idx="102">
                          <c:v>11</c:v>
                        </c:pt>
                        <c:pt idx="103">
                          <c:v>12</c:v>
                        </c:pt>
                        <c:pt idx="104">
                          <c:v>13</c:v>
                        </c:pt>
                        <c:pt idx="105">
                          <c:v>14</c:v>
                        </c:pt>
                        <c:pt idx="106">
                          <c:v>15</c:v>
                        </c:pt>
                        <c:pt idx="107">
                          <c:v>16</c:v>
                        </c:pt>
                        <c:pt idx="108">
                          <c:v>17</c:v>
                        </c:pt>
                        <c:pt idx="109">
                          <c:v>18</c:v>
                        </c:pt>
                        <c:pt idx="110">
                          <c:v>19</c:v>
                        </c:pt>
                        <c:pt idx="111">
                          <c:v>20</c:v>
                        </c:pt>
                        <c:pt idx="112">
                          <c:v>21</c:v>
                        </c:pt>
                        <c:pt idx="113">
                          <c:v>22</c:v>
                        </c:pt>
                        <c:pt idx="114">
                          <c:v>23</c:v>
                        </c:pt>
                        <c:pt idx="115">
                          <c:v>24</c:v>
                        </c:pt>
                        <c:pt idx="116">
                          <c:v>25</c:v>
                        </c:pt>
                        <c:pt idx="117">
                          <c:v>26</c:v>
                        </c:pt>
                        <c:pt idx="118">
                          <c:v>27</c:v>
                        </c:pt>
                        <c:pt idx="119">
                          <c:v>28</c:v>
                        </c:pt>
                        <c:pt idx="120">
                          <c:v>29</c:v>
                        </c:pt>
                        <c:pt idx="121">
                          <c:v>30</c:v>
                        </c:pt>
                        <c:pt idx="122">
                          <c:v>31</c:v>
                        </c:pt>
                        <c:pt idx="123">
                          <c:v>1</c:v>
                        </c:pt>
                        <c:pt idx="124">
                          <c:v>2</c:v>
                        </c:pt>
                        <c:pt idx="125">
                          <c:v>3</c:v>
                        </c:pt>
                        <c:pt idx="126">
                          <c:v>4</c:v>
                        </c:pt>
                        <c:pt idx="127">
                          <c:v>5</c:v>
                        </c:pt>
                        <c:pt idx="128">
                          <c:v>6</c:v>
                        </c:pt>
                        <c:pt idx="129">
                          <c:v>7</c:v>
                        </c:pt>
                        <c:pt idx="130">
                          <c:v>8</c:v>
                        </c:pt>
                        <c:pt idx="131">
                          <c:v>9</c:v>
                        </c:pt>
                        <c:pt idx="132">
                          <c:v>10</c:v>
                        </c:pt>
                        <c:pt idx="133">
                          <c:v>11</c:v>
                        </c:pt>
                        <c:pt idx="134">
                          <c:v>12</c:v>
                        </c:pt>
                        <c:pt idx="135">
                          <c:v>13</c:v>
                        </c:pt>
                        <c:pt idx="136">
                          <c:v>14</c:v>
                        </c:pt>
                        <c:pt idx="137">
                          <c:v>15</c:v>
                        </c:pt>
                        <c:pt idx="138">
                          <c:v>16</c:v>
                        </c:pt>
                        <c:pt idx="139">
                          <c:v>17</c:v>
                        </c:pt>
                        <c:pt idx="140">
                          <c:v>18</c:v>
                        </c:pt>
                        <c:pt idx="141">
                          <c:v>19</c:v>
                        </c:pt>
                        <c:pt idx="142">
                          <c:v>20</c:v>
                        </c:pt>
                        <c:pt idx="143">
                          <c:v>21</c:v>
                        </c:pt>
                        <c:pt idx="144">
                          <c:v>22</c:v>
                        </c:pt>
                        <c:pt idx="145">
                          <c:v>23</c:v>
                        </c:pt>
                        <c:pt idx="146">
                          <c:v>24</c:v>
                        </c:pt>
                        <c:pt idx="147">
                          <c:v>25</c:v>
                        </c:pt>
                        <c:pt idx="148">
                          <c:v>26</c:v>
                        </c:pt>
                        <c:pt idx="149">
                          <c:v>27</c:v>
                        </c:pt>
                        <c:pt idx="150">
                          <c:v>28</c:v>
                        </c:pt>
                        <c:pt idx="151">
                          <c:v>29</c:v>
                        </c:pt>
                        <c:pt idx="152">
                          <c:v>30</c:v>
                        </c:pt>
                        <c:pt idx="153">
                          <c:v>1</c:v>
                        </c:pt>
                        <c:pt idx="154">
                          <c:v>2</c:v>
                        </c:pt>
                        <c:pt idx="155">
                          <c:v>3</c:v>
                        </c:pt>
                        <c:pt idx="156">
                          <c:v>4</c:v>
                        </c:pt>
                        <c:pt idx="157">
                          <c:v>5</c:v>
                        </c:pt>
                        <c:pt idx="158">
                          <c:v>6</c:v>
                        </c:pt>
                        <c:pt idx="159">
                          <c:v>7</c:v>
                        </c:pt>
                        <c:pt idx="160">
                          <c:v>8</c:v>
                        </c:pt>
                        <c:pt idx="161">
                          <c:v>9</c:v>
                        </c:pt>
                        <c:pt idx="162">
                          <c:v>10</c:v>
                        </c:pt>
                        <c:pt idx="163">
                          <c:v>11</c:v>
                        </c:pt>
                        <c:pt idx="164">
                          <c:v>12</c:v>
                        </c:pt>
                        <c:pt idx="165">
                          <c:v>13</c:v>
                        </c:pt>
                        <c:pt idx="166">
                          <c:v>14</c:v>
                        </c:pt>
                        <c:pt idx="167">
                          <c:v>15</c:v>
                        </c:pt>
                        <c:pt idx="168">
                          <c:v>16</c:v>
                        </c:pt>
                        <c:pt idx="169">
                          <c:v>17</c:v>
                        </c:pt>
                        <c:pt idx="170">
                          <c:v>18</c:v>
                        </c:pt>
                        <c:pt idx="171">
                          <c:v>19</c:v>
                        </c:pt>
                        <c:pt idx="172">
                          <c:v>20</c:v>
                        </c:pt>
                        <c:pt idx="173">
                          <c:v>21</c:v>
                        </c:pt>
                        <c:pt idx="174">
                          <c:v>22</c:v>
                        </c:pt>
                        <c:pt idx="175">
                          <c:v>23</c:v>
                        </c:pt>
                        <c:pt idx="176">
                          <c:v>24</c:v>
                        </c:pt>
                        <c:pt idx="177">
                          <c:v>25</c:v>
                        </c:pt>
                        <c:pt idx="178">
                          <c:v>26</c:v>
                        </c:pt>
                        <c:pt idx="179">
                          <c:v>27</c:v>
                        </c:pt>
                        <c:pt idx="180">
                          <c:v>28</c:v>
                        </c:pt>
                        <c:pt idx="181">
                          <c:v>29</c:v>
                        </c:pt>
                        <c:pt idx="182">
                          <c:v>30</c:v>
                        </c:pt>
                        <c:pt idx="183">
                          <c:v>31</c:v>
                        </c:pt>
                        <c:pt idx="184">
                          <c:v>1</c:v>
                        </c:pt>
                        <c:pt idx="185">
                          <c:v>2</c:v>
                        </c:pt>
                        <c:pt idx="186">
                          <c:v>3</c:v>
                        </c:pt>
                        <c:pt idx="187">
                          <c:v>4</c:v>
                        </c:pt>
                        <c:pt idx="188">
                          <c:v>5</c:v>
                        </c:pt>
                        <c:pt idx="189">
                          <c:v>6</c:v>
                        </c:pt>
                        <c:pt idx="190">
                          <c:v>7</c:v>
                        </c:pt>
                        <c:pt idx="191">
                          <c:v>8</c:v>
                        </c:pt>
                        <c:pt idx="192">
                          <c:v>9</c:v>
                        </c:pt>
                        <c:pt idx="193">
                          <c:v>10</c:v>
                        </c:pt>
                        <c:pt idx="194">
                          <c:v>11</c:v>
                        </c:pt>
                        <c:pt idx="195">
                          <c:v>12</c:v>
                        </c:pt>
                        <c:pt idx="196">
                          <c:v>13</c:v>
                        </c:pt>
                        <c:pt idx="197">
                          <c:v>14</c:v>
                        </c:pt>
                        <c:pt idx="198">
                          <c:v>15</c:v>
                        </c:pt>
                        <c:pt idx="199">
                          <c:v>16</c:v>
                        </c:pt>
                        <c:pt idx="200">
                          <c:v>17</c:v>
                        </c:pt>
                        <c:pt idx="201">
                          <c:v>18</c:v>
                        </c:pt>
                        <c:pt idx="202">
                          <c:v>19</c:v>
                        </c:pt>
                        <c:pt idx="203">
                          <c:v>20</c:v>
                        </c:pt>
                        <c:pt idx="204">
                          <c:v>21</c:v>
                        </c:pt>
                        <c:pt idx="205">
                          <c:v>22</c:v>
                        </c:pt>
                        <c:pt idx="206">
                          <c:v>23</c:v>
                        </c:pt>
                        <c:pt idx="207">
                          <c:v>24</c:v>
                        </c:pt>
                        <c:pt idx="208">
                          <c:v>25</c:v>
                        </c:pt>
                        <c:pt idx="209">
                          <c:v>26</c:v>
                        </c:pt>
                        <c:pt idx="210">
                          <c:v>27</c:v>
                        </c:pt>
                        <c:pt idx="211">
                          <c:v>28</c:v>
                        </c:pt>
                        <c:pt idx="212">
                          <c:v>29</c:v>
                        </c:pt>
                        <c:pt idx="213">
                          <c:v>30</c:v>
                        </c:pt>
                        <c:pt idx="214">
                          <c:v>31</c:v>
                        </c:pt>
                        <c:pt idx="215">
                          <c:v>1</c:v>
                        </c:pt>
                        <c:pt idx="216">
                          <c:v>2</c:v>
                        </c:pt>
                        <c:pt idx="217">
                          <c:v>3</c:v>
                        </c:pt>
                        <c:pt idx="218">
                          <c:v>4</c:v>
                        </c:pt>
                        <c:pt idx="219">
                          <c:v>5</c:v>
                        </c:pt>
                        <c:pt idx="220">
                          <c:v>6</c:v>
                        </c:pt>
                        <c:pt idx="221">
                          <c:v>7</c:v>
                        </c:pt>
                        <c:pt idx="222">
                          <c:v>8</c:v>
                        </c:pt>
                        <c:pt idx="223">
                          <c:v>9</c:v>
                        </c:pt>
                        <c:pt idx="224">
                          <c:v>10</c:v>
                        </c:pt>
                        <c:pt idx="225">
                          <c:v>11</c:v>
                        </c:pt>
                        <c:pt idx="226">
                          <c:v>12</c:v>
                        </c:pt>
                        <c:pt idx="227">
                          <c:v>13</c:v>
                        </c:pt>
                        <c:pt idx="228">
                          <c:v>14</c:v>
                        </c:pt>
                        <c:pt idx="229">
                          <c:v>15</c:v>
                        </c:pt>
                        <c:pt idx="230">
                          <c:v>16</c:v>
                        </c:pt>
                        <c:pt idx="231">
                          <c:v>17</c:v>
                        </c:pt>
                        <c:pt idx="232">
                          <c:v>18</c:v>
                        </c:pt>
                        <c:pt idx="233">
                          <c:v>19</c:v>
                        </c:pt>
                        <c:pt idx="234">
                          <c:v>20</c:v>
                        </c:pt>
                        <c:pt idx="235">
                          <c:v>21</c:v>
                        </c:pt>
                        <c:pt idx="236">
                          <c:v>22</c:v>
                        </c:pt>
                        <c:pt idx="237">
                          <c:v>23</c:v>
                        </c:pt>
                        <c:pt idx="238">
                          <c:v>24</c:v>
                        </c:pt>
                        <c:pt idx="239">
                          <c:v>25</c:v>
                        </c:pt>
                        <c:pt idx="240">
                          <c:v>26</c:v>
                        </c:pt>
                        <c:pt idx="241">
                          <c:v>27</c:v>
                        </c:pt>
                        <c:pt idx="242">
                          <c:v>28</c:v>
                        </c:pt>
                        <c:pt idx="243">
                          <c:v>29</c:v>
                        </c:pt>
                        <c:pt idx="244">
                          <c:v>1</c:v>
                        </c:pt>
                        <c:pt idx="245">
                          <c:v>2</c:v>
                        </c:pt>
                        <c:pt idx="246">
                          <c:v>3</c:v>
                        </c:pt>
                        <c:pt idx="247">
                          <c:v>4</c:v>
                        </c:pt>
                        <c:pt idx="248">
                          <c:v>5</c:v>
                        </c:pt>
                        <c:pt idx="249">
                          <c:v>6</c:v>
                        </c:pt>
                        <c:pt idx="250">
                          <c:v>7</c:v>
                        </c:pt>
                        <c:pt idx="251">
                          <c:v>8</c:v>
                        </c:pt>
                        <c:pt idx="252">
                          <c:v>9</c:v>
                        </c:pt>
                        <c:pt idx="253">
                          <c:v>10</c:v>
                        </c:pt>
                        <c:pt idx="254">
                          <c:v>11</c:v>
                        </c:pt>
                        <c:pt idx="255">
                          <c:v>12</c:v>
                        </c:pt>
                        <c:pt idx="256">
                          <c:v>13</c:v>
                        </c:pt>
                        <c:pt idx="257">
                          <c:v>14</c:v>
                        </c:pt>
                        <c:pt idx="258">
                          <c:v>15</c:v>
                        </c:pt>
                        <c:pt idx="259">
                          <c:v>16</c:v>
                        </c:pt>
                        <c:pt idx="260">
                          <c:v>17</c:v>
                        </c:pt>
                        <c:pt idx="261">
                          <c:v>18</c:v>
                        </c:pt>
                        <c:pt idx="262">
                          <c:v>19</c:v>
                        </c:pt>
                        <c:pt idx="263">
                          <c:v>20</c:v>
                        </c:pt>
                        <c:pt idx="264">
                          <c:v>21</c:v>
                        </c:pt>
                        <c:pt idx="265">
                          <c:v>22</c:v>
                        </c:pt>
                        <c:pt idx="266">
                          <c:v>23</c:v>
                        </c:pt>
                        <c:pt idx="267">
                          <c:v>24</c:v>
                        </c:pt>
                        <c:pt idx="268">
                          <c:v>25</c:v>
                        </c:pt>
                        <c:pt idx="269">
                          <c:v>26</c:v>
                        </c:pt>
                        <c:pt idx="270">
                          <c:v>27</c:v>
                        </c:pt>
                        <c:pt idx="271">
                          <c:v>28</c:v>
                        </c:pt>
                        <c:pt idx="272">
                          <c:v>29</c:v>
                        </c:pt>
                        <c:pt idx="273">
                          <c:v>30</c:v>
                        </c:pt>
                        <c:pt idx="274">
                          <c:v>31</c:v>
                        </c:pt>
                        <c:pt idx="275">
                          <c:v>1</c:v>
                        </c:pt>
                        <c:pt idx="276">
                          <c:v>2</c:v>
                        </c:pt>
                        <c:pt idx="277">
                          <c:v>3</c:v>
                        </c:pt>
                        <c:pt idx="278">
                          <c:v>4</c:v>
                        </c:pt>
                        <c:pt idx="279">
                          <c:v>5</c:v>
                        </c:pt>
                        <c:pt idx="280">
                          <c:v>6</c:v>
                        </c:pt>
                        <c:pt idx="281">
                          <c:v>7</c:v>
                        </c:pt>
                        <c:pt idx="282">
                          <c:v>8</c:v>
                        </c:pt>
                        <c:pt idx="283">
                          <c:v>9</c:v>
                        </c:pt>
                        <c:pt idx="284">
                          <c:v>10</c:v>
                        </c:pt>
                        <c:pt idx="285">
                          <c:v>11</c:v>
                        </c:pt>
                        <c:pt idx="286">
                          <c:v>12</c:v>
                        </c:pt>
                        <c:pt idx="287">
                          <c:v>13</c:v>
                        </c:pt>
                        <c:pt idx="288">
                          <c:v>14</c:v>
                        </c:pt>
                        <c:pt idx="289">
                          <c:v>15</c:v>
                        </c:pt>
                        <c:pt idx="290">
                          <c:v>16</c:v>
                        </c:pt>
                        <c:pt idx="291">
                          <c:v>17</c:v>
                        </c:pt>
                        <c:pt idx="292">
                          <c:v>18</c:v>
                        </c:pt>
                        <c:pt idx="293">
                          <c:v>19</c:v>
                        </c:pt>
                        <c:pt idx="294">
                          <c:v>20</c:v>
                        </c:pt>
                        <c:pt idx="295">
                          <c:v>21</c:v>
                        </c:pt>
                        <c:pt idx="296">
                          <c:v>22</c:v>
                        </c:pt>
                        <c:pt idx="297">
                          <c:v>23</c:v>
                        </c:pt>
                        <c:pt idx="298">
                          <c:v>24</c:v>
                        </c:pt>
                        <c:pt idx="299">
                          <c:v>25</c:v>
                        </c:pt>
                        <c:pt idx="300">
                          <c:v>26</c:v>
                        </c:pt>
                        <c:pt idx="301">
                          <c:v>27</c:v>
                        </c:pt>
                        <c:pt idx="302">
                          <c:v>28</c:v>
                        </c:pt>
                        <c:pt idx="303">
                          <c:v>29</c:v>
                        </c:pt>
                        <c:pt idx="304">
                          <c:v>30</c:v>
                        </c:pt>
                        <c:pt idx="305">
                          <c:v>1</c:v>
                        </c:pt>
                        <c:pt idx="306">
                          <c:v>2</c:v>
                        </c:pt>
                        <c:pt idx="307">
                          <c:v>3</c:v>
                        </c:pt>
                        <c:pt idx="308">
                          <c:v>4</c:v>
                        </c:pt>
                        <c:pt idx="309">
                          <c:v>5</c:v>
                        </c:pt>
                        <c:pt idx="310">
                          <c:v>6</c:v>
                        </c:pt>
                        <c:pt idx="311">
                          <c:v>7</c:v>
                        </c:pt>
                        <c:pt idx="312">
                          <c:v>8</c:v>
                        </c:pt>
                        <c:pt idx="313">
                          <c:v>9</c:v>
                        </c:pt>
                        <c:pt idx="314">
                          <c:v>10</c:v>
                        </c:pt>
                        <c:pt idx="315">
                          <c:v>11</c:v>
                        </c:pt>
                        <c:pt idx="316">
                          <c:v>12</c:v>
                        </c:pt>
                        <c:pt idx="317">
                          <c:v>13</c:v>
                        </c:pt>
                        <c:pt idx="318">
                          <c:v>14</c:v>
                        </c:pt>
                        <c:pt idx="319">
                          <c:v>15</c:v>
                        </c:pt>
                        <c:pt idx="320">
                          <c:v>16</c:v>
                        </c:pt>
                        <c:pt idx="321">
                          <c:v>17</c:v>
                        </c:pt>
                        <c:pt idx="322">
                          <c:v>18</c:v>
                        </c:pt>
                        <c:pt idx="323">
                          <c:v>19</c:v>
                        </c:pt>
                        <c:pt idx="324">
                          <c:v>20</c:v>
                        </c:pt>
                        <c:pt idx="325">
                          <c:v>21</c:v>
                        </c:pt>
                        <c:pt idx="326">
                          <c:v>22</c:v>
                        </c:pt>
                        <c:pt idx="327">
                          <c:v>23</c:v>
                        </c:pt>
                        <c:pt idx="328">
                          <c:v>24</c:v>
                        </c:pt>
                        <c:pt idx="329">
                          <c:v>25</c:v>
                        </c:pt>
                        <c:pt idx="330">
                          <c:v>26</c:v>
                        </c:pt>
                        <c:pt idx="331">
                          <c:v>27</c:v>
                        </c:pt>
                        <c:pt idx="332">
                          <c:v>28</c:v>
                        </c:pt>
                        <c:pt idx="333">
                          <c:v>29</c:v>
                        </c:pt>
                        <c:pt idx="334">
                          <c:v>30</c:v>
                        </c:pt>
                        <c:pt idx="335">
                          <c:v>31</c:v>
                        </c:pt>
                        <c:pt idx="336">
                          <c:v>1</c:v>
                        </c:pt>
                        <c:pt idx="337">
                          <c:v>2</c:v>
                        </c:pt>
                        <c:pt idx="338">
                          <c:v>3</c:v>
                        </c:pt>
                        <c:pt idx="339">
                          <c:v>4</c:v>
                        </c:pt>
                        <c:pt idx="340">
                          <c:v>5</c:v>
                        </c:pt>
                        <c:pt idx="341">
                          <c:v>6</c:v>
                        </c:pt>
                        <c:pt idx="342">
                          <c:v>7</c:v>
                        </c:pt>
                        <c:pt idx="343">
                          <c:v>8</c:v>
                        </c:pt>
                        <c:pt idx="344">
                          <c:v>9</c:v>
                        </c:pt>
                        <c:pt idx="345">
                          <c:v>10</c:v>
                        </c:pt>
                        <c:pt idx="346">
                          <c:v>11</c:v>
                        </c:pt>
                        <c:pt idx="347">
                          <c:v>12</c:v>
                        </c:pt>
                        <c:pt idx="348">
                          <c:v>13</c:v>
                        </c:pt>
                        <c:pt idx="349">
                          <c:v>14</c:v>
                        </c:pt>
                        <c:pt idx="350">
                          <c:v>15</c:v>
                        </c:pt>
                        <c:pt idx="351">
                          <c:v>16</c:v>
                        </c:pt>
                        <c:pt idx="352">
                          <c:v>17</c:v>
                        </c:pt>
                        <c:pt idx="353">
                          <c:v>18</c:v>
                        </c:pt>
                        <c:pt idx="354">
                          <c:v>19</c:v>
                        </c:pt>
                        <c:pt idx="355">
                          <c:v>20</c:v>
                        </c:pt>
                        <c:pt idx="356">
                          <c:v>21</c:v>
                        </c:pt>
                        <c:pt idx="357">
                          <c:v>22</c:v>
                        </c:pt>
                        <c:pt idx="358">
                          <c:v>23</c:v>
                        </c:pt>
                        <c:pt idx="359">
                          <c:v>24</c:v>
                        </c:pt>
                        <c:pt idx="360">
                          <c:v>25</c:v>
                        </c:pt>
                        <c:pt idx="361">
                          <c:v>26</c:v>
                        </c:pt>
                        <c:pt idx="362">
                          <c:v>27</c:v>
                        </c:pt>
                        <c:pt idx="363">
                          <c:v>28</c:v>
                        </c:pt>
                        <c:pt idx="364">
                          <c:v>29</c:v>
                        </c:pt>
                        <c:pt idx="365">
                          <c:v>30</c:v>
                        </c:pt>
                      </c:lvl>
                      <c:lvl>
                        <c:pt idx="0">
                          <c:v>Jul</c:v>
                        </c:pt>
                        <c:pt idx="1">
                          <c:v>Jul</c:v>
                        </c:pt>
                        <c:pt idx="2">
                          <c:v>Jul</c:v>
                        </c:pt>
                        <c:pt idx="3">
                          <c:v>Jul</c:v>
                        </c:pt>
                        <c:pt idx="4">
                          <c:v>Jul</c:v>
                        </c:pt>
                        <c:pt idx="5">
                          <c:v>Jul</c:v>
                        </c:pt>
                        <c:pt idx="6">
                          <c:v>Jul</c:v>
                        </c:pt>
                        <c:pt idx="7">
                          <c:v>Jul</c:v>
                        </c:pt>
                        <c:pt idx="8">
                          <c:v>Jul</c:v>
                        </c:pt>
                        <c:pt idx="9">
                          <c:v>Jul</c:v>
                        </c:pt>
                        <c:pt idx="10">
                          <c:v>Jul</c:v>
                        </c:pt>
                        <c:pt idx="11">
                          <c:v>Jul</c:v>
                        </c:pt>
                        <c:pt idx="12">
                          <c:v>Jul</c:v>
                        </c:pt>
                        <c:pt idx="13">
                          <c:v>Jul</c:v>
                        </c:pt>
                        <c:pt idx="14">
                          <c:v>Jul</c:v>
                        </c:pt>
                        <c:pt idx="15">
                          <c:v>Jul</c:v>
                        </c:pt>
                        <c:pt idx="16">
                          <c:v>Jul</c:v>
                        </c:pt>
                        <c:pt idx="17">
                          <c:v>Jul</c:v>
                        </c:pt>
                        <c:pt idx="18">
                          <c:v>Jul</c:v>
                        </c:pt>
                        <c:pt idx="19">
                          <c:v>Jul</c:v>
                        </c:pt>
                        <c:pt idx="20">
                          <c:v>Jul</c:v>
                        </c:pt>
                        <c:pt idx="21">
                          <c:v>Jul</c:v>
                        </c:pt>
                        <c:pt idx="22">
                          <c:v>Jul</c:v>
                        </c:pt>
                        <c:pt idx="23">
                          <c:v>Jul</c:v>
                        </c:pt>
                        <c:pt idx="24">
                          <c:v>Jul</c:v>
                        </c:pt>
                        <c:pt idx="25">
                          <c:v>Jul</c:v>
                        </c:pt>
                        <c:pt idx="26">
                          <c:v>Jul</c:v>
                        </c:pt>
                        <c:pt idx="27">
                          <c:v>Jul</c:v>
                        </c:pt>
                        <c:pt idx="28">
                          <c:v>Jul</c:v>
                        </c:pt>
                        <c:pt idx="29">
                          <c:v>Jul</c:v>
                        </c:pt>
                        <c:pt idx="30">
                          <c:v>Jul</c:v>
                        </c:pt>
                        <c:pt idx="31">
                          <c:v>Aug</c:v>
                        </c:pt>
                        <c:pt idx="32">
                          <c:v>Aug</c:v>
                        </c:pt>
                        <c:pt idx="33">
                          <c:v>Aug</c:v>
                        </c:pt>
                        <c:pt idx="34">
                          <c:v>Aug</c:v>
                        </c:pt>
                        <c:pt idx="35">
                          <c:v>Aug</c:v>
                        </c:pt>
                        <c:pt idx="36">
                          <c:v>Aug</c:v>
                        </c:pt>
                        <c:pt idx="37">
                          <c:v>Aug</c:v>
                        </c:pt>
                        <c:pt idx="38">
                          <c:v>Aug</c:v>
                        </c:pt>
                        <c:pt idx="39">
                          <c:v>Aug</c:v>
                        </c:pt>
                        <c:pt idx="40">
                          <c:v>Aug</c:v>
                        </c:pt>
                        <c:pt idx="41">
                          <c:v>Aug</c:v>
                        </c:pt>
                        <c:pt idx="42">
                          <c:v>Aug</c:v>
                        </c:pt>
                        <c:pt idx="43">
                          <c:v>Aug</c:v>
                        </c:pt>
                        <c:pt idx="44">
                          <c:v>Aug</c:v>
                        </c:pt>
                        <c:pt idx="45">
                          <c:v>Aug</c:v>
                        </c:pt>
                        <c:pt idx="46">
                          <c:v>Aug</c:v>
                        </c:pt>
                        <c:pt idx="47">
                          <c:v>Aug</c:v>
                        </c:pt>
                        <c:pt idx="48">
                          <c:v>Aug</c:v>
                        </c:pt>
                        <c:pt idx="49">
                          <c:v>Aug</c:v>
                        </c:pt>
                        <c:pt idx="50">
                          <c:v>Aug</c:v>
                        </c:pt>
                        <c:pt idx="51">
                          <c:v>Aug</c:v>
                        </c:pt>
                        <c:pt idx="52">
                          <c:v>Aug</c:v>
                        </c:pt>
                        <c:pt idx="53">
                          <c:v>Aug</c:v>
                        </c:pt>
                        <c:pt idx="54">
                          <c:v>Aug</c:v>
                        </c:pt>
                        <c:pt idx="55">
                          <c:v>Aug</c:v>
                        </c:pt>
                        <c:pt idx="56">
                          <c:v>Aug</c:v>
                        </c:pt>
                        <c:pt idx="57">
                          <c:v>Aug</c:v>
                        </c:pt>
                        <c:pt idx="58">
                          <c:v>Aug</c:v>
                        </c:pt>
                        <c:pt idx="59">
                          <c:v>Aug</c:v>
                        </c:pt>
                        <c:pt idx="60">
                          <c:v>Aug</c:v>
                        </c:pt>
                        <c:pt idx="61">
                          <c:v>Aug</c:v>
                        </c:pt>
                        <c:pt idx="62">
                          <c:v>Sep</c:v>
                        </c:pt>
                        <c:pt idx="63">
                          <c:v>Sep</c:v>
                        </c:pt>
                        <c:pt idx="64">
                          <c:v>Sep</c:v>
                        </c:pt>
                        <c:pt idx="65">
                          <c:v>Sep</c:v>
                        </c:pt>
                        <c:pt idx="66">
                          <c:v>Sep</c:v>
                        </c:pt>
                        <c:pt idx="67">
                          <c:v>Sep</c:v>
                        </c:pt>
                        <c:pt idx="68">
                          <c:v>Sep</c:v>
                        </c:pt>
                        <c:pt idx="69">
                          <c:v>Sep</c:v>
                        </c:pt>
                        <c:pt idx="70">
                          <c:v>Sep</c:v>
                        </c:pt>
                        <c:pt idx="71">
                          <c:v>Sep</c:v>
                        </c:pt>
                        <c:pt idx="72">
                          <c:v>Sep</c:v>
                        </c:pt>
                        <c:pt idx="73">
                          <c:v>Sep</c:v>
                        </c:pt>
                        <c:pt idx="74">
                          <c:v>Sep</c:v>
                        </c:pt>
                        <c:pt idx="75">
                          <c:v>Sep</c:v>
                        </c:pt>
                        <c:pt idx="76">
                          <c:v>Sep</c:v>
                        </c:pt>
                        <c:pt idx="77">
                          <c:v>Sep</c:v>
                        </c:pt>
                        <c:pt idx="78">
                          <c:v>Sep</c:v>
                        </c:pt>
                        <c:pt idx="79">
                          <c:v>Sep</c:v>
                        </c:pt>
                        <c:pt idx="80">
                          <c:v>Sep</c:v>
                        </c:pt>
                        <c:pt idx="81">
                          <c:v>Sep</c:v>
                        </c:pt>
                        <c:pt idx="82">
                          <c:v>Sep</c:v>
                        </c:pt>
                        <c:pt idx="83">
                          <c:v>Sep</c:v>
                        </c:pt>
                        <c:pt idx="84">
                          <c:v>Sep</c:v>
                        </c:pt>
                        <c:pt idx="85">
                          <c:v>Sep</c:v>
                        </c:pt>
                        <c:pt idx="86">
                          <c:v>Sep</c:v>
                        </c:pt>
                        <c:pt idx="87">
                          <c:v>Sep</c:v>
                        </c:pt>
                        <c:pt idx="88">
                          <c:v>Sep</c:v>
                        </c:pt>
                        <c:pt idx="89">
                          <c:v>Sep</c:v>
                        </c:pt>
                        <c:pt idx="90">
                          <c:v>Sep</c:v>
                        </c:pt>
                        <c:pt idx="91">
                          <c:v>Sep</c:v>
                        </c:pt>
                        <c:pt idx="92">
                          <c:v>Oct</c:v>
                        </c:pt>
                        <c:pt idx="93">
                          <c:v>Oct</c:v>
                        </c:pt>
                        <c:pt idx="94">
                          <c:v>Oct</c:v>
                        </c:pt>
                        <c:pt idx="95">
                          <c:v>Oct</c:v>
                        </c:pt>
                        <c:pt idx="96">
                          <c:v>Oct</c:v>
                        </c:pt>
                        <c:pt idx="97">
                          <c:v>Oct</c:v>
                        </c:pt>
                        <c:pt idx="98">
                          <c:v>Oct</c:v>
                        </c:pt>
                        <c:pt idx="99">
                          <c:v>Oct</c:v>
                        </c:pt>
                        <c:pt idx="100">
                          <c:v>Oct</c:v>
                        </c:pt>
                        <c:pt idx="101">
                          <c:v>Oct</c:v>
                        </c:pt>
                        <c:pt idx="102">
                          <c:v>Oct</c:v>
                        </c:pt>
                        <c:pt idx="103">
                          <c:v>Oct</c:v>
                        </c:pt>
                        <c:pt idx="104">
                          <c:v>Oct</c:v>
                        </c:pt>
                        <c:pt idx="105">
                          <c:v>Oct</c:v>
                        </c:pt>
                        <c:pt idx="106">
                          <c:v>Oct</c:v>
                        </c:pt>
                        <c:pt idx="107">
                          <c:v>Oct</c:v>
                        </c:pt>
                        <c:pt idx="108">
                          <c:v>Oct</c:v>
                        </c:pt>
                        <c:pt idx="109">
                          <c:v>Oct</c:v>
                        </c:pt>
                        <c:pt idx="110">
                          <c:v>Oct</c:v>
                        </c:pt>
                        <c:pt idx="111">
                          <c:v>Oct</c:v>
                        </c:pt>
                        <c:pt idx="112">
                          <c:v>Oct</c:v>
                        </c:pt>
                        <c:pt idx="113">
                          <c:v>Oct</c:v>
                        </c:pt>
                        <c:pt idx="114">
                          <c:v>Oct</c:v>
                        </c:pt>
                        <c:pt idx="115">
                          <c:v>Oct</c:v>
                        </c:pt>
                        <c:pt idx="116">
                          <c:v>Oct</c:v>
                        </c:pt>
                        <c:pt idx="117">
                          <c:v>Oct</c:v>
                        </c:pt>
                        <c:pt idx="118">
                          <c:v>Oct</c:v>
                        </c:pt>
                        <c:pt idx="119">
                          <c:v>Oct</c:v>
                        </c:pt>
                        <c:pt idx="120">
                          <c:v>Oct</c:v>
                        </c:pt>
                        <c:pt idx="121">
                          <c:v>Oct</c:v>
                        </c:pt>
                        <c:pt idx="122">
                          <c:v>Oct</c:v>
                        </c:pt>
                        <c:pt idx="123">
                          <c:v>Nov</c:v>
                        </c:pt>
                        <c:pt idx="124">
                          <c:v>Nov</c:v>
                        </c:pt>
                        <c:pt idx="125">
                          <c:v>Nov</c:v>
                        </c:pt>
                        <c:pt idx="126">
                          <c:v>Nov</c:v>
                        </c:pt>
                        <c:pt idx="127">
                          <c:v>Nov</c:v>
                        </c:pt>
                        <c:pt idx="128">
                          <c:v>Nov</c:v>
                        </c:pt>
                        <c:pt idx="129">
                          <c:v>Nov</c:v>
                        </c:pt>
                        <c:pt idx="130">
                          <c:v>Nov</c:v>
                        </c:pt>
                        <c:pt idx="131">
                          <c:v>Nov</c:v>
                        </c:pt>
                        <c:pt idx="132">
                          <c:v>Nov</c:v>
                        </c:pt>
                        <c:pt idx="133">
                          <c:v>Nov</c:v>
                        </c:pt>
                        <c:pt idx="134">
                          <c:v>Nov</c:v>
                        </c:pt>
                        <c:pt idx="135">
                          <c:v>Nov</c:v>
                        </c:pt>
                        <c:pt idx="136">
                          <c:v>Nov</c:v>
                        </c:pt>
                        <c:pt idx="137">
                          <c:v>Nov</c:v>
                        </c:pt>
                        <c:pt idx="138">
                          <c:v>Nov</c:v>
                        </c:pt>
                        <c:pt idx="139">
                          <c:v>Nov</c:v>
                        </c:pt>
                        <c:pt idx="140">
                          <c:v>Nov</c:v>
                        </c:pt>
                        <c:pt idx="141">
                          <c:v>Nov</c:v>
                        </c:pt>
                        <c:pt idx="142">
                          <c:v>Nov</c:v>
                        </c:pt>
                        <c:pt idx="143">
                          <c:v>Nov</c:v>
                        </c:pt>
                        <c:pt idx="144">
                          <c:v>Nov</c:v>
                        </c:pt>
                        <c:pt idx="145">
                          <c:v>Nov</c:v>
                        </c:pt>
                        <c:pt idx="146">
                          <c:v>Nov</c:v>
                        </c:pt>
                        <c:pt idx="147">
                          <c:v>Nov</c:v>
                        </c:pt>
                        <c:pt idx="148">
                          <c:v>Nov</c:v>
                        </c:pt>
                        <c:pt idx="149">
                          <c:v>Nov</c:v>
                        </c:pt>
                        <c:pt idx="150">
                          <c:v>Nov</c:v>
                        </c:pt>
                        <c:pt idx="151">
                          <c:v>Nov</c:v>
                        </c:pt>
                        <c:pt idx="152">
                          <c:v>Nov</c:v>
                        </c:pt>
                        <c:pt idx="153">
                          <c:v>Dec</c:v>
                        </c:pt>
                        <c:pt idx="154">
                          <c:v>Dec</c:v>
                        </c:pt>
                        <c:pt idx="155">
                          <c:v>Dec</c:v>
                        </c:pt>
                        <c:pt idx="156">
                          <c:v>Dec</c:v>
                        </c:pt>
                        <c:pt idx="157">
                          <c:v>Dec</c:v>
                        </c:pt>
                        <c:pt idx="158">
                          <c:v>Dec</c:v>
                        </c:pt>
                        <c:pt idx="159">
                          <c:v>Dec</c:v>
                        </c:pt>
                        <c:pt idx="160">
                          <c:v>Dec</c:v>
                        </c:pt>
                        <c:pt idx="161">
                          <c:v>Dec</c:v>
                        </c:pt>
                        <c:pt idx="162">
                          <c:v>Dec</c:v>
                        </c:pt>
                        <c:pt idx="163">
                          <c:v>Dec</c:v>
                        </c:pt>
                        <c:pt idx="164">
                          <c:v>Dec</c:v>
                        </c:pt>
                        <c:pt idx="165">
                          <c:v>Dec</c:v>
                        </c:pt>
                        <c:pt idx="166">
                          <c:v>Dec</c:v>
                        </c:pt>
                        <c:pt idx="167">
                          <c:v>Dec</c:v>
                        </c:pt>
                        <c:pt idx="168">
                          <c:v>Dec</c:v>
                        </c:pt>
                        <c:pt idx="169">
                          <c:v>Dec</c:v>
                        </c:pt>
                        <c:pt idx="170">
                          <c:v>Dec</c:v>
                        </c:pt>
                        <c:pt idx="171">
                          <c:v>Dec</c:v>
                        </c:pt>
                        <c:pt idx="172">
                          <c:v>Dec</c:v>
                        </c:pt>
                        <c:pt idx="173">
                          <c:v>Dec</c:v>
                        </c:pt>
                        <c:pt idx="174">
                          <c:v>Dec</c:v>
                        </c:pt>
                        <c:pt idx="175">
                          <c:v>Dec</c:v>
                        </c:pt>
                        <c:pt idx="176">
                          <c:v>Dec</c:v>
                        </c:pt>
                        <c:pt idx="177">
                          <c:v>Dec</c:v>
                        </c:pt>
                        <c:pt idx="178">
                          <c:v>Dec</c:v>
                        </c:pt>
                        <c:pt idx="179">
                          <c:v>Dec</c:v>
                        </c:pt>
                        <c:pt idx="180">
                          <c:v>Dec</c:v>
                        </c:pt>
                        <c:pt idx="181">
                          <c:v>Dec</c:v>
                        </c:pt>
                        <c:pt idx="182">
                          <c:v>Dec</c:v>
                        </c:pt>
                        <c:pt idx="183">
                          <c:v>Dec</c:v>
                        </c:pt>
                        <c:pt idx="184">
                          <c:v>Jan</c:v>
                        </c:pt>
                        <c:pt idx="185">
                          <c:v>Jan</c:v>
                        </c:pt>
                        <c:pt idx="186">
                          <c:v>Jan</c:v>
                        </c:pt>
                        <c:pt idx="187">
                          <c:v>Jan</c:v>
                        </c:pt>
                        <c:pt idx="188">
                          <c:v>Jan</c:v>
                        </c:pt>
                        <c:pt idx="189">
                          <c:v>Jan</c:v>
                        </c:pt>
                        <c:pt idx="190">
                          <c:v>Jan</c:v>
                        </c:pt>
                        <c:pt idx="191">
                          <c:v>Jan</c:v>
                        </c:pt>
                        <c:pt idx="192">
                          <c:v>Jan</c:v>
                        </c:pt>
                        <c:pt idx="193">
                          <c:v>Jan</c:v>
                        </c:pt>
                        <c:pt idx="194">
                          <c:v>Jan</c:v>
                        </c:pt>
                        <c:pt idx="195">
                          <c:v>Jan</c:v>
                        </c:pt>
                        <c:pt idx="196">
                          <c:v>Jan</c:v>
                        </c:pt>
                        <c:pt idx="197">
                          <c:v>Jan</c:v>
                        </c:pt>
                        <c:pt idx="198">
                          <c:v>Jan</c:v>
                        </c:pt>
                        <c:pt idx="199">
                          <c:v>Jan</c:v>
                        </c:pt>
                        <c:pt idx="200">
                          <c:v>Jan</c:v>
                        </c:pt>
                        <c:pt idx="201">
                          <c:v>Jan</c:v>
                        </c:pt>
                        <c:pt idx="202">
                          <c:v>Jan</c:v>
                        </c:pt>
                        <c:pt idx="203">
                          <c:v>Jan</c:v>
                        </c:pt>
                        <c:pt idx="204">
                          <c:v>Jan</c:v>
                        </c:pt>
                        <c:pt idx="205">
                          <c:v>Jan</c:v>
                        </c:pt>
                        <c:pt idx="206">
                          <c:v>Jan</c:v>
                        </c:pt>
                        <c:pt idx="207">
                          <c:v>Jan</c:v>
                        </c:pt>
                        <c:pt idx="208">
                          <c:v>Jan</c:v>
                        </c:pt>
                        <c:pt idx="209">
                          <c:v>Jan</c:v>
                        </c:pt>
                        <c:pt idx="210">
                          <c:v>Jan</c:v>
                        </c:pt>
                        <c:pt idx="211">
                          <c:v>Jan</c:v>
                        </c:pt>
                        <c:pt idx="212">
                          <c:v>Jan</c:v>
                        </c:pt>
                        <c:pt idx="213">
                          <c:v>Jan</c:v>
                        </c:pt>
                        <c:pt idx="214">
                          <c:v>Jan</c:v>
                        </c:pt>
                        <c:pt idx="215">
                          <c:v>Feb</c:v>
                        </c:pt>
                        <c:pt idx="216">
                          <c:v>Feb</c:v>
                        </c:pt>
                        <c:pt idx="217">
                          <c:v>Feb</c:v>
                        </c:pt>
                        <c:pt idx="218">
                          <c:v>Feb</c:v>
                        </c:pt>
                        <c:pt idx="219">
                          <c:v>Feb</c:v>
                        </c:pt>
                        <c:pt idx="220">
                          <c:v>Feb</c:v>
                        </c:pt>
                        <c:pt idx="221">
                          <c:v>Feb</c:v>
                        </c:pt>
                        <c:pt idx="222">
                          <c:v>Feb</c:v>
                        </c:pt>
                        <c:pt idx="223">
                          <c:v>Feb</c:v>
                        </c:pt>
                        <c:pt idx="224">
                          <c:v>Feb</c:v>
                        </c:pt>
                        <c:pt idx="225">
                          <c:v>Feb</c:v>
                        </c:pt>
                        <c:pt idx="226">
                          <c:v>Feb</c:v>
                        </c:pt>
                        <c:pt idx="227">
                          <c:v>Feb</c:v>
                        </c:pt>
                        <c:pt idx="228">
                          <c:v>Feb</c:v>
                        </c:pt>
                        <c:pt idx="229">
                          <c:v>Feb</c:v>
                        </c:pt>
                        <c:pt idx="230">
                          <c:v>Feb</c:v>
                        </c:pt>
                        <c:pt idx="231">
                          <c:v>Feb</c:v>
                        </c:pt>
                        <c:pt idx="232">
                          <c:v>Feb</c:v>
                        </c:pt>
                        <c:pt idx="233">
                          <c:v>Feb</c:v>
                        </c:pt>
                        <c:pt idx="234">
                          <c:v>Feb</c:v>
                        </c:pt>
                        <c:pt idx="235">
                          <c:v>Feb</c:v>
                        </c:pt>
                        <c:pt idx="236">
                          <c:v>Feb</c:v>
                        </c:pt>
                        <c:pt idx="237">
                          <c:v>Feb</c:v>
                        </c:pt>
                        <c:pt idx="238">
                          <c:v>Feb</c:v>
                        </c:pt>
                        <c:pt idx="239">
                          <c:v>Feb</c:v>
                        </c:pt>
                        <c:pt idx="240">
                          <c:v>Feb</c:v>
                        </c:pt>
                        <c:pt idx="241">
                          <c:v>Feb</c:v>
                        </c:pt>
                        <c:pt idx="242">
                          <c:v>Feb</c:v>
                        </c:pt>
                        <c:pt idx="243">
                          <c:v>Feb</c:v>
                        </c:pt>
                        <c:pt idx="244">
                          <c:v>Mar</c:v>
                        </c:pt>
                        <c:pt idx="245">
                          <c:v>Mar</c:v>
                        </c:pt>
                        <c:pt idx="246">
                          <c:v>Mar</c:v>
                        </c:pt>
                        <c:pt idx="247">
                          <c:v>Mar</c:v>
                        </c:pt>
                        <c:pt idx="248">
                          <c:v>Mar</c:v>
                        </c:pt>
                        <c:pt idx="249">
                          <c:v>Mar</c:v>
                        </c:pt>
                        <c:pt idx="250">
                          <c:v>Mar</c:v>
                        </c:pt>
                        <c:pt idx="251">
                          <c:v>Mar</c:v>
                        </c:pt>
                        <c:pt idx="252">
                          <c:v>Mar</c:v>
                        </c:pt>
                        <c:pt idx="253">
                          <c:v>Mar</c:v>
                        </c:pt>
                        <c:pt idx="254">
                          <c:v>Mar</c:v>
                        </c:pt>
                        <c:pt idx="255">
                          <c:v>Mar</c:v>
                        </c:pt>
                        <c:pt idx="256">
                          <c:v>Mar</c:v>
                        </c:pt>
                        <c:pt idx="257">
                          <c:v>Mar</c:v>
                        </c:pt>
                        <c:pt idx="258">
                          <c:v>Mar</c:v>
                        </c:pt>
                        <c:pt idx="259">
                          <c:v>Mar</c:v>
                        </c:pt>
                        <c:pt idx="260">
                          <c:v>Mar</c:v>
                        </c:pt>
                        <c:pt idx="261">
                          <c:v>Mar</c:v>
                        </c:pt>
                        <c:pt idx="262">
                          <c:v>Mar</c:v>
                        </c:pt>
                        <c:pt idx="263">
                          <c:v>Mar</c:v>
                        </c:pt>
                        <c:pt idx="264">
                          <c:v>Mar</c:v>
                        </c:pt>
                        <c:pt idx="265">
                          <c:v>Mar</c:v>
                        </c:pt>
                        <c:pt idx="266">
                          <c:v>Mar</c:v>
                        </c:pt>
                        <c:pt idx="267">
                          <c:v>Mar</c:v>
                        </c:pt>
                        <c:pt idx="268">
                          <c:v>Mar</c:v>
                        </c:pt>
                        <c:pt idx="269">
                          <c:v>Mar</c:v>
                        </c:pt>
                        <c:pt idx="270">
                          <c:v>Mar</c:v>
                        </c:pt>
                        <c:pt idx="271">
                          <c:v>Mar</c:v>
                        </c:pt>
                        <c:pt idx="272">
                          <c:v>Mar</c:v>
                        </c:pt>
                        <c:pt idx="273">
                          <c:v>Mar</c:v>
                        </c:pt>
                        <c:pt idx="274">
                          <c:v>Mar</c:v>
                        </c:pt>
                        <c:pt idx="275">
                          <c:v>Apr</c:v>
                        </c:pt>
                        <c:pt idx="276">
                          <c:v>Apr</c:v>
                        </c:pt>
                        <c:pt idx="277">
                          <c:v>Apr</c:v>
                        </c:pt>
                        <c:pt idx="278">
                          <c:v>Apr</c:v>
                        </c:pt>
                        <c:pt idx="279">
                          <c:v>Apr</c:v>
                        </c:pt>
                        <c:pt idx="280">
                          <c:v>Apr</c:v>
                        </c:pt>
                        <c:pt idx="281">
                          <c:v>Apr</c:v>
                        </c:pt>
                        <c:pt idx="282">
                          <c:v>Apr</c:v>
                        </c:pt>
                        <c:pt idx="283">
                          <c:v>Apr</c:v>
                        </c:pt>
                        <c:pt idx="284">
                          <c:v>Apr</c:v>
                        </c:pt>
                        <c:pt idx="285">
                          <c:v>Apr</c:v>
                        </c:pt>
                        <c:pt idx="286">
                          <c:v>Apr</c:v>
                        </c:pt>
                        <c:pt idx="287">
                          <c:v>Apr</c:v>
                        </c:pt>
                        <c:pt idx="288">
                          <c:v>Apr</c:v>
                        </c:pt>
                        <c:pt idx="289">
                          <c:v>Apr</c:v>
                        </c:pt>
                        <c:pt idx="290">
                          <c:v>Apr</c:v>
                        </c:pt>
                        <c:pt idx="291">
                          <c:v>Apr</c:v>
                        </c:pt>
                        <c:pt idx="292">
                          <c:v>Apr</c:v>
                        </c:pt>
                        <c:pt idx="293">
                          <c:v>Apr</c:v>
                        </c:pt>
                        <c:pt idx="294">
                          <c:v>Apr</c:v>
                        </c:pt>
                        <c:pt idx="295">
                          <c:v>Apr</c:v>
                        </c:pt>
                        <c:pt idx="296">
                          <c:v>Apr</c:v>
                        </c:pt>
                        <c:pt idx="297">
                          <c:v>Apr</c:v>
                        </c:pt>
                        <c:pt idx="298">
                          <c:v>Apr</c:v>
                        </c:pt>
                        <c:pt idx="299">
                          <c:v>Apr</c:v>
                        </c:pt>
                        <c:pt idx="300">
                          <c:v>Apr</c:v>
                        </c:pt>
                        <c:pt idx="301">
                          <c:v>Apr</c:v>
                        </c:pt>
                        <c:pt idx="302">
                          <c:v>Apr</c:v>
                        </c:pt>
                        <c:pt idx="303">
                          <c:v>Apr</c:v>
                        </c:pt>
                        <c:pt idx="304">
                          <c:v>Apr</c:v>
                        </c:pt>
                        <c:pt idx="305">
                          <c:v>May</c:v>
                        </c:pt>
                        <c:pt idx="306">
                          <c:v>May</c:v>
                        </c:pt>
                        <c:pt idx="307">
                          <c:v>May</c:v>
                        </c:pt>
                        <c:pt idx="308">
                          <c:v>May</c:v>
                        </c:pt>
                        <c:pt idx="309">
                          <c:v>May</c:v>
                        </c:pt>
                        <c:pt idx="310">
                          <c:v>May</c:v>
                        </c:pt>
                        <c:pt idx="311">
                          <c:v>May</c:v>
                        </c:pt>
                        <c:pt idx="312">
                          <c:v>May</c:v>
                        </c:pt>
                        <c:pt idx="313">
                          <c:v>May</c:v>
                        </c:pt>
                        <c:pt idx="314">
                          <c:v>May</c:v>
                        </c:pt>
                        <c:pt idx="315">
                          <c:v>May</c:v>
                        </c:pt>
                        <c:pt idx="316">
                          <c:v>May</c:v>
                        </c:pt>
                        <c:pt idx="317">
                          <c:v>May</c:v>
                        </c:pt>
                        <c:pt idx="318">
                          <c:v>May</c:v>
                        </c:pt>
                        <c:pt idx="319">
                          <c:v>May</c:v>
                        </c:pt>
                        <c:pt idx="320">
                          <c:v>May</c:v>
                        </c:pt>
                        <c:pt idx="321">
                          <c:v>May</c:v>
                        </c:pt>
                        <c:pt idx="322">
                          <c:v>May</c:v>
                        </c:pt>
                        <c:pt idx="323">
                          <c:v>May</c:v>
                        </c:pt>
                        <c:pt idx="324">
                          <c:v>May</c:v>
                        </c:pt>
                        <c:pt idx="325">
                          <c:v>May</c:v>
                        </c:pt>
                        <c:pt idx="326">
                          <c:v>May</c:v>
                        </c:pt>
                        <c:pt idx="327">
                          <c:v>May</c:v>
                        </c:pt>
                        <c:pt idx="328">
                          <c:v>May</c:v>
                        </c:pt>
                        <c:pt idx="329">
                          <c:v>May</c:v>
                        </c:pt>
                        <c:pt idx="330">
                          <c:v>May</c:v>
                        </c:pt>
                        <c:pt idx="331">
                          <c:v>May</c:v>
                        </c:pt>
                        <c:pt idx="332">
                          <c:v>May</c:v>
                        </c:pt>
                        <c:pt idx="333">
                          <c:v>May</c:v>
                        </c:pt>
                        <c:pt idx="334">
                          <c:v>May</c:v>
                        </c:pt>
                        <c:pt idx="335">
                          <c:v>May</c:v>
                        </c:pt>
                        <c:pt idx="336">
                          <c:v>Jun</c:v>
                        </c:pt>
                        <c:pt idx="337">
                          <c:v>Jun</c:v>
                        </c:pt>
                        <c:pt idx="338">
                          <c:v>Jun</c:v>
                        </c:pt>
                        <c:pt idx="339">
                          <c:v>Jun</c:v>
                        </c:pt>
                        <c:pt idx="340">
                          <c:v>Jun</c:v>
                        </c:pt>
                        <c:pt idx="341">
                          <c:v>Jun</c:v>
                        </c:pt>
                        <c:pt idx="342">
                          <c:v>Jun</c:v>
                        </c:pt>
                        <c:pt idx="343">
                          <c:v>Jun</c:v>
                        </c:pt>
                        <c:pt idx="344">
                          <c:v>Jun</c:v>
                        </c:pt>
                        <c:pt idx="345">
                          <c:v>Jun</c:v>
                        </c:pt>
                        <c:pt idx="346">
                          <c:v>Jun</c:v>
                        </c:pt>
                        <c:pt idx="347">
                          <c:v>Jun</c:v>
                        </c:pt>
                        <c:pt idx="348">
                          <c:v>Jun</c:v>
                        </c:pt>
                        <c:pt idx="349">
                          <c:v>Jun</c:v>
                        </c:pt>
                        <c:pt idx="350">
                          <c:v>Jun</c:v>
                        </c:pt>
                        <c:pt idx="351">
                          <c:v>Jun</c:v>
                        </c:pt>
                        <c:pt idx="352">
                          <c:v>Jun</c:v>
                        </c:pt>
                        <c:pt idx="353">
                          <c:v>Jun</c:v>
                        </c:pt>
                        <c:pt idx="354">
                          <c:v>Jun</c:v>
                        </c:pt>
                        <c:pt idx="355">
                          <c:v>Jun</c:v>
                        </c:pt>
                        <c:pt idx="356">
                          <c:v>Jun</c:v>
                        </c:pt>
                        <c:pt idx="357">
                          <c:v>Jun</c:v>
                        </c:pt>
                        <c:pt idx="358">
                          <c:v>Jun</c:v>
                        </c:pt>
                        <c:pt idx="359">
                          <c:v>Jun</c:v>
                        </c:pt>
                        <c:pt idx="360">
                          <c:v>Jun</c:v>
                        </c:pt>
                        <c:pt idx="361">
                          <c:v>Jun</c:v>
                        </c:pt>
                        <c:pt idx="362">
                          <c:v>Jun</c:v>
                        </c:pt>
                        <c:pt idx="363">
                          <c:v>Jun</c:v>
                        </c:pt>
                        <c:pt idx="364">
                          <c:v>Jun</c:v>
                        </c:pt>
                        <c:pt idx="365">
                          <c:v>Jun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  <c:pt idx="190">
                          <c:v>191</c:v>
                        </c:pt>
                        <c:pt idx="191">
                          <c:v>192</c:v>
                        </c:pt>
                        <c:pt idx="192">
                          <c:v>193</c:v>
                        </c:pt>
                        <c:pt idx="193">
                          <c:v>194</c:v>
                        </c:pt>
                        <c:pt idx="194">
                          <c:v>195</c:v>
                        </c:pt>
                        <c:pt idx="195">
                          <c:v>196</c:v>
                        </c:pt>
                        <c:pt idx="196">
                          <c:v>197</c:v>
                        </c:pt>
                        <c:pt idx="197">
                          <c:v>198</c:v>
                        </c:pt>
                        <c:pt idx="198">
                          <c:v>199</c:v>
                        </c:pt>
                        <c:pt idx="199">
                          <c:v>200</c:v>
                        </c:pt>
                        <c:pt idx="200">
                          <c:v>201</c:v>
                        </c:pt>
                        <c:pt idx="201">
                          <c:v>202</c:v>
                        </c:pt>
                        <c:pt idx="202">
                          <c:v>203</c:v>
                        </c:pt>
                        <c:pt idx="203">
                          <c:v>204</c:v>
                        </c:pt>
                        <c:pt idx="204">
                          <c:v>205</c:v>
                        </c:pt>
                        <c:pt idx="205">
                          <c:v>206</c:v>
                        </c:pt>
                        <c:pt idx="206">
                          <c:v>207</c:v>
                        </c:pt>
                        <c:pt idx="207">
                          <c:v>208</c:v>
                        </c:pt>
                        <c:pt idx="208">
                          <c:v>209</c:v>
                        </c:pt>
                        <c:pt idx="209">
                          <c:v>210</c:v>
                        </c:pt>
                        <c:pt idx="210">
                          <c:v>211</c:v>
                        </c:pt>
                        <c:pt idx="211">
                          <c:v>212</c:v>
                        </c:pt>
                        <c:pt idx="212">
                          <c:v>213</c:v>
                        </c:pt>
                        <c:pt idx="213">
                          <c:v>214</c:v>
                        </c:pt>
                        <c:pt idx="214">
                          <c:v>215</c:v>
                        </c:pt>
                        <c:pt idx="215">
                          <c:v>216</c:v>
                        </c:pt>
                        <c:pt idx="216">
                          <c:v>217</c:v>
                        </c:pt>
                        <c:pt idx="217">
                          <c:v>218</c:v>
                        </c:pt>
                        <c:pt idx="218">
                          <c:v>219</c:v>
                        </c:pt>
                        <c:pt idx="219">
                          <c:v>220</c:v>
                        </c:pt>
                        <c:pt idx="220">
                          <c:v>221</c:v>
                        </c:pt>
                        <c:pt idx="221">
                          <c:v>222</c:v>
                        </c:pt>
                        <c:pt idx="222">
                          <c:v>223</c:v>
                        </c:pt>
                        <c:pt idx="223">
                          <c:v>224</c:v>
                        </c:pt>
                        <c:pt idx="224">
                          <c:v>225</c:v>
                        </c:pt>
                        <c:pt idx="225">
                          <c:v>226</c:v>
                        </c:pt>
                        <c:pt idx="226">
                          <c:v>227</c:v>
                        </c:pt>
                        <c:pt idx="227">
                          <c:v>228</c:v>
                        </c:pt>
                        <c:pt idx="228">
                          <c:v>229</c:v>
                        </c:pt>
                        <c:pt idx="229">
                          <c:v>230</c:v>
                        </c:pt>
                        <c:pt idx="230">
                          <c:v>231</c:v>
                        </c:pt>
                        <c:pt idx="231">
                          <c:v>232</c:v>
                        </c:pt>
                        <c:pt idx="232">
                          <c:v>233</c:v>
                        </c:pt>
                        <c:pt idx="233">
                          <c:v>234</c:v>
                        </c:pt>
                        <c:pt idx="234">
                          <c:v>235</c:v>
                        </c:pt>
                        <c:pt idx="235">
                          <c:v>236</c:v>
                        </c:pt>
                        <c:pt idx="236">
                          <c:v>237</c:v>
                        </c:pt>
                        <c:pt idx="237">
                          <c:v>238</c:v>
                        </c:pt>
                        <c:pt idx="238">
                          <c:v>239</c:v>
                        </c:pt>
                        <c:pt idx="239">
                          <c:v>240</c:v>
                        </c:pt>
                        <c:pt idx="240">
                          <c:v>241</c:v>
                        </c:pt>
                        <c:pt idx="241">
                          <c:v>242</c:v>
                        </c:pt>
                        <c:pt idx="242">
                          <c:v>243</c:v>
                        </c:pt>
                        <c:pt idx="243">
                          <c:v>244</c:v>
                        </c:pt>
                        <c:pt idx="244">
                          <c:v>245</c:v>
                        </c:pt>
                        <c:pt idx="245">
                          <c:v>246</c:v>
                        </c:pt>
                        <c:pt idx="246">
                          <c:v>247</c:v>
                        </c:pt>
                        <c:pt idx="247">
                          <c:v>248</c:v>
                        </c:pt>
                        <c:pt idx="248">
                          <c:v>249</c:v>
                        </c:pt>
                        <c:pt idx="249">
                          <c:v>250</c:v>
                        </c:pt>
                        <c:pt idx="250">
                          <c:v>251</c:v>
                        </c:pt>
                        <c:pt idx="251">
                          <c:v>252</c:v>
                        </c:pt>
                        <c:pt idx="252">
                          <c:v>253</c:v>
                        </c:pt>
                        <c:pt idx="253">
                          <c:v>254</c:v>
                        </c:pt>
                        <c:pt idx="254">
                          <c:v>255</c:v>
                        </c:pt>
                        <c:pt idx="255">
                          <c:v>256</c:v>
                        </c:pt>
                        <c:pt idx="256">
                          <c:v>257</c:v>
                        </c:pt>
                        <c:pt idx="257">
                          <c:v>258</c:v>
                        </c:pt>
                        <c:pt idx="258">
                          <c:v>259</c:v>
                        </c:pt>
                        <c:pt idx="259">
                          <c:v>260</c:v>
                        </c:pt>
                        <c:pt idx="260">
                          <c:v>261</c:v>
                        </c:pt>
                        <c:pt idx="261">
                          <c:v>262</c:v>
                        </c:pt>
                        <c:pt idx="262">
                          <c:v>263</c:v>
                        </c:pt>
                        <c:pt idx="263">
                          <c:v>264</c:v>
                        </c:pt>
                        <c:pt idx="264">
                          <c:v>265</c:v>
                        </c:pt>
                        <c:pt idx="265">
                          <c:v>266</c:v>
                        </c:pt>
                        <c:pt idx="266">
                          <c:v>267</c:v>
                        </c:pt>
                        <c:pt idx="267">
                          <c:v>268</c:v>
                        </c:pt>
                        <c:pt idx="268">
                          <c:v>269</c:v>
                        </c:pt>
                        <c:pt idx="269">
                          <c:v>270</c:v>
                        </c:pt>
                        <c:pt idx="270">
                          <c:v>271</c:v>
                        </c:pt>
                        <c:pt idx="271">
                          <c:v>272</c:v>
                        </c:pt>
                        <c:pt idx="272">
                          <c:v>273</c:v>
                        </c:pt>
                        <c:pt idx="273">
                          <c:v>274</c:v>
                        </c:pt>
                        <c:pt idx="274">
                          <c:v>275</c:v>
                        </c:pt>
                        <c:pt idx="275">
                          <c:v>276</c:v>
                        </c:pt>
                        <c:pt idx="276">
                          <c:v>277</c:v>
                        </c:pt>
                        <c:pt idx="277">
                          <c:v>278</c:v>
                        </c:pt>
                        <c:pt idx="278">
                          <c:v>279</c:v>
                        </c:pt>
                        <c:pt idx="279">
                          <c:v>280</c:v>
                        </c:pt>
                        <c:pt idx="280">
                          <c:v>281</c:v>
                        </c:pt>
                        <c:pt idx="281">
                          <c:v>282</c:v>
                        </c:pt>
                        <c:pt idx="282">
                          <c:v>283</c:v>
                        </c:pt>
                        <c:pt idx="283">
                          <c:v>284</c:v>
                        </c:pt>
                        <c:pt idx="284">
                          <c:v>285</c:v>
                        </c:pt>
                        <c:pt idx="285">
                          <c:v>286</c:v>
                        </c:pt>
                        <c:pt idx="286">
                          <c:v>287</c:v>
                        </c:pt>
                        <c:pt idx="287">
                          <c:v>288</c:v>
                        </c:pt>
                        <c:pt idx="288">
                          <c:v>289</c:v>
                        </c:pt>
                        <c:pt idx="289">
                          <c:v>290</c:v>
                        </c:pt>
                        <c:pt idx="290">
                          <c:v>291</c:v>
                        </c:pt>
                        <c:pt idx="291">
                          <c:v>292</c:v>
                        </c:pt>
                        <c:pt idx="292">
                          <c:v>293</c:v>
                        </c:pt>
                        <c:pt idx="293">
                          <c:v>294</c:v>
                        </c:pt>
                        <c:pt idx="294">
                          <c:v>295</c:v>
                        </c:pt>
                        <c:pt idx="295">
                          <c:v>296</c:v>
                        </c:pt>
                        <c:pt idx="296">
                          <c:v>297</c:v>
                        </c:pt>
                        <c:pt idx="297">
                          <c:v>298</c:v>
                        </c:pt>
                        <c:pt idx="298">
                          <c:v>299</c:v>
                        </c:pt>
                        <c:pt idx="299">
                          <c:v>300</c:v>
                        </c:pt>
                        <c:pt idx="300">
                          <c:v>301</c:v>
                        </c:pt>
                        <c:pt idx="301">
                          <c:v>302</c:v>
                        </c:pt>
                        <c:pt idx="302">
                          <c:v>303</c:v>
                        </c:pt>
                        <c:pt idx="303">
                          <c:v>304</c:v>
                        </c:pt>
                        <c:pt idx="304">
                          <c:v>305</c:v>
                        </c:pt>
                        <c:pt idx="305">
                          <c:v>306</c:v>
                        </c:pt>
                        <c:pt idx="306">
                          <c:v>307</c:v>
                        </c:pt>
                        <c:pt idx="307">
                          <c:v>308</c:v>
                        </c:pt>
                        <c:pt idx="308">
                          <c:v>309</c:v>
                        </c:pt>
                        <c:pt idx="309">
                          <c:v>310</c:v>
                        </c:pt>
                        <c:pt idx="310">
                          <c:v>311</c:v>
                        </c:pt>
                        <c:pt idx="311">
                          <c:v>312</c:v>
                        </c:pt>
                        <c:pt idx="312">
                          <c:v>313</c:v>
                        </c:pt>
                        <c:pt idx="313">
                          <c:v>314</c:v>
                        </c:pt>
                        <c:pt idx="314">
                          <c:v>315</c:v>
                        </c:pt>
                        <c:pt idx="315">
                          <c:v>316</c:v>
                        </c:pt>
                        <c:pt idx="316">
                          <c:v>317</c:v>
                        </c:pt>
                        <c:pt idx="317">
                          <c:v>318</c:v>
                        </c:pt>
                        <c:pt idx="318">
                          <c:v>319</c:v>
                        </c:pt>
                        <c:pt idx="319">
                          <c:v>320</c:v>
                        </c:pt>
                        <c:pt idx="320">
                          <c:v>321</c:v>
                        </c:pt>
                        <c:pt idx="321">
                          <c:v>322</c:v>
                        </c:pt>
                        <c:pt idx="322">
                          <c:v>323</c:v>
                        </c:pt>
                        <c:pt idx="323">
                          <c:v>324</c:v>
                        </c:pt>
                        <c:pt idx="324">
                          <c:v>325</c:v>
                        </c:pt>
                        <c:pt idx="325">
                          <c:v>326</c:v>
                        </c:pt>
                        <c:pt idx="326">
                          <c:v>327</c:v>
                        </c:pt>
                        <c:pt idx="327">
                          <c:v>328</c:v>
                        </c:pt>
                        <c:pt idx="328">
                          <c:v>329</c:v>
                        </c:pt>
                        <c:pt idx="329">
                          <c:v>330</c:v>
                        </c:pt>
                        <c:pt idx="330">
                          <c:v>331</c:v>
                        </c:pt>
                        <c:pt idx="331">
                          <c:v>332</c:v>
                        </c:pt>
                        <c:pt idx="332">
                          <c:v>333</c:v>
                        </c:pt>
                        <c:pt idx="333">
                          <c:v>334</c:v>
                        </c:pt>
                        <c:pt idx="334">
                          <c:v>335</c:v>
                        </c:pt>
                        <c:pt idx="335">
                          <c:v>336</c:v>
                        </c:pt>
                        <c:pt idx="336">
                          <c:v>337</c:v>
                        </c:pt>
                        <c:pt idx="337">
                          <c:v>338</c:v>
                        </c:pt>
                        <c:pt idx="338">
                          <c:v>339</c:v>
                        </c:pt>
                        <c:pt idx="339">
                          <c:v>340</c:v>
                        </c:pt>
                        <c:pt idx="340">
                          <c:v>341</c:v>
                        </c:pt>
                        <c:pt idx="341">
                          <c:v>342</c:v>
                        </c:pt>
                        <c:pt idx="342">
                          <c:v>343</c:v>
                        </c:pt>
                        <c:pt idx="343">
                          <c:v>344</c:v>
                        </c:pt>
                        <c:pt idx="344">
                          <c:v>345</c:v>
                        </c:pt>
                        <c:pt idx="345">
                          <c:v>346</c:v>
                        </c:pt>
                        <c:pt idx="346">
                          <c:v>347</c:v>
                        </c:pt>
                        <c:pt idx="347">
                          <c:v>348</c:v>
                        </c:pt>
                        <c:pt idx="348">
                          <c:v>349</c:v>
                        </c:pt>
                        <c:pt idx="349">
                          <c:v>350</c:v>
                        </c:pt>
                        <c:pt idx="350">
                          <c:v>351</c:v>
                        </c:pt>
                        <c:pt idx="351">
                          <c:v>352</c:v>
                        </c:pt>
                        <c:pt idx="352">
                          <c:v>353</c:v>
                        </c:pt>
                        <c:pt idx="353">
                          <c:v>354</c:v>
                        </c:pt>
                        <c:pt idx="354">
                          <c:v>355</c:v>
                        </c:pt>
                        <c:pt idx="355">
                          <c:v>356</c:v>
                        </c:pt>
                        <c:pt idx="356">
                          <c:v>357</c:v>
                        </c:pt>
                        <c:pt idx="357">
                          <c:v>358</c:v>
                        </c:pt>
                        <c:pt idx="358">
                          <c:v>359</c:v>
                        </c:pt>
                        <c:pt idx="359">
                          <c:v>360</c:v>
                        </c:pt>
                        <c:pt idx="360">
                          <c:v>361</c:v>
                        </c:pt>
                        <c:pt idx="361">
                          <c:v>362</c:v>
                        </c:pt>
                        <c:pt idx="362">
                          <c:v>363</c:v>
                        </c:pt>
                        <c:pt idx="363">
                          <c:v>364</c:v>
                        </c:pt>
                        <c:pt idx="364">
                          <c:v>365</c:v>
                        </c:pt>
                        <c:pt idx="365">
                          <c:v>366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3'!$F$21:$F$386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7497.0000000000009</c:v>
                      </c:pt>
                      <c:pt idx="1">
                        <c:v>7497.0000000000009</c:v>
                      </c:pt>
                      <c:pt idx="2">
                        <c:v>7497.0000000000009</c:v>
                      </c:pt>
                      <c:pt idx="3">
                        <c:v>7497.0000000000009</c:v>
                      </c:pt>
                      <c:pt idx="4">
                        <c:v>7497.0000000000009</c:v>
                      </c:pt>
                      <c:pt idx="5">
                        <c:v>7497.0000000000009</c:v>
                      </c:pt>
                      <c:pt idx="6">
                        <c:v>7497.0000000000009</c:v>
                      </c:pt>
                      <c:pt idx="7">
                        <c:v>7497.0000000000009</c:v>
                      </c:pt>
                      <c:pt idx="8">
                        <c:v>7497.0000000000009</c:v>
                      </c:pt>
                      <c:pt idx="9">
                        <c:v>7497.0000000000009</c:v>
                      </c:pt>
                      <c:pt idx="10">
                        <c:v>7497.0000000000009</c:v>
                      </c:pt>
                      <c:pt idx="11">
                        <c:v>7497.0000000000009</c:v>
                      </c:pt>
                      <c:pt idx="12">
                        <c:v>7497.0000000000009</c:v>
                      </c:pt>
                      <c:pt idx="13">
                        <c:v>7497.0000000000009</c:v>
                      </c:pt>
                      <c:pt idx="14">
                        <c:v>7497.0000000000009</c:v>
                      </c:pt>
                      <c:pt idx="15">
                        <c:v>7497.0000000000009</c:v>
                      </c:pt>
                      <c:pt idx="16">
                        <c:v>7497.0000000000009</c:v>
                      </c:pt>
                      <c:pt idx="17">
                        <c:v>7497.0000000000009</c:v>
                      </c:pt>
                      <c:pt idx="18">
                        <c:v>7497.0000000000009</c:v>
                      </c:pt>
                      <c:pt idx="19">
                        <c:v>7497.0000000000009</c:v>
                      </c:pt>
                      <c:pt idx="20">
                        <c:v>7497.0000000000009</c:v>
                      </c:pt>
                      <c:pt idx="21">
                        <c:v>7497.0000000000009</c:v>
                      </c:pt>
                      <c:pt idx="22">
                        <c:v>7497.0000000000009</c:v>
                      </c:pt>
                      <c:pt idx="23">
                        <c:v>7497.0000000000009</c:v>
                      </c:pt>
                      <c:pt idx="24">
                        <c:v>7497.0000000000009</c:v>
                      </c:pt>
                      <c:pt idx="25">
                        <c:v>7497.0000000000009</c:v>
                      </c:pt>
                      <c:pt idx="26">
                        <c:v>7497.0000000000009</c:v>
                      </c:pt>
                      <c:pt idx="27">
                        <c:v>7497.0000000000009</c:v>
                      </c:pt>
                      <c:pt idx="28">
                        <c:v>7497.0000000000009</c:v>
                      </c:pt>
                      <c:pt idx="29">
                        <c:v>7497.0000000000009</c:v>
                      </c:pt>
                      <c:pt idx="30">
                        <c:v>7497.0000000000009</c:v>
                      </c:pt>
                      <c:pt idx="31">
                        <c:v>6759.2000000000007</c:v>
                      </c:pt>
                      <c:pt idx="32">
                        <c:v>6759.2000000000007</c:v>
                      </c:pt>
                      <c:pt idx="33">
                        <c:v>6759.2000000000007</c:v>
                      </c:pt>
                      <c:pt idx="34">
                        <c:v>6759.2000000000007</c:v>
                      </c:pt>
                      <c:pt idx="35">
                        <c:v>6759.2000000000007</c:v>
                      </c:pt>
                      <c:pt idx="36">
                        <c:v>6759.2000000000007</c:v>
                      </c:pt>
                      <c:pt idx="37">
                        <c:v>6759.2000000000007</c:v>
                      </c:pt>
                      <c:pt idx="38">
                        <c:v>6759.2000000000007</c:v>
                      </c:pt>
                      <c:pt idx="39">
                        <c:v>6759.2000000000007</c:v>
                      </c:pt>
                      <c:pt idx="40">
                        <c:v>6759.2000000000007</c:v>
                      </c:pt>
                      <c:pt idx="41">
                        <c:v>6759.2000000000007</c:v>
                      </c:pt>
                      <c:pt idx="42">
                        <c:v>6759.2000000000007</c:v>
                      </c:pt>
                      <c:pt idx="43">
                        <c:v>6759.2000000000007</c:v>
                      </c:pt>
                      <c:pt idx="44">
                        <c:v>6759.2000000000007</c:v>
                      </c:pt>
                      <c:pt idx="45">
                        <c:v>6759.2000000000007</c:v>
                      </c:pt>
                      <c:pt idx="46">
                        <c:v>6759.2000000000007</c:v>
                      </c:pt>
                      <c:pt idx="47">
                        <c:v>6759.2000000000007</c:v>
                      </c:pt>
                      <c:pt idx="48">
                        <c:v>6759.2000000000007</c:v>
                      </c:pt>
                      <c:pt idx="49">
                        <c:v>6759.2000000000007</c:v>
                      </c:pt>
                      <c:pt idx="50">
                        <c:v>6759.2000000000007</c:v>
                      </c:pt>
                      <c:pt idx="51">
                        <c:v>6759.2000000000007</c:v>
                      </c:pt>
                      <c:pt idx="52">
                        <c:v>6759.2000000000007</c:v>
                      </c:pt>
                      <c:pt idx="53">
                        <c:v>6759.2000000000007</c:v>
                      </c:pt>
                      <c:pt idx="54">
                        <c:v>6759.2000000000007</c:v>
                      </c:pt>
                      <c:pt idx="55">
                        <c:v>6759.2000000000007</c:v>
                      </c:pt>
                      <c:pt idx="56">
                        <c:v>6759.2000000000007</c:v>
                      </c:pt>
                      <c:pt idx="57">
                        <c:v>6759.2000000000007</c:v>
                      </c:pt>
                      <c:pt idx="58">
                        <c:v>6759.2000000000007</c:v>
                      </c:pt>
                      <c:pt idx="59">
                        <c:v>6759.2000000000007</c:v>
                      </c:pt>
                      <c:pt idx="60">
                        <c:v>6759.2000000000007</c:v>
                      </c:pt>
                      <c:pt idx="61">
                        <c:v>6759.2000000000007</c:v>
                      </c:pt>
                      <c:pt idx="62">
                        <c:v>5950</c:v>
                      </c:pt>
                      <c:pt idx="63">
                        <c:v>5950</c:v>
                      </c:pt>
                      <c:pt idx="64">
                        <c:v>5950</c:v>
                      </c:pt>
                      <c:pt idx="65">
                        <c:v>5950</c:v>
                      </c:pt>
                      <c:pt idx="66">
                        <c:v>5950</c:v>
                      </c:pt>
                      <c:pt idx="67">
                        <c:v>5950</c:v>
                      </c:pt>
                      <c:pt idx="68">
                        <c:v>5950</c:v>
                      </c:pt>
                      <c:pt idx="69">
                        <c:v>5950</c:v>
                      </c:pt>
                      <c:pt idx="70">
                        <c:v>5950</c:v>
                      </c:pt>
                      <c:pt idx="71">
                        <c:v>5950</c:v>
                      </c:pt>
                      <c:pt idx="72">
                        <c:v>5950</c:v>
                      </c:pt>
                      <c:pt idx="73">
                        <c:v>5950</c:v>
                      </c:pt>
                      <c:pt idx="74">
                        <c:v>5950</c:v>
                      </c:pt>
                      <c:pt idx="75">
                        <c:v>5950</c:v>
                      </c:pt>
                      <c:pt idx="76">
                        <c:v>5950</c:v>
                      </c:pt>
                      <c:pt idx="77">
                        <c:v>5950</c:v>
                      </c:pt>
                      <c:pt idx="78">
                        <c:v>5950</c:v>
                      </c:pt>
                      <c:pt idx="79">
                        <c:v>5950</c:v>
                      </c:pt>
                      <c:pt idx="80">
                        <c:v>5950</c:v>
                      </c:pt>
                      <c:pt idx="81">
                        <c:v>5950</c:v>
                      </c:pt>
                      <c:pt idx="82">
                        <c:v>5950</c:v>
                      </c:pt>
                      <c:pt idx="83">
                        <c:v>5950</c:v>
                      </c:pt>
                      <c:pt idx="84">
                        <c:v>5950</c:v>
                      </c:pt>
                      <c:pt idx="85">
                        <c:v>5950</c:v>
                      </c:pt>
                      <c:pt idx="86">
                        <c:v>5950</c:v>
                      </c:pt>
                      <c:pt idx="87">
                        <c:v>5950</c:v>
                      </c:pt>
                      <c:pt idx="88">
                        <c:v>5950</c:v>
                      </c:pt>
                      <c:pt idx="89">
                        <c:v>5950</c:v>
                      </c:pt>
                      <c:pt idx="90">
                        <c:v>5950</c:v>
                      </c:pt>
                      <c:pt idx="91">
                        <c:v>5950</c:v>
                      </c:pt>
                      <c:pt idx="92">
                        <c:v>5117</c:v>
                      </c:pt>
                      <c:pt idx="93">
                        <c:v>5117</c:v>
                      </c:pt>
                      <c:pt idx="94">
                        <c:v>5117</c:v>
                      </c:pt>
                      <c:pt idx="95">
                        <c:v>5117</c:v>
                      </c:pt>
                      <c:pt idx="96">
                        <c:v>5117</c:v>
                      </c:pt>
                      <c:pt idx="97">
                        <c:v>5117</c:v>
                      </c:pt>
                      <c:pt idx="98">
                        <c:v>5117</c:v>
                      </c:pt>
                      <c:pt idx="99">
                        <c:v>5117</c:v>
                      </c:pt>
                      <c:pt idx="100">
                        <c:v>5117</c:v>
                      </c:pt>
                      <c:pt idx="101">
                        <c:v>5117</c:v>
                      </c:pt>
                      <c:pt idx="102">
                        <c:v>5117</c:v>
                      </c:pt>
                      <c:pt idx="103">
                        <c:v>5117</c:v>
                      </c:pt>
                      <c:pt idx="104">
                        <c:v>5117</c:v>
                      </c:pt>
                      <c:pt idx="105">
                        <c:v>5117</c:v>
                      </c:pt>
                      <c:pt idx="106">
                        <c:v>5117</c:v>
                      </c:pt>
                      <c:pt idx="107">
                        <c:v>5117</c:v>
                      </c:pt>
                      <c:pt idx="108">
                        <c:v>5117</c:v>
                      </c:pt>
                      <c:pt idx="109">
                        <c:v>5117</c:v>
                      </c:pt>
                      <c:pt idx="110">
                        <c:v>5117</c:v>
                      </c:pt>
                      <c:pt idx="111">
                        <c:v>5117</c:v>
                      </c:pt>
                      <c:pt idx="112">
                        <c:v>5117</c:v>
                      </c:pt>
                      <c:pt idx="113">
                        <c:v>5117</c:v>
                      </c:pt>
                      <c:pt idx="114">
                        <c:v>5117</c:v>
                      </c:pt>
                      <c:pt idx="115">
                        <c:v>5117</c:v>
                      </c:pt>
                      <c:pt idx="116">
                        <c:v>5117</c:v>
                      </c:pt>
                      <c:pt idx="117">
                        <c:v>5117</c:v>
                      </c:pt>
                      <c:pt idx="118">
                        <c:v>5117</c:v>
                      </c:pt>
                      <c:pt idx="119">
                        <c:v>5117</c:v>
                      </c:pt>
                      <c:pt idx="120">
                        <c:v>5117</c:v>
                      </c:pt>
                      <c:pt idx="121">
                        <c:v>5117</c:v>
                      </c:pt>
                      <c:pt idx="122">
                        <c:v>5117</c:v>
                      </c:pt>
                      <c:pt idx="123">
                        <c:v>4284</c:v>
                      </c:pt>
                      <c:pt idx="124">
                        <c:v>4284</c:v>
                      </c:pt>
                      <c:pt idx="125">
                        <c:v>4284</c:v>
                      </c:pt>
                      <c:pt idx="126">
                        <c:v>4284</c:v>
                      </c:pt>
                      <c:pt idx="127">
                        <c:v>4284</c:v>
                      </c:pt>
                      <c:pt idx="128">
                        <c:v>4284</c:v>
                      </c:pt>
                      <c:pt idx="129">
                        <c:v>4284</c:v>
                      </c:pt>
                      <c:pt idx="130">
                        <c:v>4284</c:v>
                      </c:pt>
                      <c:pt idx="131">
                        <c:v>4284</c:v>
                      </c:pt>
                      <c:pt idx="132">
                        <c:v>4284</c:v>
                      </c:pt>
                      <c:pt idx="133">
                        <c:v>4284</c:v>
                      </c:pt>
                      <c:pt idx="134">
                        <c:v>4284</c:v>
                      </c:pt>
                      <c:pt idx="135">
                        <c:v>4284</c:v>
                      </c:pt>
                      <c:pt idx="136">
                        <c:v>4284</c:v>
                      </c:pt>
                      <c:pt idx="137">
                        <c:v>4284</c:v>
                      </c:pt>
                      <c:pt idx="138">
                        <c:v>4284</c:v>
                      </c:pt>
                      <c:pt idx="139">
                        <c:v>4284</c:v>
                      </c:pt>
                      <c:pt idx="140">
                        <c:v>4284</c:v>
                      </c:pt>
                      <c:pt idx="141">
                        <c:v>4284</c:v>
                      </c:pt>
                      <c:pt idx="142">
                        <c:v>4284</c:v>
                      </c:pt>
                      <c:pt idx="143">
                        <c:v>4284</c:v>
                      </c:pt>
                      <c:pt idx="144">
                        <c:v>4284</c:v>
                      </c:pt>
                      <c:pt idx="145">
                        <c:v>4284</c:v>
                      </c:pt>
                      <c:pt idx="146">
                        <c:v>4284</c:v>
                      </c:pt>
                      <c:pt idx="147">
                        <c:v>4284</c:v>
                      </c:pt>
                      <c:pt idx="148">
                        <c:v>4284</c:v>
                      </c:pt>
                      <c:pt idx="149">
                        <c:v>4284</c:v>
                      </c:pt>
                      <c:pt idx="150">
                        <c:v>4284</c:v>
                      </c:pt>
                      <c:pt idx="151">
                        <c:v>4284</c:v>
                      </c:pt>
                      <c:pt idx="152">
                        <c:v>4284</c:v>
                      </c:pt>
                      <c:pt idx="153">
                        <c:v>3927.0000000000005</c:v>
                      </c:pt>
                      <c:pt idx="154">
                        <c:v>3927.0000000000005</c:v>
                      </c:pt>
                      <c:pt idx="155">
                        <c:v>3927.0000000000005</c:v>
                      </c:pt>
                      <c:pt idx="156">
                        <c:v>3927.0000000000005</c:v>
                      </c:pt>
                      <c:pt idx="157">
                        <c:v>3927.0000000000005</c:v>
                      </c:pt>
                      <c:pt idx="158">
                        <c:v>3927.0000000000005</c:v>
                      </c:pt>
                      <c:pt idx="159">
                        <c:v>3927.0000000000005</c:v>
                      </c:pt>
                      <c:pt idx="160">
                        <c:v>3927.0000000000005</c:v>
                      </c:pt>
                      <c:pt idx="161">
                        <c:v>3927.0000000000005</c:v>
                      </c:pt>
                      <c:pt idx="162">
                        <c:v>3927.0000000000005</c:v>
                      </c:pt>
                      <c:pt idx="163">
                        <c:v>3927.0000000000005</c:v>
                      </c:pt>
                      <c:pt idx="164">
                        <c:v>3927.0000000000005</c:v>
                      </c:pt>
                      <c:pt idx="165">
                        <c:v>3927.0000000000005</c:v>
                      </c:pt>
                      <c:pt idx="166">
                        <c:v>3927.0000000000005</c:v>
                      </c:pt>
                      <c:pt idx="167">
                        <c:v>3927.0000000000005</c:v>
                      </c:pt>
                      <c:pt idx="168">
                        <c:v>3927.0000000000005</c:v>
                      </c:pt>
                      <c:pt idx="169">
                        <c:v>3927.0000000000005</c:v>
                      </c:pt>
                      <c:pt idx="170">
                        <c:v>3927.0000000000005</c:v>
                      </c:pt>
                      <c:pt idx="171">
                        <c:v>3927.0000000000005</c:v>
                      </c:pt>
                      <c:pt idx="172">
                        <c:v>3927.0000000000005</c:v>
                      </c:pt>
                      <c:pt idx="173">
                        <c:v>3927.0000000000005</c:v>
                      </c:pt>
                      <c:pt idx="174">
                        <c:v>3927.0000000000005</c:v>
                      </c:pt>
                      <c:pt idx="175">
                        <c:v>3927.0000000000005</c:v>
                      </c:pt>
                      <c:pt idx="176">
                        <c:v>3927.0000000000005</c:v>
                      </c:pt>
                      <c:pt idx="177">
                        <c:v>3927.0000000000005</c:v>
                      </c:pt>
                      <c:pt idx="178">
                        <c:v>3927.0000000000005</c:v>
                      </c:pt>
                      <c:pt idx="179">
                        <c:v>3927.0000000000005</c:v>
                      </c:pt>
                      <c:pt idx="180">
                        <c:v>3927.0000000000005</c:v>
                      </c:pt>
                      <c:pt idx="181">
                        <c:v>3927.0000000000005</c:v>
                      </c:pt>
                      <c:pt idx="182">
                        <c:v>3927.0000000000005</c:v>
                      </c:pt>
                      <c:pt idx="183">
                        <c:v>3927.0000000000005</c:v>
                      </c:pt>
                      <c:pt idx="184">
                        <c:v>4046.0000000000005</c:v>
                      </c:pt>
                      <c:pt idx="185">
                        <c:v>4046.0000000000005</c:v>
                      </c:pt>
                      <c:pt idx="186">
                        <c:v>4046.0000000000005</c:v>
                      </c:pt>
                      <c:pt idx="187">
                        <c:v>4046.0000000000005</c:v>
                      </c:pt>
                      <c:pt idx="188">
                        <c:v>4046.0000000000005</c:v>
                      </c:pt>
                      <c:pt idx="189">
                        <c:v>4046.0000000000005</c:v>
                      </c:pt>
                      <c:pt idx="190">
                        <c:v>4046.0000000000005</c:v>
                      </c:pt>
                      <c:pt idx="191">
                        <c:v>4046.0000000000005</c:v>
                      </c:pt>
                      <c:pt idx="192">
                        <c:v>4046.0000000000005</c:v>
                      </c:pt>
                      <c:pt idx="193">
                        <c:v>4046.0000000000005</c:v>
                      </c:pt>
                      <c:pt idx="194">
                        <c:v>4046.0000000000005</c:v>
                      </c:pt>
                      <c:pt idx="195">
                        <c:v>4046.0000000000005</c:v>
                      </c:pt>
                      <c:pt idx="196">
                        <c:v>4046.0000000000005</c:v>
                      </c:pt>
                      <c:pt idx="197">
                        <c:v>4046.0000000000005</c:v>
                      </c:pt>
                      <c:pt idx="198">
                        <c:v>4046.0000000000005</c:v>
                      </c:pt>
                      <c:pt idx="199">
                        <c:v>4046.0000000000005</c:v>
                      </c:pt>
                      <c:pt idx="200">
                        <c:v>4046.0000000000005</c:v>
                      </c:pt>
                      <c:pt idx="201">
                        <c:v>4046.0000000000005</c:v>
                      </c:pt>
                      <c:pt idx="202">
                        <c:v>4046.0000000000005</c:v>
                      </c:pt>
                      <c:pt idx="203">
                        <c:v>4046.0000000000005</c:v>
                      </c:pt>
                      <c:pt idx="204">
                        <c:v>4046.0000000000005</c:v>
                      </c:pt>
                      <c:pt idx="205">
                        <c:v>4046.0000000000005</c:v>
                      </c:pt>
                      <c:pt idx="206">
                        <c:v>4046.0000000000005</c:v>
                      </c:pt>
                      <c:pt idx="207">
                        <c:v>4046.0000000000005</c:v>
                      </c:pt>
                      <c:pt idx="208">
                        <c:v>4046.0000000000005</c:v>
                      </c:pt>
                      <c:pt idx="209">
                        <c:v>4046.0000000000005</c:v>
                      </c:pt>
                      <c:pt idx="210">
                        <c:v>4046.0000000000005</c:v>
                      </c:pt>
                      <c:pt idx="211">
                        <c:v>4046.0000000000005</c:v>
                      </c:pt>
                      <c:pt idx="212">
                        <c:v>4046.0000000000005</c:v>
                      </c:pt>
                      <c:pt idx="213">
                        <c:v>4046.0000000000005</c:v>
                      </c:pt>
                      <c:pt idx="214">
                        <c:v>4046.0000000000005</c:v>
                      </c:pt>
                      <c:pt idx="215">
                        <c:v>4760</c:v>
                      </c:pt>
                      <c:pt idx="216">
                        <c:v>4760</c:v>
                      </c:pt>
                      <c:pt idx="217">
                        <c:v>4760</c:v>
                      </c:pt>
                      <c:pt idx="218">
                        <c:v>4760</c:v>
                      </c:pt>
                      <c:pt idx="219">
                        <c:v>4760</c:v>
                      </c:pt>
                      <c:pt idx="220">
                        <c:v>4760</c:v>
                      </c:pt>
                      <c:pt idx="221">
                        <c:v>4760</c:v>
                      </c:pt>
                      <c:pt idx="222">
                        <c:v>4760</c:v>
                      </c:pt>
                      <c:pt idx="223">
                        <c:v>4760</c:v>
                      </c:pt>
                      <c:pt idx="224">
                        <c:v>4760</c:v>
                      </c:pt>
                      <c:pt idx="225">
                        <c:v>4760</c:v>
                      </c:pt>
                      <c:pt idx="226">
                        <c:v>4760</c:v>
                      </c:pt>
                      <c:pt idx="227">
                        <c:v>4760</c:v>
                      </c:pt>
                      <c:pt idx="228">
                        <c:v>4760</c:v>
                      </c:pt>
                      <c:pt idx="229">
                        <c:v>4760</c:v>
                      </c:pt>
                      <c:pt idx="230">
                        <c:v>4760</c:v>
                      </c:pt>
                      <c:pt idx="231">
                        <c:v>4760</c:v>
                      </c:pt>
                      <c:pt idx="232">
                        <c:v>4760</c:v>
                      </c:pt>
                      <c:pt idx="233">
                        <c:v>4760</c:v>
                      </c:pt>
                      <c:pt idx="234">
                        <c:v>4760</c:v>
                      </c:pt>
                      <c:pt idx="235">
                        <c:v>4760</c:v>
                      </c:pt>
                      <c:pt idx="236">
                        <c:v>4760</c:v>
                      </c:pt>
                      <c:pt idx="237">
                        <c:v>4760</c:v>
                      </c:pt>
                      <c:pt idx="238">
                        <c:v>4760</c:v>
                      </c:pt>
                      <c:pt idx="239">
                        <c:v>4760</c:v>
                      </c:pt>
                      <c:pt idx="240">
                        <c:v>4760</c:v>
                      </c:pt>
                      <c:pt idx="241">
                        <c:v>4760</c:v>
                      </c:pt>
                      <c:pt idx="242">
                        <c:v>4760</c:v>
                      </c:pt>
                      <c:pt idx="243">
                        <c:v>4760</c:v>
                      </c:pt>
                      <c:pt idx="244">
                        <c:v>5616.8</c:v>
                      </c:pt>
                      <c:pt idx="245">
                        <c:v>5616.8</c:v>
                      </c:pt>
                      <c:pt idx="246">
                        <c:v>5616.8</c:v>
                      </c:pt>
                      <c:pt idx="247">
                        <c:v>5616.8</c:v>
                      </c:pt>
                      <c:pt idx="248">
                        <c:v>5616.8</c:v>
                      </c:pt>
                      <c:pt idx="249">
                        <c:v>5616.8</c:v>
                      </c:pt>
                      <c:pt idx="250">
                        <c:v>5616.8</c:v>
                      </c:pt>
                      <c:pt idx="251">
                        <c:v>5616.8</c:v>
                      </c:pt>
                      <c:pt idx="252">
                        <c:v>5616.8</c:v>
                      </c:pt>
                      <c:pt idx="253">
                        <c:v>5616.8</c:v>
                      </c:pt>
                      <c:pt idx="254">
                        <c:v>5616.8</c:v>
                      </c:pt>
                      <c:pt idx="255">
                        <c:v>5616.8</c:v>
                      </c:pt>
                      <c:pt idx="256">
                        <c:v>5616.8</c:v>
                      </c:pt>
                      <c:pt idx="257">
                        <c:v>5616.8</c:v>
                      </c:pt>
                      <c:pt idx="258">
                        <c:v>5616.8</c:v>
                      </c:pt>
                      <c:pt idx="259">
                        <c:v>5616.8</c:v>
                      </c:pt>
                      <c:pt idx="260">
                        <c:v>5616.8</c:v>
                      </c:pt>
                      <c:pt idx="261">
                        <c:v>5616.8</c:v>
                      </c:pt>
                      <c:pt idx="262">
                        <c:v>5616.8</c:v>
                      </c:pt>
                      <c:pt idx="263">
                        <c:v>5616.8</c:v>
                      </c:pt>
                      <c:pt idx="264">
                        <c:v>5616.8</c:v>
                      </c:pt>
                      <c:pt idx="265">
                        <c:v>5616.8</c:v>
                      </c:pt>
                      <c:pt idx="266">
                        <c:v>5616.8</c:v>
                      </c:pt>
                      <c:pt idx="267">
                        <c:v>5616.8</c:v>
                      </c:pt>
                      <c:pt idx="268">
                        <c:v>5616.8</c:v>
                      </c:pt>
                      <c:pt idx="269">
                        <c:v>5616.8</c:v>
                      </c:pt>
                      <c:pt idx="270">
                        <c:v>5616.8</c:v>
                      </c:pt>
                      <c:pt idx="271">
                        <c:v>5616.8</c:v>
                      </c:pt>
                      <c:pt idx="272">
                        <c:v>5616.8</c:v>
                      </c:pt>
                      <c:pt idx="273">
                        <c:v>5616.8</c:v>
                      </c:pt>
                      <c:pt idx="274">
                        <c:v>5616.8</c:v>
                      </c:pt>
                      <c:pt idx="275">
                        <c:v>6473.6</c:v>
                      </c:pt>
                      <c:pt idx="276">
                        <c:v>6473.6</c:v>
                      </c:pt>
                      <c:pt idx="277">
                        <c:v>6473.6</c:v>
                      </c:pt>
                      <c:pt idx="278">
                        <c:v>6473.6</c:v>
                      </c:pt>
                      <c:pt idx="279">
                        <c:v>6473.6</c:v>
                      </c:pt>
                      <c:pt idx="280">
                        <c:v>6473.6</c:v>
                      </c:pt>
                      <c:pt idx="281">
                        <c:v>6473.6</c:v>
                      </c:pt>
                      <c:pt idx="282">
                        <c:v>6473.6</c:v>
                      </c:pt>
                      <c:pt idx="283">
                        <c:v>6473.6</c:v>
                      </c:pt>
                      <c:pt idx="284">
                        <c:v>6473.6</c:v>
                      </c:pt>
                      <c:pt idx="285">
                        <c:v>6473.6</c:v>
                      </c:pt>
                      <c:pt idx="286">
                        <c:v>6473.6</c:v>
                      </c:pt>
                      <c:pt idx="287">
                        <c:v>6473.6</c:v>
                      </c:pt>
                      <c:pt idx="288">
                        <c:v>6473.6</c:v>
                      </c:pt>
                      <c:pt idx="289">
                        <c:v>6473.6</c:v>
                      </c:pt>
                      <c:pt idx="290">
                        <c:v>6473.6</c:v>
                      </c:pt>
                      <c:pt idx="291">
                        <c:v>6473.6</c:v>
                      </c:pt>
                      <c:pt idx="292">
                        <c:v>6473.6</c:v>
                      </c:pt>
                      <c:pt idx="293">
                        <c:v>6473.6</c:v>
                      </c:pt>
                      <c:pt idx="294">
                        <c:v>6473.6</c:v>
                      </c:pt>
                      <c:pt idx="295">
                        <c:v>6473.6</c:v>
                      </c:pt>
                      <c:pt idx="296">
                        <c:v>6473.6</c:v>
                      </c:pt>
                      <c:pt idx="297">
                        <c:v>6473.6</c:v>
                      </c:pt>
                      <c:pt idx="298">
                        <c:v>6473.6</c:v>
                      </c:pt>
                      <c:pt idx="299">
                        <c:v>6473.6</c:v>
                      </c:pt>
                      <c:pt idx="300">
                        <c:v>6473.6</c:v>
                      </c:pt>
                      <c:pt idx="301">
                        <c:v>6473.6</c:v>
                      </c:pt>
                      <c:pt idx="302">
                        <c:v>6473.6</c:v>
                      </c:pt>
                      <c:pt idx="303">
                        <c:v>6473.6</c:v>
                      </c:pt>
                      <c:pt idx="304">
                        <c:v>6473.6</c:v>
                      </c:pt>
                      <c:pt idx="305">
                        <c:v>7282.8</c:v>
                      </c:pt>
                      <c:pt idx="306">
                        <c:v>7282.8</c:v>
                      </c:pt>
                      <c:pt idx="307">
                        <c:v>7282.8</c:v>
                      </c:pt>
                      <c:pt idx="308">
                        <c:v>7282.8</c:v>
                      </c:pt>
                      <c:pt idx="309">
                        <c:v>7282.8</c:v>
                      </c:pt>
                      <c:pt idx="310">
                        <c:v>7282.8</c:v>
                      </c:pt>
                      <c:pt idx="311">
                        <c:v>7282.8</c:v>
                      </c:pt>
                      <c:pt idx="312">
                        <c:v>7282.8</c:v>
                      </c:pt>
                      <c:pt idx="313">
                        <c:v>7282.8</c:v>
                      </c:pt>
                      <c:pt idx="314">
                        <c:v>7282.8</c:v>
                      </c:pt>
                      <c:pt idx="315">
                        <c:v>7282.8</c:v>
                      </c:pt>
                      <c:pt idx="316">
                        <c:v>7282.8</c:v>
                      </c:pt>
                      <c:pt idx="317">
                        <c:v>7282.8</c:v>
                      </c:pt>
                      <c:pt idx="318">
                        <c:v>7282.8</c:v>
                      </c:pt>
                      <c:pt idx="319">
                        <c:v>7282.8</c:v>
                      </c:pt>
                      <c:pt idx="320">
                        <c:v>7282.8</c:v>
                      </c:pt>
                      <c:pt idx="321">
                        <c:v>7282.8</c:v>
                      </c:pt>
                      <c:pt idx="322">
                        <c:v>7282.8</c:v>
                      </c:pt>
                      <c:pt idx="323">
                        <c:v>7282.8</c:v>
                      </c:pt>
                      <c:pt idx="324">
                        <c:v>7282.8</c:v>
                      </c:pt>
                      <c:pt idx="325">
                        <c:v>7282.8</c:v>
                      </c:pt>
                      <c:pt idx="326">
                        <c:v>7282.8</c:v>
                      </c:pt>
                      <c:pt idx="327">
                        <c:v>7282.8</c:v>
                      </c:pt>
                      <c:pt idx="328">
                        <c:v>7282.8</c:v>
                      </c:pt>
                      <c:pt idx="329">
                        <c:v>7282.8</c:v>
                      </c:pt>
                      <c:pt idx="330">
                        <c:v>7282.8</c:v>
                      </c:pt>
                      <c:pt idx="331">
                        <c:v>7282.8</c:v>
                      </c:pt>
                      <c:pt idx="332">
                        <c:v>7282.8</c:v>
                      </c:pt>
                      <c:pt idx="333">
                        <c:v>7282.8</c:v>
                      </c:pt>
                      <c:pt idx="334">
                        <c:v>7282.8</c:v>
                      </c:pt>
                      <c:pt idx="335">
                        <c:v>7282.8</c:v>
                      </c:pt>
                      <c:pt idx="336">
                        <c:v>7616.0000000000009</c:v>
                      </c:pt>
                      <c:pt idx="337">
                        <c:v>7616.0000000000009</c:v>
                      </c:pt>
                      <c:pt idx="338">
                        <c:v>7616.0000000000009</c:v>
                      </c:pt>
                      <c:pt idx="339">
                        <c:v>7616.0000000000009</c:v>
                      </c:pt>
                      <c:pt idx="340">
                        <c:v>7616.0000000000009</c:v>
                      </c:pt>
                      <c:pt idx="341">
                        <c:v>7616.0000000000009</c:v>
                      </c:pt>
                      <c:pt idx="342">
                        <c:v>7616.0000000000009</c:v>
                      </c:pt>
                      <c:pt idx="343">
                        <c:v>7616.0000000000009</c:v>
                      </c:pt>
                      <c:pt idx="344">
                        <c:v>7616.0000000000009</c:v>
                      </c:pt>
                      <c:pt idx="345">
                        <c:v>7616.0000000000009</c:v>
                      </c:pt>
                      <c:pt idx="346">
                        <c:v>7616.0000000000009</c:v>
                      </c:pt>
                      <c:pt idx="347">
                        <c:v>7616.0000000000009</c:v>
                      </c:pt>
                      <c:pt idx="348">
                        <c:v>7616.0000000000009</c:v>
                      </c:pt>
                      <c:pt idx="349">
                        <c:v>7616.0000000000009</c:v>
                      </c:pt>
                      <c:pt idx="350">
                        <c:v>7616.0000000000009</c:v>
                      </c:pt>
                      <c:pt idx="351">
                        <c:v>7616.0000000000009</c:v>
                      </c:pt>
                      <c:pt idx="352">
                        <c:v>7616.0000000000009</c:v>
                      </c:pt>
                      <c:pt idx="353">
                        <c:v>7616.0000000000009</c:v>
                      </c:pt>
                      <c:pt idx="354">
                        <c:v>7616.0000000000009</c:v>
                      </c:pt>
                      <c:pt idx="355">
                        <c:v>7616.0000000000009</c:v>
                      </c:pt>
                      <c:pt idx="356">
                        <c:v>7616.0000000000009</c:v>
                      </c:pt>
                      <c:pt idx="357">
                        <c:v>7616.0000000000009</c:v>
                      </c:pt>
                      <c:pt idx="358">
                        <c:v>7616.0000000000009</c:v>
                      </c:pt>
                      <c:pt idx="359">
                        <c:v>7616.0000000000009</c:v>
                      </c:pt>
                      <c:pt idx="360">
                        <c:v>7616.0000000000009</c:v>
                      </c:pt>
                      <c:pt idx="361">
                        <c:v>7616.0000000000009</c:v>
                      </c:pt>
                      <c:pt idx="362">
                        <c:v>7616.0000000000009</c:v>
                      </c:pt>
                      <c:pt idx="363">
                        <c:v>7616.0000000000009</c:v>
                      </c:pt>
                      <c:pt idx="364">
                        <c:v>7616.0000000000009</c:v>
                      </c:pt>
                      <c:pt idx="365">
                        <c:v>7616.0000000000009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E30-4CC2-BC9D-09614E82B09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3'!$H$19:$H$20</c15:sqref>
                        </c15:formulaRef>
                      </c:ext>
                    </c:extLst>
                    <c:strCache>
                      <c:ptCount val="1"/>
                      <c:pt idx="0">
                        <c:v>Energy Needed [Wh]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3'!$A$21:$C$386</c15:sqref>
                        </c15:formulaRef>
                      </c:ext>
                    </c:extLst>
                    <c:multiLvlStrCache>
                      <c:ptCount val="366"/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1</c:v>
                        </c:pt>
                        <c:pt idx="32">
                          <c:v>2</c:v>
                        </c:pt>
                        <c:pt idx="33">
                          <c:v>3</c:v>
                        </c:pt>
                        <c:pt idx="34">
                          <c:v>4</c:v>
                        </c:pt>
                        <c:pt idx="35">
                          <c:v>5</c:v>
                        </c:pt>
                        <c:pt idx="36">
                          <c:v>6</c:v>
                        </c:pt>
                        <c:pt idx="37">
                          <c:v>7</c:v>
                        </c:pt>
                        <c:pt idx="38">
                          <c:v>8</c:v>
                        </c:pt>
                        <c:pt idx="39">
                          <c:v>9</c:v>
                        </c:pt>
                        <c:pt idx="40">
                          <c:v>10</c:v>
                        </c:pt>
                        <c:pt idx="41">
                          <c:v>11</c:v>
                        </c:pt>
                        <c:pt idx="42">
                          <c:v>12</c:v>
                        </c:pt>
                        <c:pt idx="43">
                          <c:v>13</c:v>
                        </c:pt>
                        <c:pt idx="44">
                          <c:v>14</c:v>
                        </c:pt>
                        <c:pt idx="45">
                          <c:v>15</c:v>
                        </c:pt>
                        <c:pt idx="46">
                          <c:v>16</c:v>
                        </c:pt>
                        <c:pt idx="47">
                          <c:v>17</c:v>
                        </c:pt>
                        <c:pt idx="48">
                          <c:v>18</c:v>
                        </c:pt>
                        <c:pt idx="49">
                          <c:v>19</c:v>
                        </c:pt>
                        <c:pt idx="50">
                          <c:v>20</c:v>
                        </c:pt>
                        <c:pt idx="51">
                          <c:v>21</c:v>
                        </c:pt>
                        <c:pt idx="52">
                          <c:v>22</c:v>
                        </c:pt>
                        <c:pt idx="53">
                          <c:v>23</c:v>
                        </c:pt>
                        <c:pt idx="54">
                          <c:v>24</c:v>
                        </c:pt>
                        <c:pt idx="55">
                          <c:v>25</c:v>
                        </c:pt>
                        <c:pt idx="56">
                          <c:v>26</c:v>
                        </c:pt>
                        <c:pt idx="57">
                          <c:v>27</c:v>
                        </c:pt>
                        <c:pt idx="58">
                          <c:v>28</c:v>
                        </c:pt>
                        <c:pt idx="59">
                          <c:v>29</c:v>
                        </c:pt>
                        <c:pt idx="60">
                          <c:v>30</c:v>
                        </c:pt>
                        <c:pt idx="61">
                          <c:v>31</c:v>
                        </c:pt>
                        <c:pt idx="62">
                          <c:v>1</c:v>
                        </c:pt>
                        <c:pt idx="63">
                          <c:v>2</c:v>
                        </c:pt>
                        <c:pt idx="64">
                          <c:v>3</c:v>
                        </c:pt>
                        <c:pt idx="65">
                          <c:v>4</c:v>
                        </c:pt>
                        <c:pt idx="66">
                          <c:v>5</c:v>
                        </c:pt>
                        <c:pt idx="67">
                          <c:v>6</c:v>
                        </c:pt>
                        <c:pt idx="68">
                          <c:v>7</c:v>
                        </c:pt>
                        <c:pt idx="69">
                          <c:v>8</c:v>
                        </c:pt>
                        <c:pt idx="70">
                          <c:v>9</c:v>
                        </c:pt>
                        <c:pt idx="71">
                          <c:v>10</c:v>
                        </c:pt>
                        <c:pt idx="72">
                          <c:v>11</c:v>
                        </c:pt>
                        <c:pt idx="73">
                          <c:v>12</c:v>
                        </c:pt>
                        <c:pt idx="74">
                          <c:v>13</c:v>
                        </c:pt>
                        <c:pt idx="75">
                          <c:v>14</c:v>
                        </c:pt>
                        <c:pt idx="76">
                          <c:v>15</c:v>
                        </c:pt>
                        <c:pt idx="77">
                          <c:v>16</c:v>
                        </c:pt>
                        <c:pt idx="78">
                          <c:v>17</c:v>
                        </c:pt>
                        <c:pt idx="79">
                          <c:v>18</c:v>
                        </c:pt>
                        <c:pt idx="80">
                          <c:v>19</c:v>
                        </c:pt>
                        <c:pt idx="81">
                          <c:v>20</c:v>
                        </c:pt>
                        <c:pt idx="82">
                          <c:v>21</c:v>
                        </c:pt>
                        <c:pt idx="83">
                          <c:v>22</c:v>
                        </c:pt>
                        <c:pt idx="84">
                          <c:v>23</c:v>
                        </c:pt>
                        <c:pt idx="85">
                          <c:v>24</c:v>
                        </c:pt>
                        <c:pt idx="86">
                          <c:v>25</c:v>
                        </c:pt>
                        <c:pt idx="87">
                          <c:v>26</c:v>
                        </c:pt>
                        <c:pt idx="88">
                          <c:v>27</c:v>
                        </c:pt>
                        <c:pt idx="89">
                          <c:v>28</c:v>
                        </c:pt>
                        <c:pt idx="90">
                          <c:v>29</c:v>
                        </c:pt>
                        <c:pt idx="91">
                          <c:v>30</c:v>
                        </c:pt>
                        <c:pt idx="92">
                          <c:v>1</c:v>
                        </c:pt>
                        <c:pt idx="93">
                          <c:v>2</c:v>
                        </c:pt>
                        <c:pt idx="94">
                          <c:v>3</c:v>
                        </c:pt>
                        <c:pt idx="95">
                          <c:v>4</c:v>
                        </c:pt>
                        <c:pt idx="96">
                          <c:v>5</c:v>
                        </c:pt>
                        <c:pt idx="97">
                          <c:v>6</c:v>
                        </c:pt>
                        <c:pt idx="98">
                          <c:v>7</c:v>
                        </c:pt>
                        <c:pt idx="99">
                          <c:v>8</c:v>
                        </c:pt>
                        <c:pt idx="100">
                          <c:v>9</c:v>
                        </c:pt>
                        <c:pt idx="101">
                          <c:v>10</c:v>
                        </c:pt>
                        <c:pt idx="102">
                          <c:v>11</c:v>
                        </c:pt>
                        <c:pt idx="103">
                          <c:v>12</c:v>
                        </c:pt>
                        <c:pt idx="104">
                          <c:v>13</c:v>
                        </c:pt>
                        <c:pt idx="105">
                          <c:v>14</c:v>
                        </c:pt>
                        <c:pt idx="106">
                          <c:v>15</c:v>
                        </c:pt>
                        <c:pt idx="107">
                          <c:v>16</c:v>
                        </c:pt>
                        <c:pt idx="108">
                          <c:v>17</c:v>
                        </c:pt>
                        <c:pt idx="109">
                          <c:v>18</c:v>
                        </c:pt>
                        <c:pt idx="110">
                          <c:v>19</c:v>
                        </c:pt>
                        <c:pt idx="111">
                          <c:v>20</c:v>
                        </c:pt>
                        <c:pt idx="112">
                          <c:v>21</c:v>
                        </c:pt>
                        <c:pt idx="113">
                          <c:v>22</c:v>
                        </c:pt>
                        <c:pt idx="114">
                          <c:v>23</c:v>
                        </c:pt>
                        <c:pt idx="115">
                          <c:v>24</c:v>
                        </c:pt>
                        <c:pt idx="116">
                          <c:v>25</c:v>
                        </c:pt>
                        <c:pt idx="117">
                          <c:v>26</c:v>
                        </c:pt>
                        <c:pt idx="118">
                          <c:v>27</c:v>
                        </c:pt>
                        <c:pt idx="119">
                          <c:v>28</c:v>
                        </c:pt>
                        <c:pt idx="120">
                          <c:v>29</c:v>
                        </c:pt>
                        <c:pt idx="121">
                          <c:v>30</c:v>
                        </c:pt>
                        <c:pt idx="122">
                          <c:v>31</c:v>
                        </c:pt>
                        <c:pt idx="123">
                          <c:v>1</c:v>
                        </c:pt>
                        <c:pt idx="124">
                          <c:v>2</c:v>
                        </c:pt>
                        <c:pt idx="125">
                          <c:v>3</c:v>
                        </c:pt>
                        <c:pt idx="126">
                          <c:v>4</c:v>
                        </c:pt>
                        <c:pt idx="127">
                          <c:v>5</c:v>
                        </c:pt>
                        <c:pt idx="128">
                          <c:v>6</c:v>
                        </c:pt>
                        <c:pt idx="129">
                          <c:v>7</c:v>
                        </c:pt>
                        <c:pt idx="130">
                          <c:v>8</c:v>
                        </c:pt>
                        <c:pt idx="131">
                          <c:v>9</c:v>
                        </c:pt>
                        <c:pt idx="132">
                          <c:v>10</c:v>
                        </c:pt>
                        <c:pt idx="133">
                          <c:v>11</c:v>
                        </c:pt>
                        <c:pt idx="134">
                          <c:v>12</c:v>
                        </c:pt>
                        <c:pt idx="135">
                          <c:v>13</c:v>
                        </c:pt>
                        <c:pt idx="136">
                          <c:v>14</c:v>
                        </c:pt>
                        <c:pt idx="137">
                          <c:v>15</c:v>
                        </c:pt>
                        <c:pt idx="138">
                          <c:v>16</c:v>
                        </c:pt>
                        <c:pt idx="139">
                          <c:v>17</c:v>
                        </c:pt>
                        <c:pt idx="140">
                          <c:v>18</c:v>
                        </c:pt>
                        <c:pt idx="141">
                          <c:v>19</c:v>
                        </c:pt>
                        <c:pt idx="142">
                          <c:v>20</c:v>
                        </c:pt>
                        <c:pt idx="143">
                          <c:v>21</c:v>
                        </c:pt>
                        <c:pt idx="144">
                          <c:v>22</c:v>
                        </c:pt>
                        <c:pt idx="145">
                          <c:v>23</c:v>
                        </c:pt>
                        <c:pt idx="146">
                          <c:v>24</c:v>
                        </c:pt>
                        <c:pt idx="147">
                          <c:v>25</c:v>
                        </c:pt>
                        <c:pt idx="148">
                          <c:v>26</c:v>
                        </c:pt>
                        <c:pt idx="149">
                          <c:v>27</c:v>
                        </c:pt>
                        <c:pt idx="150">
                          <c:v>28</c:v>
                        </c:pt>
                        <c:pt idx="151">
                          <c:v>29</c:v>
                        </c:pt>
                        <c:pt idx="152">
                          <c:v>30</c:v>
                        </c:pt>
                        <c:pt idx="153">
                          <c:v>1</c:v>
                        </c:pt>
                        <c:pt idx="154">
                          <c:v>2</c:v>
                        </c:pt>
                        <c:pt idx="155">
                          <c:v>3</c:v>
                        </c:pt>
                        <c:pt idx="156">
                          <c:v>4</c:v>
                        </c:pt>
                        <c:pt idx="157">
                          <c:v>5</c:v>
                        </c:pt>
                        <c:pt idx="158">
                          <c:v>6</c:v>
                        </c:pt>
                        <c:pt idx="159">
                          <c:v>7</c:v>
                        </c:pt>
                        <c:pt idx="160">
                          <c:v>8</c:v>
                        </c:pt>
                        <c:pt idx="161">
                          <c:v>9</c:v>
                        </c:pt>
                        <c:pt idx="162">
                          <c:v>10</c:v>
                        </c:pt>
                        <c:pt idx="163">
                          <c:v>11</c:v>
                        </c:pt>
                        <c:pt idx="164">
                          <c:v>12</c:v>
                        </c:pt>
                        <c:pt idx="165">
                          <c:v>13</c:v>
                        </c:pt>
                        <c:pt idx="166">
                          <c:v>14</c:v>
                        </c:pt>
                        <c:pt idx="167">
                          <c:v>15</c:v>
                        </c:pt>
                        <c:pt idx="168">
                          <c:v>16</c:v>
                        </c:pt>
                        <c:pt idx="169">
                          <c:v>17</c:v>
                        </c:pt>
                        <c:pt idx="170">
                          <c:v>18</c:v>
                        </c:pt>
                        <c:pt idx="171">
                          <c:v>19</c:v>
                        </c:pt>
                        <c:pt idx="172">
                          <c:v>20</c:v>
                        </c:pt>
                        <c:pt idx="173">
                          <c:v>21</c:v>
                        </c:pt>
                        <c:pt idx="174">
                          <c:v>22</c:v>
                        </c:pt>
                        <c:pt idx="175">
                          <c:v>23</c:v>
                        </c:pt>
                        <c:pt idx="176">
                          <c:v>24</c:v>
                        </c:pt>
                        <c:pt idx="177">
                          <c:v>25</c:v>
                        </c:pt>
                        <c:pt idx="178">
                          <c:v>26</c:v>
                        </c:pt>
                        <c:pt idx="179">
                          <c:v>27</c:v>
                        </c:pt>
                        <c:pt idx="180">
                          <c:v>28</c:v>
                        </c:pt>
                        <c:pt idx="181">
                          <c:v>29</c:v>
                        </c:pt>
                        <c:pt idx="182">
                          <c:v>30</c:v>
                        </c:pt>
                        <c:pt idx="183">
                          <c:v>31</c:v>
                        </c:pt>
                        <c:pt idx="184">
                          <c:v>1</c:v>
                        </c:pt>
                        <c:pt idx="185">
                          <c:v>2</c:v>
                        </c:pt>
                        <c:pt idx="186">
                          <c:v>3</c:v>
                        </c:pt>
                        <c:pt idx="187">
                          <c:v>4</c:v>
                        </c:pt>
                        <c:pt idx="188">
                          <c:v>5</c:v>
                        </c:pt>
                        <c:pt idx="189">
                          <c:v>6</c:v>
                        </c:pt>
                        <c:pt idx="190">
                          <c:v>7</c:v>
                        </c:pt>
                        <c:pt idx="191">
                          <c:v>8</c:v>
                        </c:pt>
                        <c:pt idx="192">
                          <c:v>9</c:v>
                        </c:pt>
                        <c:pt idx="193">
                          <c:v>10</c:v>
                        </c:pt>
                        <c:pt idx="194">
                          <c:v>11</c:v>
                        </c:pt>
                        <c:pt idx="195">
                          <c:v>12</c:v>
                        </c:pt>
                        <c:pt idx="196">
                          <c:v>13</c:v>
                        </c:pt>
                        <c:pt idx="197">
                          <c:v>14</c:v>
                        </c:pt>
                        <c:pt idx="198">
                          <c:v>15</c:v>
                        </c:pt>
                        <c:pt idx="199">
                          <c:v>16</c:v>
                        </c:pt>
                        <c:pt idx="200">
                          <c:v>17</c:v>
                        </c:pt>
                        <c:pt idx="201">
                          <c:v>18</c:v>
                        </c:pt>
                        <c:pt idx="202">
                          <c:v>19</c:v>
                        </c:pt>
                        <c:pt idx="203">
                          <c:v>20</c:v>
                        </c:pt>
                        <c:pt idx="204">
                          <c:v>21</c:v>
                        </c:pt>
                        <c:pt idx="205">
                          <c:v>22</c:v>
                        </c:pt>
                        <c:pt idx="206">
                          <c:v>23</c:v>
                        </c:pt>
                        <c:pt idx="207">
                          <c:v>24</c:v>
                        </c:pt>
                        <c:pt idx="208">
                          <c:v>25</c:v>
                        </c:pt>
                        <c:pt idx="209">
                          <c:v>26</c:v>
                        </c:pt>
                        <c:pt idx="210">
                          <c:v>27</c:v>
                        </c:pt>
                        <c:pt idx="211">
                          <c:v>28</c:v>
                        </c:pt>
                        <c:pt idx="212">
                          <c:v>29</c:v>
                        </c:pt>
                        <c:pt idx="213">
                          <c:v>30</c:v>
                        </c:pt>
                        <c:pt idx="214">
                          <c:v>31</c:v>
                        </c:pt>
                        <c:pt idx="215">
                          <c:v>1</c:v>
                        </c:pt>
                        <c:pt idx="216">
                          <c:v>2</c:v>
                        </c:pt>
                        <c:pt idx="217">
                          <c:v>3</c:v>
                        </c:pt>
                        <c:pt idx="218">
                          <c:v>4</c:v>
                        </c:pt>
                        <c:pt idx="219">
                          <c:v>5</c:v>
                        </c:pt>
                        <c:pt idx="220">
                          <c:v>6</c:v>
                        </c:pt>
                        <c:pt idx="221">
                          <c:v>7</c:v>
                        </c:pt>
                        <c:pt idx="222">
                          <c:v>8</c:v>
                        </c:pt>
                        <c:pt idx="223">
                          <c:v>9</c:v>
                        </c:pt>
                        <c:pt idx="224">
                          <c:v>10</c:v>
                        </c:pt>
                        <c:pt idx="225">
                          <c:v>11</c:v>
                        </c:pt>
                        <c:pt idx="226">
                          <c:v>12</c:v>
                        </c:pt>
                        <c:pt idx="227">
                          <c:v>13</c:v>
                        </c:pt>
                        <c:pt idx="228">
                          <c:v>14</c:v>
                        </c:pt>
                        <c:pt idx="229">
                          <c:v>15</c:v>
                        </c:pt>
                        <c:pt idx="230">
                          <c:v>16</c:v>
                        </c:pt>
                        <c:pt idx="231">
                          <c:v>17</c:v>
                        </c:pt>
                        <c:pt idx="232">
                          <c:v>18</c:v>
                        </c:pt>
                        <c:pt idx="233">
                          <c:v>19</c:v>
                        </c:pt>
                        <c:pt idx="234">
                          <c:v>20</c:v>
                        </c:pt>
                        <c:pt idx="235">
                          <c:v>21</c:v>
                        </c:pt>
                        <c:pt idx="236">
                          <c:v>22</c:v>
                        </c:pt>
                        <c:pt idx="237">
                          <c:v>23</c:v>
                        </c:pt>
                        <c:pt idx="238">
                          <c:v>24</c:v>
                        </c:pt>
                        <c:pt idx="239">
                          <c:v>25</c:v>
                        </c:pt>
                        <c:pt idx="240">
                          <c:v>26</c:v>
                        </c:pt>
                        <c:pt idx="241">
                          <c:v>27</c:v>
                        </c:pt>
                        <c:pt idx="242">
                          <c:v>28</c:v>
                        </c:pt>
                        <c:pt idx="243">
                          <c:v>29</c:v>
                        </c:pt>
                        <c:pt idx="244">
                          <c:v>1</c:v>
                        </c:pt>
                        <c:pt idx="245">
                          <c:v>2</c:v>
                        </c:pt>
                        <c:pt idx="246">
                          <c:v>3</c:v>
                        </c:pt>
                        <c:pt idx="247">
                          <c:v>4</c:v>
                        </c:pt>
                        <c:pt idx="248">
                          <c:v>5</c:v>
                        </c:pt>
                        <c:pt idx="249">
                          <c:v>6</c:v>
                        </c:pt>
                        <c:pt idx="250">
                          <c:v>7</c:v>
                        </c:pt>
                        <c:pt idx="251">
                          <c:v>8</c:v>
                        </c:pt>
                        <c:pt idx="252">
                          <c:v>9</c:v>
                        </c:pt>
                        <c:pt idx="253">
                          <c:v>10</c:v>
                        </c:pt>
                        <c:pt idx="254">
                          <c:v>11</c:v>
                        </c:pt>
                        <c:pt idx="255">
                          <c:v>12</c:v>
                        </c:pt>
                        <c:pt idx="256">
                          <c:v>13</c:v>
                        </c:pt>
                        <c:pt idx="257">
                          <c:v>14</c:v>
                        </c:pt>
                        <c:pt idx="258">
                          <c:v>15</c:v>
                        </c:pt>
                        <c:pt idx="259">
                          <c:v>16</c:v>
                        </c:pt>
                        <c:pt idx="260">
                          <c:v>17</c:v>
                        </c:pt>
                        <c:pt idx="261">
                          <c:v>18</c:v>
                        </c:pt>
                        <c:pt idx="262">
                          <c:v>19</c:v>
                        </c:pt>
                        <c:pt idx="263">
                          <c:v>20</c:v>
                        </c:pt>
                        <c:pt idx="264">
                          <c:v>21</c:v>
                        </c:pt>
                        <c:pt idx="265">
                          <c:v>22</c:v>
                        </c:pt>
                        <c:pt idx="266">
                          <c:v>23</c:v>
                        </c:pt>
                        <c:pt idx="267">
                          <c:v>24</c:v>
                        </c:pt>
                        <c:pt idx="268">
                          <c:v>25</c:v>
                        </c:pt>
                        <c:pt idx="269">
                          <c:v>26</c:v>
                        </c:pt>
                        <c:pt idx="270">
                          <c:v>27</c:v>
                        </c:pt>
                        <c:pt idx="271">
                          <c:v>28</c:v>
                        </c:pt>
                        <c:pt idx="272">
                          <c:v>29</c:v>
                        </c:pt>
                        <c:pt idx="273">
                          <c:v>30</c:v>
                        </c:pt>
                        <c:pt idx="274">
                          <c:v>31</c:v>
                        </c:pt>
                        <c:pt idx="275">
                          <c:v>1</c:v>
                        </c:pt>
                        <c:pt idx="276">
                          <c:v>2</c:v>
                        </c:pt>
                        <c:pt idx="277">
                          <c:v>3</c:v>
                        </c:pt>
                        <c:pt idx="278">
                          <c:v>4</c:v>
                        </c:pt>
                        <c:pt idx="279">
                          <c:v>5</c:v>
                        </c:pt>
                        <c:pt idx="280">
                          <c:v>6</c:v>
                        </c:pt>
                        <c:pt idx="281">
                          <c:v>7</c:v>
                        </c:pt>
                        <c:pt idx="282">
                          <c:v>8</c:v>
                        </c:pt>
                        <c:pt idx="283">
                          <c:v>9</c:v>
                        </c:pt>
                        <c:pt idx="284">
                          <c:v>10</c:v>
                        </c:pt>
                        <c:pt idx="285">
                          <c:v>11</c:v>
                        </c:pt>
                        <c:pt idx="286">
                          <c:v>12</c:v>
                        </c:pt>
                        <c:pt idx="287">
                          <c:v>13</c:v>
                        </c:pt>
                        <c:pt idx="288">
                          <c:v>14</c:v>
                        </c:pt>
                        <c:pt idx="289">
                          <c:v>15</c:v>
                        </c:pt>
                        <c:pt idx="290">
                          <c:v>16</c:v>
                        </c:pt>
                        <c:pt idx="291">
                          <c:v>17</c:v>
                        </c:pt>
                        <c:pt idx="292">
                          <c:v>18</c:v>
                        </c:pt>
                        <c:pt idx="293">
                          <c:v>19</c:v>
                        </c:pt>
                        <c:pt idx="294">
                          <c:v>20</c:v>
                        </c:pt>
                        <c:pt idx="295">
                          <c:v>21</c:v>
                        </c:pt>
                        <c:pt idx="296">
                          <c:v>22</c:v>
                        </c:pt>
                        <c:pt idx="297">
                          <c:v>23</c:v>
                        </c:pt>
                        <c:pt idx="298">
                          <c:v>24</c:v>
                        </c:pt>
                        <c:pt idx="299">
                          <c:v>25</c:v>
                        </c:pt>
                        <c:pt idx="300">
                          <c:v>26</c:v>
                        </c:pt>
                        <c:pt idx="301">
                          <c:v>27</c:v>
                        </c:pt>
                        <c:pt idx="302">
                          <c:v>28</c:v>
                        </c:pt>
                        <c:pt idx="303">
                          <c:v>29</c:v>
                        </c:pt>
                        <c:pt idx="304">
                          <c:v>30</c:v>
                        </c:pt>
                        <c:pt idx="305">
                          <c:v>1</c:v>
                        </c:pt>
                        <c:pt idx="306">
                          <c:v>2</c:v>
                        </c:pt>
                        <c:pt idx="307">
                          <c:v>3</c:v>
                        </c:pt>
                        <c:pt idx="308">
                          <c:v>4</c:v>
                        </c:pt>
                        <c:pt idx="309">
                          <c:v>5</c:v>
                        </c:pt>
                        <c:pt idx="310">
                          <c:v>6</c:v>
                        </c:pt>
                        <c:pt idx="311">
                          <c:v>7</c:v>
                        </c:pt>
                        <c:pt idx="312">
                          <c:v>8</c:v>
                        </c:pt>
                        <c:pt idx="313">
                          <c:v>9</c:v>
                        </c:pt>
                        <c:pt idx="314">
                          <c:v>10</c:v>
                        </c:pt>
                        <c:pt idx="315">
                          <c:v>11</c:v>
                        </c:pt>
                        <c:pt idx="316">
                          <c:v>12</c:v>
                        </c:pt>
                        <c:pt idx="317">
                          <c:v>13</c:v>
                        </c:pt>
                        <c:pt idx="318">
                          <c:v>14</c:v>
                        </c:pt>
                        <c:pt idx="319">
                          <c:v>15</c:v>
                        </c:pt>
                        <c:pt idx="320">
                          <c:v>16</c:v>
                        </c:pt>
                        <c:pt idx="321">
                          <c:v>17</c:v>
                        </c:pt>
                        <c:pt idx="322">
                          <c:v>18</c:v>
                        </c:pt>
                        <c:pt idx="323">
                          <c:v>19</c:v>
                        </c:pt>
                        <c:pt idx="324">
                          <c:v>20</c:v>
                        </c:pt>
                        <c:pt idx="325">
                          <c:v>21</c:v>
                        </c:pt>
                        <c:pt idx="326">
                          <c:v>22</c:v>
                        </c:pt>
                        <c:pt idx="327">
                          <c:v>23</c:v>
                        </c:pt>
                        <c:pt idx="328">
                          <c:v>24</c:v>
                        </c:pt>
                        <c:pt idx="329">
                          <c:v>25</c:v>
                        </c:pt>
                        <c:pt idx="330">
                          <c:v>26</c:v>
                        </c:pt>
                        <c:pt idx="331">
                          <c:v>27</c:v>
                        </c:pt>
                        <c:pt idx="332">
                          <c:v>28</c:v>
                        </c:pt>
                        <c:pt idx="333">
                          <c:v>29</c:v>
                        </c:pt>
                        <c:pt idx="334">
                          <c:v>30</c:v>
                        </c:pt>
                        <c:pt idx="335">
                          <c:v>31</c:v>
                        </c:pt>
                        <c:pt idx="336">
                          <c:v>1</c:v>
                        </c:pt>
                        <c:pt idx="337">
                          <c:v>2</c:v>
                        </c:pt>
                        <c:pt idx="338">
                          <c:v>3</c:v>
                        </c:pt>
                        <c:pt idx="339">
                          <c:v>4</c:v>
                        </c:pt>
                        <c:pt idx="340">
                          <c:v>5</c:v>
                        </c:pt>
                        <c:pt idx="341">
                          <c:v>6</c:v>
                        </c:pt>
                        <c:pt idx="342">
                          <c:v>7</c:v>
                        </c:pt>
                        <c:pt idx="343">
                          <c:v>8</c:v>
                        </c:pt>
                        <c:pt idx="344">
                          <c:v>9</c:v>
                        </c:pt>
                        <c:pt idx="345">
                          <c:v>10</c:v>
                        </c:pt>
                        <c:pt idx="346">
                          <c:v>11</c:v>
                        </c:pt>
                        <c:pt idx="347">
                          <c:v>12</c:v>
                        </c:pt>
                        <c:pt idx="348">
                          <c:v>13</c:v>
                        </c:pt>
                        <c:pt idx="349">
                          <c:v>14</c:v>
                        </c:pt>
                        <c:pt idx="350">
                          <c:v>15</c:v>
                        </c:pt>
                        <c:pt idx="351">
                          <c:v>16</c:v>
                        </c:pt>
                        <c:pt idx="352">
                          <c:v>17</c:v>
                        </c:pt>
                        <c:pt idx="353">
                          <c:v>18</c:v>
                        </c:pt>
                        <c:pt idx="354">
                          <c:v>19</c:v>
                        </c:pt>
                        <c:pt idx="355">
                          <c:v>20</c:v>
                        </c:pt>
                        <c:pt idx="356">
                          <c:v>21</c:v>
                        </c:pt>
                        <c:pt idx="357">
                          <c:v>22</c:v>
                        </c:pt>
                        <c:pt idx="358">
                          <c:v>23</c:v>
                        </c:pt>
                        <c:pt idx="359">
                          <c:v>24</c:v>
                        </c:pt>
                        <c:pt idx="360">
                          <c:v>25</c:v>
                        </c:pt>
                        <c:pt idx="361">
                          <c:v>26</c:v>
                        </c:pt>
                        <c:pt idx="362">
                          <c:v>27</c:v>
                        </c:pt>
                        <c:pt idx="363">
                          <c:v>28</c:v>
                        </c:pt>
                        <c:pt idx="364">
                          <c:v>29</c:v>
                        </c:pt>
                        <c:pt idx="365">
                          <c:v>30</c:v>
                        </c:pt>
                      </c:lvl>
                      <c:lvl>
                        <c:pt idx="0">
                          <c:v>Jul</c:v>
                        </c:pt>
                        <c:pt idx="1">
                          <c:v>Jul</c:v>
                        </c:pt>
                        <c:pt idx="2">
                          <c:v>Jul</c:v>
                        </c:pt>
                        <c:pt idx="3">
                          <c:v>Jul</c:v>
                        </c:pt>
                        <c:pt idx="4">
                          <c:v>Jul</c:v>
                        </c:pt>
                        <c:pt idx="5">
                          <c:v>Jul</c:v>
                        </c:pt>
                        <c:pt idx="6">
                          <c:v>Jul</c:v>
                        </c:pt>
                        <c:pt idx="7">
                          <c:v>Jul</c:v>
                        </c:pt>
                        <c:pt idx="8">
                          <c:v>Jul</c:v>
                        </c:pt>
                        <c:pt idx="9">
                          <c:v>Jul</c:v>
                        </c:pt>
                        <c:pt idx="10">
                          <c:v>Jul</c:v>
                        </c:pt>
                        <c:pt idx="11">
                          <c:v>Jul</c:v>
                        </c:pt>
                        <c:pt idx="12">
                          <c:v>Jul</c:v>
                        </c:pt>
                        <c:pt idx="13">
                          <c:v>Jul</c:v>
                        </c:pt>
                        <c:pt idx="14">
                          <c:v>Jul</c:v>
                        </c:pt>
                        <c:pt idx="15">
                          <c:v>Jul</c:v>
                        </c:pt>
                        <c:pt idx="16">
                          <c:v>Jul</c:v>
                        </c:pt>
                        <c:pt idx="17">
                          <c:v>Jul</c:v>
                        </c:pt>
                        <c:pt idx="18">
                          <c:v>Jul</c:v>
                        </c:pt>
                        <c:pt idx="19">
                          <c:v>Jul</c:v>
                        </c:pt>
                        <c:pt idx="20">
                          <c:v>Jul</c:v>
                        </c:pt>
                        <c:pt idx="21">
                          <c:v>Jul</c:v>
                        </c:pt>
                        <c:pt idx="22">
                          <c:v>Jul</c:v>
                        </c:pt>
                        <c:pt idx="23">
                          <c:v>Jul</c:v>
                        </c:pt>
                        <c:pt idx="24">
                          <c:v>Jul</c:v>
                        </c:pt>
                        <c:pt idx="25">
                          <c:v>Jul</c:v>
                        </c:pt>
                        <c:pt idx="26">
                          <c:v>Jul</c:v>
                        </c:pt>
                        <c:pt idx="27">
                          <c:v>Jul</c:v>
                        </c:pt>
                        <c:pt idx="28">
                          <c:v>Jul</c:v>
                        </c:pt>
                        <c:pt idx="29">
                          <c:v>Jul</c:v>
                        </c:pt>
                        <c:pt idx="30">
                          <c:v>Jul</c:v>
                        </c:pt>
                        <c:pt idx="31">
                          <c:v>Aug</c:v>
                        </c:pt>
                        <c:pt idx="32">
                          <c:v>Aug</c:v>
                        </c:pt>
                        <c:pt idx="33">
                          <c:v>Aug</c:v>
                        </c:pt>
                        <c:pt idx="34">
                          <c:v>Aug</c:v>
                        </c:pt>
                        <c:pt idx="35">
                          <c:v>Aug</c:v>
                        </c:pt>
                        <c:pt idx="36">
                          <c:v>Aug</c:v>
                        </c:pt>
                        <c:pt idx="37">
                          <c:v>Aug</c:v>
                        </c:pt>
                        <c:pt idx="38">
                          <c:v>Aug</c:v>
                        </c:pt>
                        <c:pt idx="39">
                          <c:v>Aug</c:v>
                        </c:pt>
                        <c:pt idx="40">
                          <c:v>Aug</c:v>
                        </c:pt>
                        <c:pt idx="41">
                          <c:v>Aug</c:v>
                        </c:pt>
                        <c:pt idx="42">
                          <c:v>Aug</c:v>
                        </c:pt>
                        <c:pt idx="43">
                          <c:v>Aug</c:v>
                        </c:pt>
                        <c:pt idx="44">
                          <c:v>Aug</c:v>
                        </c:pt>
                        <c:pt idx="45">
                          <c:v>Aug</c:v>
                        </c:pt>
                        <c:pt idx="46">
                          <c:v>Aug</c:v>
                        </c:pt>
                        <c:pt idx="47">
                          <c:v>Aug</c:v>
                        </c:pt>
                        <c:pt idx="48">
                          <c:v>Aug</c:v>
                        </c:pt>
                        <c:pt idx="49">
                          <c:v>Aug</c:v>
                        </c:pt>
                        <c:pt idx="50">
                          <c:v>Aug</c:v>
                        </c:pt>
                        <c:pt idx="51">
                          <c:v>Aug</c:v>
                        </c:pt>
                        <c:pt idx="52">
                          <c:v>Aug</c:v>
                        </c:pt>
                        <c:pt idx="53">
                          <c:v>Aug</c:v>
                        </c:pt>
                        <c:pt idx="54">
                          <c:v>Aug</c:v>
                        </c:pt>
                        <c:pt idx="55">
                          <c:v>Aug</c:v>
                        </c:pt>
                        <c:pt idx="56">
                          <c:v>Aug</c:v>
                        </c:pt>
                        <c:pt idx="57">
                          <c:v>Aug</c:v>
                        </c:pt>
                        <c:pt idx="58">
                          <c:v>Aug</c:v>
                        </c:pt>
                        <c:pt idx="59">
                          <c:v>Aug</c:v>
                        </c:pt>
                        <c:pt idx="60">
                          <c:v>Aug</c:v>
                        </c:pt>
                        <c:pt idx="61">
                          <c:v>Aug</c:v>
                        </c:pt>
                        <c:pt idx="62">
                          <c:v>Sep</c:v>
                        </c:pt>
                        <c:pt idx="63">
                          <c:v>Sep</c:v>
                        </c:pt>
                        <c:pt idx="64">
                          <c:v>Sep</c:v>
                        </c:pt>
                        <c:pt idx="65">
                          <c:v>Sep</c:v>
                        </c:pt>
                        <c:pt idx="66">
                          <c:v>Sep</c:v>
                        </c:pt>
                        <c:pt idx="67">
                          <c:v>Sep</c:v>
                        </c:pt>
                        <c:pt idx="68">
                          <c:v>Sep</c:v>
                        </c:pt>
                        <c:pt idx="69">
                          <c:v>Sep</c:v>
                        </c:pt>
                        <c:pt idx="70">
                          <c:v>Sep</c:v>
                        </c:pt>
                        <c:pt idx="71">
                          <c:v>Sep</c:v>
                        </c:pt>
                        <c:pt idx="72">
                          <c:v>Sep</c:v>
                        </c:pt>
                        <c:pt idx="73">
                          <c:v>Sep</c:v>
                        </c:pt>
                        <c:pt idx="74">
                          <c:v>Sep</c:v>
                        </c:pt>
                        <c:pt idx="75">
                          <c:v>Sep</c:v>
                        </c:pt>
                        <c:pt idx="76">
                          <c:v>Sep</c:v>
                        </c:pt>
                        <c:pt idx="77">
                          <c:v>Sep</c:v>
                        </c:pt>
                        <c:pt idx="78">
                          <c:v>Sep</c:v>
                        </c:pt>
                        <c:pt idx="79">
                          <c:v>Sep</c:v>
                        </c:pt>
                        <c:pt idx="80">
                          <c:v>Sep</c:v>
                        </c:pt>
                        <c:pt idx="81">
                          <c:v>Sep</c:v>
                        </c:pt>
                        <c:pt idx="82">
                          <c:v>Sep</c:v>
                        </c:pt>
                        <c:pt idx="83">
                          <c:v>Sep</c:v>
                        </c:pt>
                        <c:pt idx="84">
                          <c:v>Sep</c:v>
                        </c:pt>
                        <c:pt idx="85">
                          <c:v>Sep</c:v>
                        </c:pt>
                        <c:pt idx="86">
                          <c:v>Sep</c:v>
                        </c:pt>
                        <c:pt idx="87">
                          <c:v>Sep</c:v>
                        </c:pt>
                        <c:pt idx="88">
                          <c:v>Sep</c:v>
                        </c:pt>
                        <c:pt idx="89">
                          <c:v>Sep</c:v>
                        </c:pt>
                        <c:pt idx="90">
                          <c:v>Sep</c:v>
                        </c:pt>
                        <c:pt idx="91">
                          <c:v>Sep</c:v>
                        </c:pt>
                        <c:pt idx="92">
                          <c:v>Oct</c:v>
                        </c:pt>
                        <c:pt idx="93">
                          <c:v>Oct</c:v>
                        </c:pt>
                        <c:pt idx="94">
                          <c:v>Oct</c:v>
                        </c:pt>
                        <c:pt idx="95">
                          <c:v>Oct</c:v>
                        </c:pt>
                        <c:pt idx="96">
                          <c:v>Oct</c:v>
                        </c:pt>
                        <c:pt idx="97">
                          <c:v>Oct</c:v>
                        </c:pt>
                        <c:pt idx="98">
                          <c:v>Oct</c:v>
                        </c:pt>
                        <c:pt idx="99">
                          <c:v>Oct</c:v>
                        </c:pt>
                        <c:pt idx="100">
                          <c:v>Oct</c:v>
                        </c:pt>
                        <c:pt idx="101">
                          <c:v>Oct</c:v>
                        </c:pt>
                        <c:pt idx="102">
                          <c:v>Oct</c:v>
                        </c:pt>
                        <c:pt idx="103">
                          <c:v>Oct</c:v>
                        </c:pt>
                        <c:pt idx="104">
                          <c:v>Oct</c:v>
                        </c:pt>
                        <c:pt idx="105">
                          <c:v>Oct</c:v>
                        </c:pt>
                        <c:pt idx="106">
                          <c:v>Oct</c:v>
                        </c:pt>
                        <c:pt idx="107">
                          <c:v>Oct</c:v>
                        </c:pt>
                        <c:pt idx="108">
                          <c:v>Oct</c:v>
                        </c:pt>
                        <c:pt idx="109">
                          <c:v>Oct</c:v>
                        </c:pt>
                        <c:pt idx="110">
                          <c:v>Oct</c:v>
                        </c:pt>
                        <c:pt idx="111">
                          <c:v>Oct</c:v>
                        </c:pt>
                        <c:pt idx="112">
                          <c:v>Oct</c:v>
                        </c:pt>
                        <c:pt idx="113">
                          <c:v>Oct</c:v>
                        </c:pt>
                        <c:pt idx="114">
                          <c:v>Oct</c:v>
                        </c:pt>
                        <c:pt idx="115">
                          <c:v>Oct</c:v>
                        </c:pt>
                        <c:pt idx="116">
                          <c:v>Oct</c:v>
                        </c:pt>
                        <c:pt idx="117">
                          <c:v>Oct</c:v>
                        </c:pt>
                        <c:pt idx="118">
                          <c:v>Oct</c:v>
                        </c:pt>
                        <c:pt idx="119">
                          <c:v>Oct</c:v>
                        </c:pt>
                        <c:pt idx="120">
                          <c:v>Oct</c:v>
                        </c:pt>
                        <c:pt idx="121">
                          <c:v>Oct</c:v>
                        </c:pt>
                        <c:pt idx="122">
                          <c:v>Oct</c:v>
                        </c:pt>
                        <c:pt idx="123">
                          <c:v>Nov</c:v>
                        </c:pt>
                        <c:pt idx="124">
                          <c:v>Nov</c:v>
                        </c:pt>
                        <c:pt idx="125">
                          <c:v>Nov</c:v>
                        </c:pt>
                        <c:pt idx="126">
                          <c:v>Nov</c:v>
                        </c:pt>
                        <c:pt idx="127">
                          <c:v>Nov</c:v>
                        </c:pt>
                        <c:pt idx="128">
                          <c:v>Nov</c:v>
                        </c:pt>
                        <c:pt idx="129">
                          <c:v>Nov</c:v>
                        </c:pt>
                        <c:pt idx="130">
                          <c:v>Nov</c:v>
                        </c:pt>
                        <c:pt idx="131">
                          <c:v>Nov</c:v>
                        </c:pt>
                        <c:pt idx="132">
                          <c:v>Nov</c:v>
                        </c:pt>
                        <c:pt idx="133">
                          <c:v>Nov</c:v>
                        </c:pt>
                        <c:pt idx="134">
                          <c:v>Nov</c:v>
                        </c:pt>
                        <c:pt idx="135">
                          <c:v>Nov</c:v>
                        </c:pt>
                        <c:pt idx="136">
                          <c:v>Nov</c:v>
                        </c:pt>
                        <c:pt idx="137">
                          <c:v>Nov</c:v>
                        </c:pt>
                        <c:pt idx="138">
                          <c:v>Nov</c:v>
                        </c:pt>
                        <c:pt idx="139">
                          <c:v>Nov</c:v>
                        </c:pt>
                        <c:pt idx="140">
                          <c:v>Nov</c:v>
                        </c:pt>
                        <c:pt idx="141">
                          <c:v>Nov</c:v>
                        </c:pt>
                        <c:pt idx="142">
                          <c:v>Nov</c:v>
                        </c:pt>
                        <c:pt idx="143">
                          <c:v>Nov</c:v>
                        </c:pt>
                        <c:pt idx="144">
                          <c:v>Nov</c:v>
                        </c:pt>
                        <c:pt idx="145">
                          <c:v>Nov</c:v>
                        </c:pt>
                        <c:pt idx="146">
                          <c:v>Nov</c:v>
                        </c:pt>
                        <c:pt idx="147">
                          <c:v>Nov</c:v>
                        </c:pt>
                        <c:pt idx="148">
                          <c:v>Nov</c:v>
                        </c:pt>
                        <c:pt idx="149">
                          <c:v>Nov</c:v>
                        </c:pt>
                        <c:pt idx="150">
                          <c:v>Nov</c:v>
                        </c:pt>
                        <c:pt idx="151">
                          <c:v>Nov</c:v>
                        </c:pt>
                        <c:pt idx="152">
                          <c:v>Nov</c:v>
                        </c:pt>
                        <c:pt idx="153">
                          <c:v>Dec</c:v>
                        </c:pt>
                        <c:pt idx="154">
                          <c:v>Dec</c:v>
                        </c:pt>
                        <c:pt idx="155">
                          <c:v>Dec</c:v>
                        </c:pt>
                        <c:pt idx="156">
                          <c:v>Dec</c:v>
                        </c:pt>
                        <c:pt idx="157">
                          <c:v>Dec</c:v>
                        </c:pt>
                        <c:pt idx="158">
                          <c:v>Dec</c:v>
                        </c:pt>
                        <c:pt idx="159">
                          <c:v>Dec</c:v>
                        </c:pt>
                        <c:pt idx="160">
                          <c:v>Dec</c:v>
                        </c:pt>
                        <c:pt idx="161">
                          <c:v>Dec</c:v>
                        </c:pt>
                        <c:pt idx="162">
                          <c:v>Dec</c:v>
                        </c:pt>
                        <c:pt idx="163">
                          <c:v>Dec</c:v>
                        </c:pt>
                        <c:pt idx="164">
                          <c:v>Dec</c:v>
                        </c:pt>
                        <c:pt idx="165">
                          <c:v>Dec</c:v>
                        </c:pt>
                        <c:pt idx="166">
                          <c:v>Dec</c:v>
                        </c:pt>
                        <c:pt idx="167">
                          <c:v>Dec</c:v>
                        </c:pt>
                        <c:pt idx="168">
                          <c:v>Dec</c:v>
                        </c:pt>
                        <c:pt idx="169">
                          <c:v>Dec</c:v>
                        </c:pt>
                        <c:pt idx="170">
                          <c:v>Dec</c:v>
                        </c:pt>
                        <c:pt idx="171">
                          <c:v>Dec</c:v>
                        </c:pt>
                        <c:pt idx="172">
                          <c:v>Dec</c:v>
                        </c:pt>
                        <c:pt idx="173">
                          <c:v>Dec</c:v>
                        </c:pt>
                        <c:pt idx="174">
                          <c:v>Dec</c:v>
                        </c:pt>
                        <c:pt idx="175">
                          <c:v>Dec</c:v>
                        </c:pt>
                        <c:pt idx="176">
                          <c:v>Dec</c:v>
                        </c:pt>
                        <c:pt idx="177">
                          <c:v>Dec</c:v>
                        </c:pt>
                        <c:pt idx="178">
                          <c:v>Dec</c:v>
                        </c:pt>
                        <c:pt idx="179">
                          <c:v>Dec</c:v>
                        </c:pt>
                        <c:pt idx="180">
                          <c:v>Dec</c:v>
                        </c:pt>
                        <c:pt idx="181">
                          <c:v>Dec</c:v>
                        </c:pt>
                        <c:pt idx="182">
                          <c:v>Dec</c:v>
                        </c:pt>
                        <c:pt idx="183">
                          <c:v>Dec</c:v>
                        </c:pt>
                        <c:pt idx="184">
                          <c:v>Jan</c:v>
                        </c:pt>
                        <c:pt idx="185">
                          <c:v>Jan</c:v>
                        </c:pt>
                        <c:pt idx="186">
                          <c:v>Jan</c:v>
                        </c:pt>
                        <c:pt idx="187">
                          <c:v>Jan</c:v>
                        </c:pt>
                        <c:pt idx="188">
                          <c:v>Jan</c:v>
                        </c:pt>
                        <c:pt idx="189">
                          <c:v>Jan</c:v>
                        </c:pt>
                        <c:pt idx="190">
                          <c:v>Jan</c:v>
                        </c:pt>
                        <c:pt idx="191">
                          <c:v>Jan</c:v>
                        </c:pt>
                        <c:pt idx="192">
                          <c:v>Jan</c:v>
                        </c:pt>
                        <c:pt idx="193">
                          <c:v>Jan</c:v>
                        </c:pt>
                        <c:pt idx="194">
                          <c:v>Jan</c:v>
                        </c:pt>
                        <c:pt idx="195">
                          <c:v>Jan</c:v>
                        </c:pt>
                        <c:pt idx="196">
                          <c:v>Jan</c:v>
                        </c:pt>
                        <c:pt idx="197">
                          <c:v>Jan</c:v>
                        </c:pt>
                        <c:pt idx="198">
                          <c:v>Jan</c:v>
                        </c:pt>
                        <c:pt idx="199">
                          <c:v>Jan</c:v>
                        </c:pt>
                        <c:pt idx="200">
                          <c:v>Jan</c:v>
                        </c:pt>
                        <c:pt idx="201">
                          <c:v>Jan</c:v>
                        </c:pt>
                        <c:pt idx="202">
                          <c:v>Jan</c:v>
                        </c:pt>
                        <c:pt idx="203">
                          <c:v>Jan</c:v>
                        </c:pt>
                        <c:pt idx="204">
                          <c:v>Jan</c:v>
                        </c:pt>
                        <c:pt idx="205">
                          <c:v>Jan</c:v>
                        </c:pt>
                        <c:pt idx="206">
                          <c:v>Jan</c:v>
                        </c:pt>
                        <c:pt idx="207">
                          <c:v>Jan</c:v>
                        </c:pt>
                        <c:pt idx="208">
                          <c:v>Jan</c:v>
                        </c:pt>
                        <c:pt idx="209">
                          <c:v>Jan</c:v>
                        </c:pt>
                        <c:pt idx="210">
                          <c:v>Jan</c:v>
                        </c:pt>
                        <c:pt idx="211">
                          <c:v>Jan</c:v>
                        </c:pt>
                        <c:pt idx="212">
                          <c:v>Jan</c:v>
                        </c:pt>
                        <c:pt idx="213">
                          <c:v>Jan</c:v>
                        </c:pt>
                        <c:pt idx="214">
                          <c:v>Jan</c:v>
                        </c:pt>
                        <c:pt idx="215">
                          <c:v>Feb</c:v>
                        </c:pt>
                        <c:pt idx="216">
                          <c:v>Feb</c:v>
                        </c:pt>
                        <c:pt idx="217">
                          <c:v>Feb</c:v>
                        </c:pt>
                        <c:pt idx="218">
                          <c:v>Feb</c:v>
                        </c:pt>
                        <c:pt idx="219">
                          <c:v>Feb</c:v>
                        </c:pt>
                        <c:pt idx="220">
                          <c:v>Feb</c:v>
                        </c:pt>
                        <c:pt idx="221">
                          <c:v>Feb</c:v>
                        </c:pt>
                        <c:pt idx="222">
                          <c:v>Feb</c:v>
                        </c:pt>
                        <c:pt idx="223">
                          <c:v>Feb</c:v>
                        </c:pt>
                        <c:pt idx="224">
                          <c:v>Feb</c:v>
                        </c:pt>
                        <c:pt idx="225">
                          <c:v>Feb</c:v>
                        </c:pt>
                        <c:pt idx="226">
                          <c:v>Feb</c:v>
                        </c:pt>
                        <c:pt idx="227">
                          <c:v>Feb</c:v>
                        </c:pt>
                        <c:pt idx="228">
                          <c:v>Feb</c:v>
                        </c:pt>
                        <c:pt idx="229">
                          <c:v>Feb</c:v>
                        </c:pt>
                        <c:pt idx="230">
                          <c:v>Feb</c:v>
                        </c:pt>
                        <c:pt idx="231">
                          <c:v>Feb</c:v>
                        </c:pt>
                        <c:pt idx="232">
                          <c:v>Feb</c:v>
                        </c:pt>
                        <c:pt idx="233">
                          <c:v>Feb</c:v>
                        </c:pt>
                        <c:pt idx="234">
                          <c:v>Feb</c:v>
                        </c:pt>
                        <c:pt idx="235">
                          <c:v>Feb</c:v>
                        </c:pt>
                        <c:pt idx="236">
                          <c:v>Feb</c:v>
                        </c:pt>
                        <c:pt idx="237">
                          <c:v>Feb</c:v>
                        </c:pt>
                        <c:pt idx="238">
                          <c:v>Feb</c:v>
                        </c:pt>
                        <c:pt idx="239">
                          <c:v>Feb</c:v>
                        </c:pt>
                        <c:pt idx="240">
                          <c:v>Feb</c:v>
                        </c:pt>
                        <c:pt idx="241">
                          <c:v>Feb</c:v>
                        </c:pt>
                        <c:pt idx="242">
                          <c:v>Feb</c:v>
                        </c:pt>
                        <c:pt idx="243">
                          <c:v>Feb</c:v>
                        </c:pt>
                        <c:pt idx="244">
                          <c:v>Mar</c:v>
                        </c:pt>
                        <c:pt idx="245">
                          <c:v>Mar</c:v>
                        </c:pt>
                        <c:pt idx="246">
                          <c:v>Mar</c:v>
                        </c:pt>
                        <c:pt idx="247">
                          <c:v>Mar</c:v>
                        </c:pt>
                        <c:pt idx="248">
                          <c:v>Mar</c:v>
                        </c:pt>
                        <c:pt idx="249">
                          <c:v>Mar</c:v>
                        </c:pt>
                        <c:pt idx="250">
                          <c:v>Mar</c:v>
                        </c:pt>
                        <c:pt idx="251">
                          <c:v>Mar</c:v>
                        </c:pt>
                        <c:pt idx="252">
                          <c:v>Mar</c:v>
                        </c:pt>
                        <c:pt idx="253">
                          <c:v>Mar</c:v>
                        </c:pt>
                        <c:pt idx="254">
                          <c:v>Mar</c:v>
                        </c:pt>
                        <c:pt idx="255">
                          <c:v>Mar</c:v>
                        </c:pt>
                        <c:pt idx="256">
                          <c:v>Mar</c:v>
                        </c:pt>
                        <c:pt idx="257">
                          <c:v>Mar</c:v>
                        </c:pt>
                        <c:pt idx="258">
                          <c:v>Mar</c:v>
                        </c:pt>
                        <c:pt idx="259">
                          <c:v>Mar</c:v>
                        </c:pt>
                        <c:pt idx="260">
                          <c:v>Mar</c:v>
                        </c:pt>
                        <c:pt idx="261">
                          <c:v>Mar</c:v>
                        </c:pt>
                        <c:pt idx="262">
                          <c:v>Mar</c:v>
                        </c:pt>
                        <c:pt idx="263">
                          <c:v>Mar</c:v>
                        </c:pt>
                        <c:pt idx="264">
                          <c:v>Mar</c:v>
                        </c:pt>
                        <c:pt idx="265">
                          <c:v>Mar</c:v>
                        </c:pt>
                        <c:pt idx="266">
                          <c:v>Mar</c:v>
                        </c:pt>
                        <c:pt idx="267">
                          <c:v>Mar</c:v>
                        </c:pt>
                        <c:pt idx="268">
                          <c:v>Mar</c:v>
                        </c:pt>
                        <c:pt idx="269">
                          <c:v>Mar</c:v>
                        </c:pt>
                        <c:pt idx="270">
                          <c:v>Mar</c:v>
                        </c:pt>
                        <c:pt idx="271">
                          <c:v>Mar</c:v>
                        </c:pt>
                        <c:pt idx="272">
                          <c:v>Mar</c:v>
                        </c:pt>
                        <c:pt idx="273">
                          <c:v>Mar</c:v>
                        </c:pt>
                        <c:pt idx="274">
                          <c:v>Mar</c:v>
                        </c:pt>
                        <c:pt idx="275">
                          <c:v>Apr</c:v>
                        </c:pt>
                        <c:pt idx="276">
                          <c:v>Apr</c:v>
                        </c:pt>
                        <c:pt idx="277">
                          <c:v>Apr</c:v>
                        </c:pt>
                        <c:pt idx="278">
                          <c:v>Apr</c:v>
                        </c:pt>
                        <c:pt idx="279">
                          <c:v>Apr</c:v>
                        </c:pt>
                        <c:pt idx="280">
                          <c:v>Apr</c:v>
                        </c:pt>
                        <c:pt idx="281">
                          <c:v>Apr</c:v>
                        </c:pt>
                        <c:pt idx="282">
                          <c:v>Apr</c:v>
                        </c:pt>
                        <c:pt idx="283">
                          <c:v>Apr</c:v>
                        </c:pt>
                        <c:pt idx="284">
                          <c:v>Apr</c:v>
                        </c:pt>
                        <c:pt idx="285">
                          <c:v>Apr</c:v>
                        </c:pt>
                        <c:pt idx="286">
                          <c:v>Apr</c:v>
                        </c:pt>
                        <c:pt idx="287">
                          <c:v>Apr</c:v>
                        </c:pt>
                        <c:pt idx="288">
                          <c:v>Apr</c:v>
                        </c:pt>
                        <c:pt idx="289">
                          <c:v>Apr</c:v>
                        </c:pt>
                        <c:pt idx="290">
                          <c:v>Apr</c:v>
                        </c:pt>
                        <c:pt idx="291">
                          <c:v>Apr</c:v>
                        </c:pt>
                        <c:pt idx="292">
                          <c:v>Apr</c:v>
                        </c:pt>
                        <c:pt idx="293">
                          <c:v>Apr</c:v>
                        </c:pt>
                        <c:pt idx="294">
                          <c:v>Apr</c:v>
                        </c:pt>
                        <c:pt idx="295">
                          <c:v>Apr</c:v>
                        </c:pt>
                        <c:pt idx="296">
                          <c:v>Apr</c:v>
                        </c:pt>
                        <c:pt idx="297">
                          <c:v>Apr</c:v>
                        </c:pt>
                        <c:pt idx="298">
                          <c:v>Apr</c:v>
                        </c:pt>
                        <c:pt idx="299">
                          <c:v>Apr</c:v>
                        </c:pt>
                        <c:pt idx="300">
                          <c:v>Apr</c:v>
                        </c:pt>
                        <c:pt idx="301">
                          <c:v>Apr</c:v>
                        </c:pt>
                        <c:pt idx="302">
                          <c:v>Apr</c:v>
                        </c:pt>
                        <c:pt idx="303">
                          <c:v>Apr</c:v>
                        </c:pt>
                        <c:pt idx="304">
                          <c:v>Apr</c:v>
                        </c:pt>
                        <c:pt idx="305">
                          <c:v>May</c:v>
                        </c:pt>
                        <c:pt idx="306">
                          <c:v>May</c:v>
                        </c:pt>
                        <c:pt idx="307">
                          <c:v>May</c:v>
                        </c:pt>
                        <c:pt idx="308">
                          <c:v>May</c:v>
                        </c:pt>
                        <c:pt idx="309">
                          <c:v>May</c:v>
                        </c:pt>
                        <c:pt idx="310">
                          <c:v>May</c:v>
                        </c:pt>
                        <c:pt idx="311">
                          <c:v>May</c:v>
                        </c:pt>
                        <c:pt idx="312">
                          <c:v>May</c:v>
                        </c:pt>
                        <c:pt idx="313">
                          <c:v>May</c:v>
                        </c:pt>
                        <c:pt idx="314">
                          <c:v>May</c:v>
                        </c:pt>
                        <c:pt idx="315">
                          <c:v>May</c:v>
                        </c:pt>
                        <c:pt idx="316">
                          <c:v>May</c:v>
                        </c:pt>
                        <c:pt idx="317">
                          <c:v>May</c:v>
                        </c:pt>
                        <c:pt idx="318">
                          <c:v>May</c:v>
                        </c:pt>
                        <c:pt idx="319">
                          <c:v>May</c:v>
                        </c:pt>
                        <c:pt idx="320">
                          <c:v>May</c:v>
                        </c:pt>
                        <c:pt idx="321">
                          <c:v>May</c:v>
                        </c:pt>
                        <c:pt idx="322">
                          <c:v>May</c:v>
                        </c:pt>
                        <c:pt idx="323">
                          <c:v>May</c:v>
                        </c:pt>
                        <c:pt idx="324">
                          <c:v>May</c:v>
                        </c:pt>
                        <c:pt idx="325">
                          <c:v>May</c:v>
                        </c:pt>
                        <c:pt idx="326">
                          <c:v>May</c:v>
                        </c:pt>
                        <c:pt idx="327">
                          <c:v>May</c:v>
                        </c:pt>
                        <c:pt idx="328">
                          <c:v>May</c:v>
                        </c:pt>
                        <c:pt idx="329">
                          <c:v>May</c:v>
                        </c:pt>
                        <c:pt idx="330">
                          <c:v>May</c:v>
                        </c:pt>
                        <c:pt idx="331">
                          <c:v>May</c:v>
                        </c:pt>
                        <c:pt idx="332">
                          <c:v>May</c:v>
                        </c:pt>
                        <c:pt idx="333">
                          <c:v>May</c:v>
                        </c:pt>
                        <c:pt idx="334">
                          <c:v>May</c:v>
                        </c:pt>
                        <c:pt idx="335">
                          <c:v>May</c:v>
                        </c:pt>
                        <c:pt idx="336">
                          <c:v>Jun</c:v>
                        </c:pt>
                        <c:pt idx="337">
                          <c:v>Jun</c:v>
                        </c:pt>
                        <c:pt idx="338">
                          <c:v>Jun</c:v>
                        </c:pt>
                        <c:pt idx="339">
                          <c:v>Jun</c:v>
                        </c:pt>
                        <c:pt idx="340">
                          <c:v>Jun</c:v>
                        </c:pt>
                        <c:pt idx="341">
                          <c:v>Jun</c:v>
                        </c:pt>
                        <c:pt idx="342">
                          <c:v>Jun</c:v>
                        </c:pt>
                        <c:pt idx="343">
                          <c:v>Jun</c:v>
                        </c:pt>
                        <c:pt idx="344">
                          <c:v>Jun</c:v>
                        </c:pt>
                        <c:pt idx="345">
                          <c:v>Jun</c:v>
                        </c:pt>
                        <c:pt idx="346">
                          <c:v>Jun</c:v>
                        </c:pt>
                        <c:pt idx="347">
                          <c:v>Jun</c:v>
                        </c:pt>
                        <c:pt idx="348">
                          <c:v>Jun</c:v>
                        </c:pt>
                        <c:pt idx="349">
                          <c:v>Jun</c:v>
                        </c:pt>
                        <c:pt idx="350">
                          <c:v>Jun</c:v>
                        </c:pt>
                        <c:pt idx="351">
                          <c:v>Jun</c:v>
                        </c:pt>
                        <c:pt idx="352">
                          <c:v>Jun</c:v>
                        </c:pt>
                        <c:pt idx="353">
                          <c:v>Jun</c:v>
                        </c:pt>
                        <c:pt idx="354">
                          <c:v>Jun</c:v>
                        </c:pt>
                        <c:pt idx="355">
                          <c:v>Jun</c:v>
                        </c:pt>
                        <c:pt idx="356">
                          <c:v>Jun</c:v>
                        </c:pt>
                        <c:pt idx="357">
                          <c:v>Jun</c:v>
                        </c:pt>
                        <c:pt idx="358">
                          <c:v>Jun</c:v>
                        </c:pt>
                        <c:pt idx="359">
                          <c:v>Jun</c:v>
                        </c:pt>
                        <c:pt idx="360">
                          <c:v>Jun</c:v>
                        </c:pt>
                        <c:pt idx="361">
                          <c:v>Jun</c:v>
                        </c:pt>
                        <c:pt idx="362">
                          <c:v>Jun</c:v>
                        </c:pt>
                        <c:pt idx="363">
                          <c:v>Jun</c:v>
                        </c:pt>
                        <c:pt idx="364">
                          <c:v>Jun</c:v>
                        </c:pt>
                        <c:pt idx="365">
                          <c:v>Jun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2</c:v>
                        </c:pt>
                        <c:pt idx="2">
                          <c:v>3</c:v>
                        </c:pt>
                        <c:pt idx="3">
                          <c:v>4</c:v>
                        </c:pt>
                        <c:pt idx="4">
                          <c:v>5</c:v>
                        </c:pt>
                        <c:pt idx="5">
                          <c:v>6</c:v>
                        </c:pt>
                        <c:pt idx="6">
                          <c:v>7</c:v>
                        </c:pt>
                        <c:pt idx="7">
                          <c:v>8</c:v>
                        </c:pt>
                        <c:pt idx="8">
                          <c:v>9</c:v>
                        </c:pt>
                        <c:pt idx="9">
                          <c:v>10</c:v>
                        </c:pt>
                        <c:pt idx="10">
                          <c:v>11</c:v>
                        </c:pt>
                        <c:pt idx="11">
                          <c:v>12</c:v>
                        </c:pt>
                        <c:pt idx="12">
                          <c:v>13</c:v>
                        </c:pt>
                        <c:pt idx="13">
                          <c:v>14</c:v>
                        </c:pt>
                        <c:pt idx="14">
                          <c:v>15</c:v>
                        </c:pt>
                        <c:pt idx="15">
                          <c:v>16</c:v>
                        </c:pt>
                        <c:pt idx="16">
                          <c:v>17</c:v>
                        </c:pt>
                        <c:pt idx="17">
                          <c:v>18</c:v>
                        </c:pt>
                        <c:pt idx="18">
                          <c:v>19</c:v>
                        </c:pt>
                        <c:pt idx="19">
                          <c:v>20</c:v>
                        </c:pt>
                        <c:pt idx="20">
                          <c:v>21</c:v>
                        </c:pt>
                        <c:pt idx="21">
                          <c:v>22</c:v>
                        </c:pt>
                        <c:pt idx="22">
                          <c:v>23</c:v>
                        </c:pt>
                        <c:pt idx="23">
                          <c:v>24</c:v>
                        </c:pt>
                        <c:pt idx="24">
                          <c:v>25</c:v>
                        </c:pt>
                        <c:pt idx="25">
                          <c:v>26</c:v>
                        </c:pt>
                        <c:pt idx="26">
                          <c:v>27</c:v>
                        </c:pt>
                        <c:pt idx="27">
                          <c:v>28</c:v>
                        </c:pt>
                        <c:pt idx="28">
                          <c:v>29</c:v>
                        </c:pt>
                        <c:pt idx="29">
                          <c:v>30</c:v>
                        </c:pt>
                        <c:pt idx="30">
                          <c:v>31</c:v>
                        </c:pt>
                        <c:pt idx="31">
                          <c:v>32</c:v>
                        </c:pt>
                        <c:pt idx="32">
                          <c:v>33</c:v>
                        </c:pt>
                        <c:pt idx="33">
                          <c:v>34</c:v>
                        </c:pt>
                        <c:pt idx="34">
                          <c:v>35</c:v>
                        </c:pt>
                        <c:pt idx="35">
                          <c:v>36</c:v>
                        </c:pt>
                        <c:pt idx="36">
                          <c:v>37</c:v>
                        </c:pt>
                        <c:pt idx="37">
                          <c:v>38</c:v>
                        </c:pt>
                        <c:pt idx="38">
                          <c:v>39</c:v>
                        </c:pt>
                        <c:pt idx="39">
                          <c:v>40</c:v>
                        </c:pt>
                        <c:pt idx="40">
                          <c:v>41</c:v>
                        </c:pt>
                        <c:pt idx="41">
                          <c:v>42</c:v>
                        </c:pt>
                        <c:pt idx="42">
                          <c:v>43</c:v>
                        </c:pt>
                        <c:pt idx="43">
                          <c:v>44</c:v>
                        </c:pt>
                        <c:pt idx="44">
                          <c:v>45</c:v>
                        </c:pt>
                        <c:pt idx="45">
                          <c:v>46</c:v>
                        </c:pt>
                        <c:pt idx="46">
                          <c:v>47</c:v>
                        </c:pt>
                        <c:pt idx="47">
                          <c:v>48</c:v>
                        </c:pt>
                        <c:pt idx="48">
                          <c:v>49</c:v>
                        </c:pt>
                        <c:pt idx="49">
                          <c:v>50</c:v>
                        </c:pt>
                        <c:pt idx="50">
                          <c:v>51</c:v>
                        </c:pt>
                        <c:pt idx="51">
                          <c:v>52</c:v>
                        </c:pt>
                        <c:pt idx="52">
                          <c:v>53</c:v>
                        </c:pt>
                        <c:pt idx="53">
                          <c:v>54</c:v>
                        </c:pt>
                        <c:pt idx="54">
                          <c:v>55</c:v>
                        </c:pt>
                        <c:pt idx="55">
                          <c:v>56</c:v>
                        </c:pt>
                        <c:pt idx="56">
                          <c:v>57</c:v>
                        </c:pt>
                        <c:pt idx="57">
                          <c:v>58</c:v>
                        </c:pt>
                        <c:pt idx="58">
                          <c:v>59</c:v>
                        </c:pt>
                        <c:pt idx="59">
                          <c:v>60</c:v>
                        </c:pt>
                        <c:pt idx="60">
                          <c:v>61</c:v>
                        </c:pt>
                        <c:pt idx="61">
                          <c:v>62</c:v>
                        </c:pt>
                        <c:pt idx="62">
                          <c:v>63</c:v>
                        </c:pt>
                        <c:pt idx="63">
                          <c:v>64</c:v>
                        </c:pt>
                        <c:pt idx="64">
                          <c:v>65</c:v>
                        </c:pt>
                        <c:pt idx="65">
                          <c:v>66</c:v>
                        </c:pt>
                        <c:pt idx="66">
                          <c:v>67</c:v>
                        </c:pt>
                        <c:pt idx="67">
                          <c:v>68</c:v>
                        </c:pt>
                        <c:pt idx="68">
                          <c:v>69</c:v>
                        </c:pt>
                        <c:pt idx="69">
                          <c:v>70</c:v>
                        </c:pt>
                        <c:pt idx="70">
                          <c:v>71</c:v>
                        </c:pt>
                        <c:pt idx="71">
                          <c:v>72</c:v>
                        </c:pt>
                        <c:pt idx="72">
                          <c:v>73</c:v>
                        </c:pt>
                        <c:pt idx="73">
                          <c:v>74</c:v>
                        </c:pt>
                        <c:pt idx="74">
                          <c:v>75</c:v>
                        </c:pt>
                        <c:pt idx="75">
                          <c:v>76</c:v>
                        </c:pt>
                        <c:pt idx="76">
                          <c:v>77</c:v>
                        </c:pt>
                        <c:pt idx="77">
                          <c:v>78</c:v>
                        </c:pt>
                        <c:pt idx="78">
                          <c:v>79</c:v>
                        </c:pt>
                        <c:pt idx="79">
                          <c:v>80</c:v>
                        </c:pt>
                        <c:pt idx="80">
                          <c:v>81</c:v>
                        </c:pt>
                        <c:pt idx="81">
                          <c:v>82</c:v>
                        </c:pt>
                        <c:pt idx="82">
                          <c:v>83</c:v>
                        </c:pt>
                        <c:pt idx="83">
                          <c:v>84</c:v>
                        </c:pt>
                        <c:pt idx="84">
                          <c:v>85</c:v>
                        </c:pt>
                        <c:pt idx="85">
                          <c:v>86</c:v>
                        </c:pt>
                        <c:pt idx="86">
                          <c:v>87</c:v>
                        </c:pt>
                        <c:pt idx="87">
                          <c:v>88</c:v>
                        </c:pt>
                        <c:pt idx="88">
                          <c:v>89</c:v>
                        </c:pt>
                        <c:pt idx="89">
                          <c:v>90</c:v>
                        </c:pt>
                        <c:pt idx="90">
                          <c:v>91</c:v>
                        </c:pt>
                        <c:pt idx="91">
                          <c:v>92</c:v>
                        </c:pt>
                        <c:pt idx="92">
                          <c:v>93</c:v>
                        </c:pt>
                        <c:pt idx="93">
                          <c:v>94</c:v>
                        </c:pt>
                        <c:pt idx="94">
                          <c:v>95</c:v>
                        </c:pt>
                        <c:pt idx="95">
                          <c:v>96</c:v>
                        </c:pt>
                        <c:pt idx="96">
                          <c:v>97</c:v>
                        </c:pt>
                        <c:pt idx="97">
                          <c:v>98</c:v>
                        </c:pt>
                        <c:pt idx="98">
                          <c:v>99</c:v>
                        </c:pt>
                        <c:pt idx="99">
                          <c:v>100</c:v>
                        </c:pt>
                        <c:pt idx="100">
                          <c:v>101</c:v>
                        </c:pt>
                        <c:pt idx="101">
                          <c:v>102</c:v>
                        </c:pt>
                        <c:pt idx="102">
                          <c:v>103</c:v>
                        </c:pt>
                        <c:pt idx="103">
                          <c:v>104</c:v>
                        </c:pt>
                        <c:pt idx="104">
                          <c:v>105</c:v>
                        </c:pt>
                        <c:pt idx="105">
                          <c:v>106</c:v>
                        </c:pt>
                        <c:pt idx="106">
                          <c:v>107</c:v>
                        </c:pt>
                        <c:pt idx="107">
                          <c:v>108</c:v>
                        </c:pt>
                        <c:pt idx="108">
                          <c:v>109</c:v>
                        </c:pt>
                        <c:pt idx="109">
                          <c:v>110</c:v>
                        </c:pt>
                        <c:pt idx="110">
                          <c:v>111</c:v>
                        </c:pt>
                        <c:pt idx="111">
                          <c:v>112</c:v>
                        </c:pt>
                        <c:pt idx="112">
                          <c:v>113</c:v>
                        </c:pt>
                        <c:pt idx="113">
                          <c:v>114</c:v>
                        </c:pt>
                        <c:pt idx="114">
                          <c:v>115</c:v>
                        </c:pt>
                        <c:pt idx="115">
                          <c:v>116</c:v>
                        </c:pt>
                        <c:pt idx="116">
                          <c:v>117</c:v>
                        </c:pt>
                        <c:pt idx="117">
                          <c:v>118</c:v>
                        </c:pt>
                        <c:pt idx="118">
                          <c:v>119</c:v>
                        </c:pt>
                        <c:pt idx="119">
                          <c:v>120</c:v>
                        </c:pt>
                        <c:pt idx="120">
                          <c:v>121</c:v>
                        </c:pt>
                        <c:pt idx="121">
                          <c:v>122</c:v>
                        </c:pt>
                        <c:pt idx="122">
                          <c:v>123</c:v>
                        </c:pt>
                        <c:pt idx="123">
                          <c:v>124</c:v>
                        </c:pt>
                        <c:pt idx="124">
                          <c:v>125</c:v>
                        </c:pt>
                        <c:pt idx="125">
                          <c:v>126</c:v>
                        </c:pt>
                        <c:pt idx="126">
                          <c:v>127</c:v>
                        </c:pt>
                        <c:pt idx="127">
                          <c:v>128</c:v>
                        </c:pt>
                        <c:pt idx="128">
                          <c:v>129</c:v>
                        </c:pt>
                        <c:pt idx="129">
                          <c:v>130</c:v>
                        </c:pt>
                        <c:pt idx="130">
                          <c:v>131</c:v>
                        </c:pt>
                        <c:pt idx="131">
                          <c:v>132</c:v>
                        </c:pt>
                        <c:pt idx="132">
                          <c:v>133</c:v>
                        </c:pt>
                        <c:pt idx="133">
                          <c:v>134</c:v>
                        </c:pt>
                        <c:pt idx="134">
                          <c:v>135</c:v>
                        </c:pt>
                        <c:pt idx="135">
                          <c:v>136</c:v>
                        </c:pt>
                        <c:pt idx="136">
                          <c:v>137</c:v>
                        </c:pt>
                        <c:pt idx="137">
                          <c:v>138</c:v>
                        </c:pt>
                        <c:pt idx="138">
                          <c:v>139</c:v>
                        </c:pt>
                        <c:pt idx="139">
                          <c:v>140</c:v>
                        </c:pt>
                        <c:pt idx="140">
                          <c:v>141</c:v>
                        </c:pt>
                        <c:pt idx="141">
                          <c:v>142</c:v>
                        </c:pt>
                        <c:pt idx="142">
                          <c:v>143</c:v>
                        </c:pt>
                        <c:pt idx="143">
                          <c:v>144</c:v>
                        </c:pt>
                        <c:pt idx="144">
                          <c:v>145</c:v>
                        </c:pt>
                        <c:pt idx="145">
                          <c:v>146</c:v>
                        </c:pt>
                        <c:pt idx="146">
                          <c:v>147</c:v>
                        </c:pt>
                        <c:pt idx="147">
                          <c:v>148</c:v>
                        </c:pt>
                        <c:pt idx="148">
                          <c:v>149</c:v>
                        </c:pt>
                        <c:pt idx="149">
                          <c:v>150</c:v>
                        </c:pt>
                        <c:pt idx="150">
                          <c:v>151</c:v>
                        </c:pt>
                        <c:pt idx="151">
                          <c:v>152</c:v>
                        </c:pt>
                        <c:pt idx="152">
                          <c:v>153</c:v>
                        </c:pt>
                        <c:pt idx="153">
                          <c:v>154</c:v>
                        </c:pt>
                        <c:pt idx="154">
                          <c:v>155</c:v>
                        </c:pt>
                        <c:pt idx="155">
                          <c:v>156</c:v>
                        </c:pt>
                        <c:pt idx="156">
                          <c:v>157</c:v>
                        </c:pt>
                        <c:pt idx="157">
                          <c:v>158</c:v>
                        </c:pt>
                        <c:pt idx="158">
                          <c:v>159</c:v>
                        </c:pt>
                        <c:pt idx="159">
                          <c:v>160</c:v>
                        </c:pt>
                        <c:pt idx="160">
                          <c:v>161</c:v>
                        </c:pt>
                        <c:pt idx="161">
                          <c:v>162</c:v>
                        </c:pt>
                        <c:pt idx="162">
                          <c:v>163</c:v>
                        </c:pt>
                        <c:pt idx="163">
                          <c:v>164</c:v>
                        </c:pt>
                        <c:pt idx="164">
                          <c:v>165</c:v>
                        </c:pt>
                        <c:pt idx="165">
                          <c:v>166</c:v>
                        </c:pt>
                        <c:pt idx="166">
                          <c:v>167</c:v>
                        </c:pt>
                        <c:pt idx="167">
                          <c:v>168</c:v>
                        </c:pt>
                        <c:pt idx="168">
                          <c:v>169</c:v>
                        </c:pt>
                        <c:pt idx="169">
                          <c:v>170</c:v>
                        </c:pt>
                        <c:pt idx="170">
                          <c:v>171</c:v>
                        </c:pt>
                        <c:pt idx="171">
                          <c:v>172</c:v>
                        </c:pt>
                        <c:pt idx="172">
                          <c:v>173</c:v>
                        </c:pt>
                        <c:pt idx="173">
                          <c:v>174</c:v>
                        </c:pt>
                        <c:pt idx="174">
                          <c:v>175</c:v>
                        </c:pt>
                        <c:pt idx="175">
                          <c:v>176</c:v>
                        </c:pt>
                        <c:pt idx="176">
                          <c:v>177</c:v>
                        </c:pt>
                        <c:pt idx="177">
                          <c:v>178</c:v>
                        </c:pt>
                        <c:pt idx="178">
                          <c:v>179</c:v>
                        </c:pt>
                        <c:pt idx="179">
                          <c:v>180</c:v>
                        </c:pt>
                        <c:pt idx="180">
                          <c:v>181</c:v>
                        </c:pt>
                        <c:pt idx="181">
                          <c:v>182</c:v>
                        </c:pt>
                        <c:pt idx="182">
                          <c:v>183</c:v>
                        </c:pt>
                        <c:pt idx="183">
                          <c:v>184</c:v>
                        </c:pt>
                        <c:pt idx="184">
                          <c:v>185</c:v>
                        </c:pt>
                        <c:pt idx="185">
                          <c:v>186</c:v>
                        </c:pt>
                        <c:pt idx="186">
                          <c:v>187</c:v>
                        </c:pt>
                        <c:pt idx="187">
                          <c:v>188</c:v>
                        </c:pt>
                        <c:pt idx="188">
                          <c:v>189</c:v>
                        </c:pt>
                        <c:pt idx="189">
                          <c:v>190</c:v>
                        </c:pt>
                        <c:pt idx="190">
                          <c:v>191</c:v>
                        </c:pt>
                        <c:pt idx="191">
                          <c:v>192</c:v>
                        </c:pt>
                        <c:pt idx="192">
                          <c:v>193</c:v>
                        </c:pt>
                        <c:pt idx="193">
                          <c:v>194</c:v>
                        </c:pt>
                        <c:pt idx="194">
                          <c:v>195</c:v>
                        </c:pt>
                        <c:pt idx="195">
                          <c:v>196</c:v>
                        </c:pt>
                        <c:pt idx="196">
                          <c:v>197</c:v>
                        </c:pt>
                        <c:pt idx="197">
                          <c:v>198</c:v>
                        </c:pt>
                        <c:pt idx="198">
                          <c:v>199</c:v>
                        </c:pt>
                        <c:pt idx="199">
                          <c:v>200</c:v>
                        </c:pt>
                        <c:pt idx="200">
                          <c:v>201</c:v>
                        </c:pt>
                        <c:pt idx="201">
                          <c:v>202</c:v>
                        </c:pt>
                        <c:pt idx="202">
                          <c:v>203</c:v>
                        </c:pt>
                        <c:pt idx="203">
                          <c:v>204</c:v>
                        </c:pt>
                        <c:pt idx="204">
                          <c:v>205</c:v>
                        </c:pt>
                        <c:pt idx="205">
                          <c:v>206</c:v>
                        </c:pt>
                        <c:pt idx="206">
                          <c:v>207</c:v>
                        </c:pt>
                        <c:pt idx="207">
                          <c:v>208</c:v>
                        </c:pt>
                        <c:pt idx="208">
                          <c:v>209</c:v>
                        </c:pt>
                        <c:pt idx="209">
                          <c:v>210</c:v>
                        </c:pt>
                        <c:pt idx="210">
                          <c:v>211</c:v>
                        </c:pt>
                        <c:pt idx="211">
                          <c:v>212</c:v>
                        </c:pt>
                        <c:pt idx="212">
                          <c:v>213</c:v>
                        </c:pt>
                        <c:pt idx="213">
                          <c:v>214</c:v>
                        </c:pt>
                        <c:pt idx="214">
                          <c:v>215</c:v>
                        </c:pt>
                        <c:pt idx="215">
                          <c:v>216</c:v>
                        </c:pt>
                        <c:pt idx="216">
                          <c:v>217</c:v>
                        </c:pt>
                        <c:pt idx="217">
                          <c:v>218</c:v>
                        </c:pt>
                        <c:pt idx="218">
                          <c:v>219</c:v>
                        </c:pt>
                        <c:pt idx="219">
                          <c:v>220</c:v>
                        </c:pt>
                        <c:pt idx="220">
                          <c:v>221</c:v>
                        </c:pt>
                        <c:pt idx="221">
                          <c:v>222</c:v>
                        </c:pt>
                        <c:pt idx="222">
                          <c:v>223</c:v>
                        </c:pt>
                        <c:pt idx="223">
                          <c:v>224</c:v>
                        </c:pt>
                        <c:pt idx="224">
                          <c:v>225</c:v>
                        </c:pt>
                        <c:pt idx="225">
                          <c:v>226</c:v>
                        </c:pt>
                        <c:pt idx="226">
                          <c:v>227</c:v>
                        </c:pt>
                        <c:pt idx="227">
                          <c:v>228</c:v>
                        </c:pt>
                        <c:pt idx="228">
                          <c:v>229</c:v>
                        </c:pt>
                        <c:pt idx="229">
                          <c:v>230</c:v>
                        </c:pt>
                        <c:pt idx="230">
                          <c:v>231</c:v>
                        </c:pt>
                        <c:pt idx="231">
                          <c:v>232</c:v>
                        </c:pt>
                        <c:pt idx="232">
                          <c:v>233</c:v>
                        </c:pt>
                        <c:pt idx="233">
                          <c:v>234</c:v>
                        </c:pt>
                        <c:pt idx="234">
                          <c:v>235</c:v>
                        </c:pt>
                        <c:pt idx="235">
                          <c:v>236</c:v>
                        </c:pt>
                        <c:pt idx="236">
                          <c:v>237</c:v>
                        </c:pt>
                        <c:pt idx="237">
                          <c:v>238</c:v>
                        </c:pt>
                        <c:pt idx="238">
                          <c:v>239</c:v>
                        </c:pt>
                        <c:pt idx="239">
                          <c:v>240</c:v>
                        </c:pt>
                        <c:pt idx="240">
                          <c:v>241</c:v>
                        </c:pt>
                        <c:pt idx="241">
                          <c:v>242</c:v>
                        </c:pt>
                        <c:pt idx="242">
                          <c:v>243</c:v>
                        </c:pt>
                        <c:pt idx="243">
                          <c:v>244</c:v>
                        </c:pt>
                        <c:pt idx="244">
                          <c:v>245</c:v>
                        </c:pt>
                        <c:pt idx="245">
                          <c:v>246</c:v>
                        </c:pt>
                        <c:pt idx="246">
                          <c:v>247</c:v>
                        </c:pt>
                        <c:pt idx="247">
                          <c:v>248</c:v>
                        </c:pt>
                        <c:pt idx="248">
                          <c:v>249</c:v>
                        </c:pt>
                        <c:pt idx="249">
                          <c:v>250</c:v>
                        </c:pt>
                        <c:pt idx="250">
                          <c:v>251</c:v>
                        </c:pt>
                        <c:pt idx="251">
                          <c:v>252</c:v>
                        </c:pt>
                        <c:pt idx="252">
                          <c:v>253</c:v>
                        </c:pt>
                        <c:pt idx="253">
                          <c:v>254</c:v>
                        </c:pt>
                        <c:pt idx="254">
                          <c:v>255</c:v>
                        </c:pt>
                        <c:pt idx="255">
                          <c:v>256</c:v>
                        </c:pt>
                        <c:pt idx="256">
                          <c:v>257</c:v>
                        </c:pt>
                        <c:pt idx="257">
                          <c:v>258</c:v>
                        </c:pt>
                        <c:pt idx="258">
                          <c:v>259</c:v>
                        </c:pt>
                        <c:pt idx="259">
                          <c:v>260</c:v>
                        </c:pt>
                        <c:pt idx="260">
                          <c:v>261</c:v>
                        </c:pt>
                        <c:pt idx="261">
                          <c:v>262</c:v>
                        </c:pt>
                        <c:pt idx="262">
                          <c:v>263</c:v>
                        </c:pt>
                        <c:pt idx="263">
                          <c:v>264</c:v>
                        </c:pt>
                        <c:pt idx="264">
                          <c:v>265</c:v>
                        </c:pt>
                        <c:pt idx="265">
                          <c:v>266</c:v>
                        </c:pt>
                        <c:pt idx="266">
                          <c:v>267</c:v>
                        </c:pt>
                        <c:pt idx="267">
                          <c:v>268</c:v>
                        </c:pt>
                        <c:pt idx="268">
                          <c:v>269</c:v>
                        </c:pt>
                        <c:pt idx="269">
                          <c:v>270</c:v>
                        </c:pt>
                        <c:pt idx="270">
                          <c:v>271</c:v>
                        </c:pt>
                        <c:pt idx="271">
                          <c:v>272</c:v>
                        </c:pt>
                        <c:pt idx="272">
                          <c:v>273</c:v>
                        </c:pt>
                        <c:pt idx="273">
                          <c:v>274</c:v>
                        </c:pt>
                        <c:pt idx="274">
                          <c:v>275</c:v>
                        </c:pt>
                        <c:pt idx="275">
                          <c:v>276</c:v>
                        </c:pt>
                        <c:pt idx="276">
                          <c:v>277</c:v>
                        </c:pt>
                        <c:pt idx="277">
                          <c:v>278</c:v>
                        </c:pt>
                        <c:pt idx="278">
                          <c:v>279</c:v>
                        </c:pt>
                        <c:pt idx="279">
                          <c:v>280</c:v>
                        </c:pt>
                        <c:pt idx="280">
                          <c:v>281</c:v>
                        </c:pt>
                        <c:pt idx="281">
                          <c:v>282</c:v>
                        </c:pt>
                        <c:pt idx="282">
                          <c:v>283</c:v>
                        </c:pt>
                        <c:pt idx="283">
                          <c:v>284</c:v>
                        </c:pt>
                        <c:pt idx="284">
                          <c:v>285</c:v>
                        </c:pt>
                        <c:pt idx="285">
                          <c:v>286</c:v>
                        </c:pt>
                        <c:pt idx="286">
                          <c:v>287</c:v>
                        </c:pt>
                        <c:pt idx="287">
                          <c:v>288</c:v>
                        </c:pt>
                        <c:pt idx="288">
                          <c:v>289</c:v>
                        </c:pt>
                        <c:pt idx="289">
                          <c:v>290</c:v>
                        </c:pt>
                        <c:pt idx="290">
                          <c:v>291</c:v>
                        </c:pt>
                        <c:pt idx="291">
                          <c:v>292</c:v>
                        </c:pt>
                        <c:pt idx="292">
                          <c:v>293</c:v>
                        </c:pt>
                        <c:pt idx="293">
                          <c:v>294</c:v>
                        </c:pt>
                        <c:pt idx="294">
                          <c:v>295</c:v>
                        </c:pt>
                        <c:pt idx="295">
                          <c:v>296</c:v>
                        </c:pt>
                        <c:pt idx="296">
                          <c:v>297</c:v>
                        </c:pt>
                        <c:pt idx="297">
                          <c:v>298</c:v>
                        </c:pt>
                        <c:pt idx="298">
                          <c:v>299</c:v>
                        </c:pt>
                        <c:pt idx="299">
                          <c:v>300</c:v>
                        </c:pt>
                        <c:pt idx="300">
                          <c:v>301</c:v>
                        </c:pt>
                        <c:pt idx="301">
                          <c:v>302</c:v>
                        </c:pt>
                        <c:pt idx="302">
                          <c:v>303</c:v>
                        </c:pt>
                        <c:pt idx="303">
                          <c:v>304</c:v>
                        </c:pt>
                        <c:pt idx="304">
                          <c:v>305</c:v>
                        </c:pt>
                        <c:pt idx="305">
                          <c:v>306</c:v>
                        </c:pt>
                        <c:pt idx="306">
                          <c:v>307</c:v>
                        </c:pt>
                        <c:pt idx="307">
                          <c:v>308</c:v>
                        </c:pt>
                        <c:pt idx="308">
                          <c:v>309</c:v>
                        </c:pt>
                        <c:pt idx="309">
                          <c:v>310</c:v>
                        </c:pt>
                        <c:pt idx="310">
                          <c:v>311</c:v>
                        </c:pt>
                        <c:pt idx="311">
                          <c:v>312</c:v>
                        </c:pt>
                        <c:pt idx="312">
                          <c:v>313</c:v>
                        </c:pt>
                        <c:pt idx="313">
                          <c:v>314</c:v>
                        </c:pt>
                        <c:pt idx="314">
                          <c:v>315</c:v>
                        </c:pt>
                        <c:pt idx="315">
                          <c:v>316</c:v>
                        </c:pt>
                        <c:pt idx="316">
                          <c:v>317</c:v>
                        </c:pt>
                        <c:pt idx="317">
                          <c:v>318</c:v>
                        </c:pt>
                        <c:pt idx="318">
                          <c:v>319</c:v>
                        </c:pt>
                        <c:pt idx="319">
                          <c:v>320</c:v>
                        </c:pt>
                        <c:pt idx="320">
                          <c:v>321</c:v>
                        </c:pt>
                        <c:pt idx="321">
                          <c:v>322</c:v>
                        </c:pt>
                        <c:pt idx="322">
                          <c:v>323</c:v>
                        </c:pt>
                        <c:pt idx="323">
                          <c:v>324</c:v>
                        </c:pt>
                        <c:pt idx="324">
                          <c:v>325</c:v>
                        </c:pt>
                        <c:pt idx="325">
                          <c:v>326</c:v>
                        </c:pt>
                        <c:pt idx="326">
                          <c:v>327</c:v>
                        </c:pt>
                        <c:pt idx="327">
                          <c:v>328</c:v>
                        </c:pt>
                        <c:pt idx="328">
                          <c:v>329</c:v>
                        </c:pt>
                        <c:pt idx="329">
                          <c:v>330</c:v>
                        </c:pt>
                        <c:pt idx="330">
                          <c:v>331</c:v>
                        </c:pt>
                        <c:pt idx="331">
                          <c:v>332</c:v>
                        </c:pt>
                        <c:pt idx="332">
                          <c:v>333</c:v>
                        </c:pt>
                        <c:pt idx="333">
                          <c:v>334</c:v>
                        </c:pt>
                        <c:pt idx="334">
                          <c:v>335</c:v>
                        </c:pt>
                        <c:pt idx="335">
                          <c:v>336</c:v>
                        </c:pt>
                        <c:pt idx="336">
                          <c:v>337</c:v>
                        </c:pt>
                        <c:pt idx="337">
                          <c:v>338</c:v>
                        </c:pt>
                        <c:pt idx="338">
                          <c:v>339</c:v>
                        </c:pt>
                        <c:pt idx="339">
                          <c:v>340</c:v>
                        </c:pt>
                        <c:pt idx="340">
                          <c:v>341</c:v>
                        </c:pt>
                        <c:pt idx="341">
                          <c:v>342</c:v>
                        </c:pt>
                        <c:pt idx="342">
                          <c:v>343</c:v>
                        </c:pt>
                        <c:pt idx="343">
                          <c:v>344</c:v>
                        </c:pt>
                        <c:pt idx="344">
                          <c:v>345</c:v>
                        </c:pt>
                        <c:pt idx="345">
                          <c:v>346</c:v>
                        </c:pt>
                        <c:pt idx="346">
                          <c:v>347</c:v>
                        </c:pt>
                        <c:pt idx="347">
                          <c:v>348</c:v>
                        </c:pt>
                        <c:pt idx="348">
                          <c:v>349</c:v>
                        </c:pt>
                        <c:pt idx="349">
                          <c:v>350</c:v>
                        </c:pt>
                        <c:pt idx="350">
                          <c:v>351</c:v>
                        </c:pt>
                        <c:pt idx="351">
                          <c:v>352</c:v>
                        </c:pt>
                        <c:pt idx="352">
                          <c:v>353</c:v>
                        </c:pt>
                        <c:pt idx="353">
                          <c:v>354</c:v>
                        </c:pt>
                        <c:pt idx="354">
                          <c:v>355</c:v>
                        </c:pt>
                        <c:pt idx="355">
                          <c:v>356</c:v>
                        </c:pt>
                        <c:pt idx="356">
                          <c:v>357</c:v>
                        </c:pt>
                        <c:pt idx="357">
                          <c:v>358</c:v>
                        </c:pt>
                        <c:pt idx="358">
                          <c:v>359</c:v>
                        </c:pt>
                        <c:pt idx="359">
                          <c:v>360</c:v>
                        </c:pt>
                        <c:pt idx="360">
                          <c:v>361</c:v>
                        </c:pt>
                        <c:pt idx="361">
                          <c:v>362</c:v>
                        </c:pt>
                        <c:pt idx="362">
                          <c:v>363</c:v>
                        </c:pt>
                        <c:pt idx="363">
                          <c:v>364</c:v>
                        </c:pt>
                        <c:pt idx="364">
                          <c:v>365</c:v>
                        </c:pt>
                        <c:pt idx="365">
                          <c:v>366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'[3]APSC 101 Exercise 3'!$H$21:$H$386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3000</c:v>
                      </c:pt>
                      <c:pt idx="1">
                        <c:v>3000</c:v>
                      </c:pt>
                      <c:pt idx="2">
                        <c:v>3000</c:v>
                      </c:pt>
                      <c:pt idx="3">
                        <c:v>3000</c:v>
                      </c:pt>
                      <c:pt idx="4">
                        <c:v>3000</c:v>
                      </c:pt>
                      <c:pt idx="5">
                        <c:v>3000</c:v>
                      </c:pt>
                      <c:pt idx="6">
                        <c:v>3000</c:v>
                      </c:pt>
                      <c:pt idx="7">
                        <c:v>3000</c:v>
                      </c:pt>
                      <c:pt idx="8">
                        <c:v>3000</c:v>
                      </c:pt>
                      <c:pt idx="9">
                        <c:v>3000</c:v>
                      </c:pt>
                      <c:pt idx="10">
                        <c:v>3000</c:v>
                      </c:pt>
                      <c:pt idx="11">
                        <c:v>3000</c:v>
                      </c:pt>
                      <c:pt idx="12">
                        <c:v>3000</c:v>
                      </c:pt>
                      <c:pt idx="13">
                        <c:v>3000</c:v>
                      </c:pt>
                      <c:pt idx="14">
                        <c:v>3000</c:v>
                      </c:pt>
                      <c:pt idx="15">
                        <c:v>3000</c:v>
                      </c:pt>
                      <c:pt idx="16">
                        <c:v>3000</c:v>
                      </c:pt>
                      <c:pt idx="17">
                        <c:v>3000</c:v>
                      </c:pt>
                      <c:pt idx="18">
                        <c:v>3000</c:v>
                      </c:pt>
                      <c:pt idx="19">
                        <c:v>3000</c:v>
                      </c:pt>
                      <c:pt idx="20">
                        <c:v>3000</c:v>
                      </c:pt>
                      <c:pt idx="21">
                        <c:v>3000</c:v>
                      </c:pt>
                      <c:pt idx="22">
                        <c:v>3000</c:v>
                      </c:pt>
                      <c:pt idx="23">
                        <c:v>3000</c:v>
                      </c:pt>
                      <c:pt idx="24">
                        <c:v>3000</c:v>
                      </c:pt>
                      <c:pt idx="25">
                        <c:v>3000</c:v>
                      </c:pt>
                      <c:pt idx="26">
                        <c:v>3000</c:v>
                      </c:pt>
                      <c:pt idx="27">
                        <c:v>3000</c:v>
                      </c:pt>
                      <c:pt idx="28">
                        <c:v>3000</c:v>
                      </c:pt>
                      <c:pt idx="29">
                        <c:v>3000</c:v>
                      </c:pt>
                      <c:pt idx="30">
                        <c:v>3000</c:v>
                      </c:pt>
                      <c:pt idx="31">
                        <c:v>3080</c:v>
                      </c:pt>
                      <c:pt idx="32">
                        <c:v>3080</c:v>
                      </c:pt>
                      <c:pt idx="33">
                        <c:v>3080</c:v>
                      </c:pt>
                      <c:pt idx="34">
                        <c:v>3080</c:v>
                      </c:pt>
                      <c:pt idx="35">
                        <c:v>3080</c:v>
                      </c:pt>
                      <c:pt idx="36">
                        <c:v>3080</c:v>
                      </c:pt>
                      <c:pt idx="37">
                        <c:v>3080</c:v>
                      </c:pt>
                      <c:pt idx="38">
                        <c:v>3080</c:v>
                      </c:pt>
                      <c:pt idx="39">
                        <c:v>3080</c:v>
                      </c:pt>
                      <c:pt idx="40">
                        <c:v>3080</c:v>
                      </c:pt>
                      <c:pt idx="41">
                        <c:v>3080</c:v>
                      </c:pt>
                      <c:pt idx="42">
                        <c:v>3080</c:v>
                      </c:pt>
                      <c:pt idx="43">
                        <c:v>3080</c:v>
                      </c:pt>
                      <c:pt idx="44">
                        <c:v>3080</c:v>
                      </c:pt>
                      <c:pt idx="45">
                        <c:v>3080</c:v>
                      </c:pt>
                      <c:pt idx="46">
                        <c:v>3080</c:v>
                      </c:pt>
                      <c:pt idx="47">
                        <c:v>3080</c:v>
                      </c:pt>
                      <c:pt idx="48">
                        <c:v>3080</c:v>
                      </c:pt>
                      <c:pt idx="49">
                        <c:v>3080</c:v>
                      </c:pt>
                      <c:pt idx="50">
                        <c:v>3080</c:v>
                      </c:pt>
                      <c:pt idx="51">
                        <c:v>3080</c:v>
                      </c:pt>
                      <c:pt idx="52">
                        <c:v>3080</c:v>
                      </c:pt>
                      <c:pt idx="53">
                        <c:v>3080</c:v>
                      </c:pt>
                      <c:pt idx="54">
                        <c:v>3080</c:v>
                      </c:pt>
                      <c:pt idx="55">
                        <c:v>3080</c:v>
                      </c:pt>
                      <c:pt idx="56">
                        <c:v>3080</c:v>
                      </c:pt>
                      <c:pt idx="57">
                        <c:v>3080</c:v>
                      </c:pt>
                      <c:pt idx="58">
                        <c:v>3080</c:v>
                      </c:pt>
                      <c:pt idx="59">
                        <c:v>3080</c:v>
                      </c:pt>
                      <c:pt idx="60">
                        <c:v>3080</c:v>
                      </c:pt>
                      <c:pt idx="61">
                        <c:v>3080</c:v>
                      </c:pt>
                      <c:pt idx="62">
                        <c:v>3250</c:v>
                      </c:pt>
                      <c:pt idx="63">
                        <c:v>3250</c:v>
                      </c:pt>
                      <c:pt idx="64">
                        <c:v>3250</c:v>
                      </c:pt>
                      <c:pt idx="65">
                        <c:v>3250</c:v>
                      </c:pt>
                      <c:pt idx="66">
                        <c:v>3250</c:v>
                      </c:pt>
                      <c:pt idx="67">
                        <c:v>3250</c:v>
                      </c:pt>
                      <c:pt idx="68">
                        <c:v>3250</c:v>
                      </c:pt>
                      <c:pt idx="69">
                        <c:v>3250</c:v>
                      </c:pt>
                      <c:pt idx="70">
                        <c:v>3250</c:v>
                      </c:pt>
                      <c:pt idx="71">
                        <c:v>3250</c:v>
                      </c:pt>
                      <c:pt idx="72">
                        <c:v>3250</c:v>
                      </c:pt>
                      <c:pt idx="73">
                        <c:v>3250</c:v>
                      </c:pt>
                      <c:pt idx="74">
                        <c:v>3250</c:v>
                      </c:pt>
                      <c:pt idx="75">
                        <c:v>3250</c:v>
                      </c:pt>
                      <c:pt idx="76">
                        <c:v>3250</c:v>
                      </c:pt>
                      <c:pt idx="77">
                        <c:v>3250</c:v>
                      </c:pt>
                      <c:pt idx="78">
                        <c:v>3250</c:v>
                      </c:pt>
                      <c:pt idx="79">
                        <c:v>3250</c:v>
                      </c:pt>
                      <c:pt idx="80">
                        <c:v>3250</c:v>
                      </c:pt>
                      <c:pt idx="81">
                        <c:v>3250</c:v>
                      </c:pt>
                      <c:pt idx="82">
                        <c:v>3250</c:v>
                      </c:pt>
                      <c:pt idx="83">
                        <c:v>3250</c:v>
                      </c:pt>
                      <c:pt idx="84">
                        <c:v>3250</c:v>
                      </c:pt>
                      <c:pt idx="85">
                        <c:v>3250</c:v>
                      </c:pt>
                      <c:pt idx="86">
                        <c:v>3250</c:v>
                      </c:pt>
                      <c:pt idx="87">
                        <c:v>3250</c:v>
                      </c:pt>
                      <c:pt idx="88">
                        <c:v>3250</c:v>
                      </c:pt>
                      <c:pt idx="89">
                        <c:v>3250</c:v>
                      </c:pt>
                      <c:pt idx="90">
                        <c:v>3250</c:v>
                      </c:pt>
                      <c:pt idx="91">
                        <c:v>3250</c:v>
                      </c:pt>
                      <c:pt idx="92">
                        <c:v>3425</c:v>
                      </c:pt>
                      <c:pt idx="93">
                        <c:v>3425</c:v>
                      </c:pt>
                      <c:pt idx="94">
                        <c:v>3425</c:v>
                      </c:pt>
                      <c:pt idx="95">
                        <c:v>3425</c:v>
                      </c:pt>
                      <c:pt idx="96">
                        <c:v>3425</c:v>
                      </c:pt>
                      <c:pt idx="97">
                        <c:v>3425</c:v>
                      </c:pt>
                      <c:pt idx="98">
                        <c:v>3425</c:v>
                      </c:pt>
                      <c:pt idx="99">
                        <c:v>3425</c:v>
                      </c:pt>
                      <c:pt idx="100">
                        <c:v>3425</c:v>
                      </c:pt>
                      <c:pt idx="101">
                        <c:v>3425</c:v>
                      </c:pt>
                      <c:pt idx="102">
                        <c:v>3425</c:v>
                      </c:pt>
                      <c:pt idx="103">
                        <c:v>3425</c:v>
                      </c:pt>
                      <c:pt idx="104">
                        <c:v>3425</c:v>
                      </c:pt>
                      <c:pt idx="105">
                        <c:v>3425</c:v>
                      </c:pt>
                      <c:pt idx="106">
                        <c:v>3425</c:v>
                      </c:pt>
                      <c:pt idx="107">
                        <c:v>3425</c:v>
                      </c:pt>
                      <c:pt idx="108">
                        <c:v>3425</c:v>
                      </c:pt>
                      <c:pt idx="109">
                        <c:v>3425</c:v>
                      </c:pt>
                      <c:pt idx="110">
                        <c:v>3425</c:v>
                      </c:pt>
                      <c:pt idx="111">
                        <c:v>3425</c:v>
                      </c:pt>
                      <c:pt idx="112">
                        <c:v>3425</c:v>
                      </c:pt>
                      <c:pt idx="113">
                        <c:v>3425</c:v>
                      </c:pt>
                      <c:pt idx="114">
                        <c:v>3425</c:v>
                      </c:pt>
                      <c:pt idx="115">
                        <c:v>3425</c:v>
                      </c:pt>
                      <c:pt idx="116">
                        <c:v>3425</c:v>
                      </c:pt>
                      <c:pt idx="117">
                        <c:v>3425</c:v>
                      </c:pt>
                      <c:pt idx="118">
                        <c:v>3425</c:v>
                      </c:pt>
                      <c:pt idx="119">
                        <c:v>3425</c:v>
                      </c:pt>
                      <c:pt idx="120">
                        <c:v>3425</c:v>
                      </c:pt>
                      <c:pt idx="121">
                        <c:v>3425</c:v>
                      </c:pt>
                      <c:pt idx="122">
                        <c:v>3425</c:v>
                      </c:pt>
                      <c:pt idx="123">
                        <c:v>3600</c:v>
                      </c:pt>
                      <c:pt idx="124">
                        <c:v>3600</c:v>
                      </c:pt>
                      <c:pt idx="125">
                        <c:v>3600</c:v>
                      </c:pt>
                      <c:pt idx="126">
                        <c:v>3600</c:v>
                      </c:pt>
                      <c:pt idx="127">
                        <c:v>3600</c:v>
                      </c:pt>
                      <c:pt idx="128">
                        <c:v>3600</c:v>
                      </c:pt>
                      <c:pt idx="129">
                        <c:v>3600</c:v>
                      </c:pt>
                      <c:pt idx="130">
                        <c:v>3600</c:v>
                      </c:pt>
                      <c:pt idx="131">
                        <c:v>3600</c:v>
                      </c:pt>
                      <c:pt idx="132">
                        <c:v>3600</c:v>
                      </c:pt>
                      <c:pt idx="133">
                        <c:v>3600</c:v>
                      </c:pt>
                      <c:pt idx="134">
                        <c:v>3600</c:v>
                      </c:pt>
                      <c:pt idx="135">
                        <c:v>3600</c:v>
                      </c:pt>
                      <c:pt idx="136">
                        <c:v>3600</c:v>
                      </c:pt>
                      <c:pt idx="137">
                        <c:v>3600</c:v>
                      </c:pt>
                      <c:pt idx="138">
                        <c:v>3600</c:v>
                      </c:pt>
                      <c:pt idx="139">
                        <c:v>3600</c:v>
                      </c:pt>
                      <c:pt idx="140">
                        <c:v>3600</c:v>
                      </c:pt>
                      <c:pt idx="141">
                        <c:v>3600</c:v>
                      </c:pt>
                      <c:pt idx="142">
                        <c:v>3600</c:v>
                      </c:pt>
                      <c:pt idx="143">
                        <c:v>3600</c:v>
                      </c:pt>
                      <c:pt idx="144">
                        <c:v>3600</c:v>
                      </c:pt>
                      <c:pt idx="145">
                        <c:v>3600</c:v>
                      </c:pt>
                      <c:pt idx="146">
                        <c:v>3600</c:v>
                      </c:pt>
                      <c:pt idx="147">
                        <c:v>3600</c:v>
                      </c:pt>
                      <c:pt idx="148">
                        <c:v>3600</c:v>
                      </c:pt>
                      <c:pt idx="149">
                        <c:v>3600</c:v>
                      </c:pt>
                      <c:pt idx="150">
                        <c:v>3600</c:v>
                      </c:pt>
                      <c:pt idx="151">
                        <c:v>3600</c:v>
                      </c:pt>
                      <c:pt idx="152">
                        <c:v>3600</c:v>
                      </c:pt>
                      <c:pt idx="153">
                        <c:v>3675</c:v>
                      </c:pt>
                      <c:pt idx="154">
                        <c:v>3675</c:v>
                      </c:pt>
                      <c:pt idx="155">
                        <c:v>3675</c:v>
                      </c:pt>
                      <c:pt idx="156">
                        <c:v>3675</c:v>
                      </c:pt>
                      <c:pt idx="157">
                        <c:v>3675</c:v>
                      </c:pt>
                      <c:pt idx="158">
                        <c:v>3675</c:v>
                      </c:pt>
                      <c:pt idx="159">
                        <c:v>3675</c:v>
                      </c:pt>
                      <c:pt idx="160">
                        <c:v>3675</c:v>
                      </c:pt>
                      <c:pt idx="161">
                        <c:v>3675</c:v>
                      </c:pt>
                      <c:pt idx="162">
                        <c:v>3675</c:v>
                      </c:pt>
                      <c:pt idx="163">
                        <c:v>3675</c:v>
                      </c:pt>
                      <c:pt idx="164">
                        <c:v>3675</c:v>
                      </c:pt>
                      <c:pt idx="165">
                        <c:v>3675</c:v>
                      </c:pt>
                      <c:pt idx="166">
                        <c:v>3675</c:v>
                      </c:pt>
                      <c:pt idx="167">
                        <c:v>3675</c:v>
                      </c:pt>
                      <c:pt idx="168">
                        <c:v>3675</c:v>
                      </c:pt>
                      <c:pt idx="169">
                        <c:v>3675</c:v>
                      </c:pt>
                      <c:pt idx="170">
                        <c:v>3675</c:v>
                      </c:pt>
                      <c:pt idx="171">
                        <c:v>3675</c:v>
                      </c:pt>
                      <c:pt idx="172">
                        <c:v>3675</c:v>
                      </c:pt>
                      <c:pt idx="173">
                        <c:v>3675</c:v>
                      </c:pt>
                      <c:pt idx="174">
                        <c:v>3675</c:v>
                      </c:pt>
                      <c:pt idx="175">
                        <c:v>3675</c:v>
                      </c:pt>
                      <c:pt idx="176">
                        <c:v>3675</c:v>
                      </c:pt>
                      <c:pt idx="177">
                        <c:v>3675</c:v>
                      </c:pt>
                      <c:pt idx="178">
                        <c:v>3675</c:v>
                      </c:pt>
                      <c:pt idx="179">
                        <c:v>3675</c:v>
                      </c:pt>
                      <c:pt idx="180">
                        <c:v>3675</c:v>
                      </c:pt>
                      <c:pt idx="181">
                        <c:v>3675</c:v>
                      </c:pt>
                      <c:pt idx="182">
                        <c:v>3675</c:v>
                      </c:pt>
                      <c:pt idx="183">
                        <c:v>3675</c:v>
                      </c:pt>
                      <c:pt idx="184">
                        <c:v>3650</c:v>
                      </c:pt>
                      <c:pt idx="185">
                        <c:v>3650</c:v>
                      </c:pt>
                      <c:pt idx="186">
                        <c:v>3650</c:v>
                      </c:pt>
                      <c:pt idx="187">
                        <c:v>3650</c:v>
                      </c:pt>
                      <c:pt idx="188">
                        <c:v>3650</c:v>
                      </c:pt>
                      <c:pt idx="189">
                        <c:v>3650</c:v>
                      </c:pt>
                      <c:pt idx="190">
                        <c:v>3650</c:v>
                      </c:pt>
                      <c:pt idx="191">
                        <c:v>3650</c:v>
                      </c:pt>
                      <c:pt idx="192">
                        <c:v>3650</c:v>
                      </c:pt>
                      <c:pt idx="193">
                        <c:v>3650</c:v>
                      </c:pt>
                      <c:pt idx="194">
                        <c:v>3650</c:v>
                      </c:pt>
                      <c:pt idx="195">
                        <c:v>3650</c:v>
                      </c:pt>
                      <c:pt idx="196">
                        <c:v>3650</c:v>
                      </c:pt>
                      <c:pt idx="197">
                        <c:v>3650</c:v>
                      </c:pt>
                      <c:pt idx="198">
                        <c:v>3650</c:v>
                      </c:pt>
                      <c:pt idx="199">
                        <c:v>3650</c:v>
                      </c:pt>
                      <c:pt idx="200">
                        <c:v>3650</c:v>
                      </c:pt>
                      <c:pt idx="201">
                        <c:v>3650</c:v>
                      </c:pt>
                      <c:pt idx="202">
                        <c:v>3650</c:v>
                      </c:pt>
                      <c:pt idx="203">
                        <c:v>3650</c:v>
                      </c:pt>
                      <c:pt idx="204">
                        <c:v>3650</c:v>
                      </c:pt>
                      <c:pt idx="205">
                        <c:v>3650</c:v>
                      </c:pt>
                      <c:pt idx="206">
                        <c:v>3650</c:v>
                      </c:pt>
                      <c:pt idx="207">
                        <c:v>3650</c:v>
                      </c:pt>
                      <c:pt idx="208">
                        <c:v>3650</c:v>
                      </c:pt>
                      <c:pt idx="209">
                        <c:v>3650</c:v>
                      </c:pt>
                      <c:pt idx="210">
                        <c:v>3650</c:v>
                      </c:pt>
                      <c:pt idx="211">
                        <c:v>3650</c:v>
                      </c:pt>
                      <c:pt idx="212">
                        <c:v>3650</c:v>
                      </c:pt>
                      <c:pt idx="213">
                        <c:v>3650</c:v>
                      </c:pt>
                      <c:pt idx="214">
                        <c:v>3650</c:v>
                      </c:pt>
                      <c:pt idx="215">
                        <c:v>3500</c:v>
                      </c:pt>
                      <c:pt idx="216">
                        <c:v>3500</c:v>
                      </c:pt>
                      <c:pt idx="217">
                        <c:v>3500</c:v>
                      </c:pt>
                      <c:pt idx="218">
                        <c:v>3500</c:v>
                      </c:pt>
                      <c:pt idx="219">
                        <c:v>3500</c:v>
                      </c:pt>
                      <c:pt idx="220">
                        <c:v>3500</c:v>
                      </c:pt>
                      <c:pt idx="221">
                        <c:v>3500</c:v>
                      </c:pt>
                      <c:pt idx="222">
                        <c:v>3500</c:v>
                      </c:pt>
                      <c:pt idx="223">
                        <c:v>3500</c:v>
                      </c:pt>
                      <c:pt idx="224">
                        <c:v>3500</c:v>
                      </c:pt>
                      <c:pt idx="225">
                        <c:v>3500</c:v>
                      </c:pt>
                      <c:pt idx="226">
                        <c:v>3500</c:v>
                      </c:pt>
                      <c:pt idx="227">
                        <c:v>3500</c:v>
                      </c:pt>
                      <c:pt idx="228">
                        <c:v>3500</c:v>
                      </c:pt>
                      <c:pt idx="229">
                        <c:v>3500</c:v>
                      </c:pt>
                      <c:pt idx="230">
                        <c:v>3500</c:v>
                      </c:pt>
                      <c:pt idx="231">
                        <c:v>3500</c:v>
                      </c:pt>
                      <c:pt idx="232">
                        <c:v>3500</c:v>
                      </c:pt>
                      <c:pt idx="233">
                        <c:v>3500</c:v>
                      </c:pt>
                      <c:pt idx="234">
                        <c:v>3500</c:v>
                      </c:pt>
                      <c:pt idx="235">
                        <c:v>3500</c:v>
                      </c:pt>
                      <c:pt idx="236">
                        <c:v>3500</c:v>
                      </c:pt>
                      <c:pt idx="237">
                        <c:v>3500</c:v>
                      </c:pt>
                      <c:pt idx="238">
                        <c:v>3500</c:v>
                      </c:pt>
                      <c:pt idx="239">
                        <c:v>3500</c:v>
                      </c:pt>
                      <c:pt idx="240">
                        <c:v>3500</c:v>
                      </c:pt>
                      <c:pt idx="241">
                        <c:v>3500</c:v>
                      </c:pt>
                      <c:pt idx="242">
                        <c:v>3500</c:v>
                      </c:pt>
                      <c:pt idx="243">
                        <c:v>3500</c:v>
                      </c:pt>
                      <c:pt idx="244">
                        <c:v>3320</c:v>
                      </c:pt>
                      <c:pt idx="245">
                        <c:v>3320</c:v>
                      </c:pt>
                      <c:pt idx="246">
                        <c:v>3320</c:v>
                      </c:pt>
                      <c:pt idx="247">
                        <c:v>3320</c:v>
                      </c:pt>
                      <c:pt idx="248">
                        <c:v>3320</c:v>
                      </c:pt>
                      <c:pt idx="249">
                        <c:v>3320</c:v>
                      </c:pt>
                      <c:pt idx="250">
                        <c:v>3320</c:v>
                      </c:pt>
                      <c:pt idx="251">
                        <c:v>3320</c:v>
                      </c:pt>
                      <c:pt idx="252">
                        <c:v>3320</c:v>
                      </c:pt>
                      <c:pt idx="253">
                        <c:v>3320</c:v>
                      </c:pt>
                      <c:pt idx="254">
                        <c:v>3320</c:v>
                      </c:pt>
                      <c:pt idx="255">
                        <c:v>3320</c:v>
                      </c:pt>
                      <c:pt idx="256">
                        <c:v>3320</c:v>
                      </c:pt>
                      <c:pt idx="257">
                        <c:v>3320</c:v>
                      </c:pt>
                      <c:pt idx="258">
                        <c:v>3320</c:v>
                      </c:pt>
                      <c:pt idx="259">
                        <c:v>3320</c:v>
                      </c:pt>
                      <c:pt idx="260">
                        <c:v>3320</c:v>
                      </c:pt>
                      <c:pt idx="261">
                        <c:v>3320</c:v>
                      </c:pt>
                      <c:pt idx="262">
                        <c:v>3320</c:v>
                      </c:pt>
                      <c:pt idx="263">
                        <c:v>3320</c:v>
                      </c:pt>
                      <c:pt idx="264">
                        <c:v>3320</c:v>
                      </c:pt>
                      <c:pt idx="265">
                        <c:v>3320</c:v>
                      </c:pt>
                      <c:pt idx="266">
                        <c:v>3320</c:v>
                      </c:pt>
                      <c:pt idx="267">
                        <c:v>3320</c:v>
                      </c:pt>
                      <c:pt idx="268">
                        <c:v>3320</c:v>
                      </c:pt>
                      <c:pt idx="269">
                        <c:v>3320</c:v>
                      </c:pt>
                      <c:pt idx="270">
                        <c:v>3320</c:v>
                      </c:pt>
                      <c:pt idx="271">
                        <c:v>3320</c:v>
                      </c:pt>
                      <c:pt idx="272">
                        <c:v>3320</c:v>
                      </c:pt>
                      <c:pt idx="273">
                        <c:v>3320</c:v>
                      </c:pt>
                      <c:pt idx="274">
                        <c:v>3320</c:v>
                      </c:pt>
                      <c:pt idx="275">
                        <c:v>3140</c:v>
                      </c:pt>
                      <c:pt idx="276">
                        <c:v>3140</c:v>
                      </c:pt>
                      <c:pt idx="277">
                        <c:v>3140</c:v>
                      </c:pt>
                      <c:pt idx="278">
                        <c:v>3140</c:v>
                      </c:pt>
                      <c:pt idx="279">
                        <c:v>3140</c:v>
                      </c:pt>
                      <c:pt idx="280">
                        <c:v>3140</c:v>
                      </c:pt>
                      <c:pt idx="281">
                        <c:v>3140</c:v>
                      </c:pt>
                      <c:pt idx="282">
                        <c:v>3140</c:v>
                      </c:pt>
                      <c:pt idx="283">
                        <c:v>3140</c:v>
                      </c:pt>
                      <c:pt idx="284">
                        <c:v>3140</c:v>
                      </c:pt>
                      <c:pt idx="285">
                        <c:v>3140</c:v>
                      </c:pt>
                      <c:pt idx="286">
                        <c:v>3140</c:v>
                      </c:pt>
                      <c:pt idx="287">
                        <c:v>3140</c:v>
                      </c:pt>
                      <c:pt idx="288">
                        <c:v>3140</c:v>
                      </c:pt>
                      <c:pt idx="289">
                        <c:v>3140</c:v>
                      </c:pt>
                      <c:pt idx="290">
                        <c:v>3140</c:v>
                      </c:pt>
                      <c:pt idx="291">
                        <c:v>3140</c:v>
                      </c:pt>
                      <c:pt idx="292">
                        <c:v>3140</c:v>
                      </c:pt>
                      <c:pt idx="293">
                        <c:v>3140</c:v>
                      </c:pt>
                      <c:pt idx="294">
                        <c:v>3140</c:v>
                      </c:pt>
                      <c:pt idx="295">
                        <c:v>3140</c:v>
                      </c:pt>
                      <c:pt idx="296">
                        <c:v>3140</c:v>
                      </c:pt>
                      <c:pt idx="297">
                        <c:v>3140</c:v>
                      </c:pt>
                      <c:pt idx="298">
                        <c:v>3140</c:v>
                      </c:pt>
                      <c:pt idx="299">
                        <c:v>3140</c:v>
                      </c:pt>
                      <c:pt idx="300">
                        <c:v>3140</c:v>
                      </c:pt>
                      <c:pt idx="301">
                        <c:v>3140</c:v>
                      </c:pt>
                      <c:pt idx="302">
                        <c:v>3140</c:v>
                      </c:pt>
                      <c:pt idx="303">
                        <c:v>3140</c:v>
                      </c:pt>
                      <c:pt idx="304">
                        <c:v>3140</c:v>
                      </c:pt>
                      <c:pt idx="305">
                        <c:v>3000</c:v>
                      </c:pt>
                      <c:pt idx="306">
                        <c:v>3000</c:v>
                      </c:pt>
                      <c:pt idx="307">
                        <c:v>3000</c:v>
                      </c:pt>
                      <c:pt idx="308">
                        <c:v>3000</c:v>
                      </c:pt>
                      <c:pt idx="309">
                        <c:v>3000</c:v>
                      </c:pt>
                      <c:pt idx="310">
                        <c:v>3000</c:v>
                      </c:pt>
                      <c:pt idx="311">
                        <c:v>3000</c:v>
                      </c:pt>
                      <c:pt idx="312">
                        <c:v>3000</c:v>
                      </c:pt>
                      <c:pt idx="313">
                        <c:v>3000</c:v>
                      </c:pt>
                      <c:pt idx="314">
                        <c:v>3000</c:v>
                      </c:pt>
                      <c:pt idx="315">
                        <c:v>3000</c:v>
                      </c:pt>
                      <c:pt idx="316">
                        <c:v>3000</c:v>
                      </c:pt>
                      <c:pt idx="317">
                        <c:v>3000</c:v>
                      </c:pt>
                      <c:pt idx="318">
                        <c:v>3000</c:v>
                      </c:pt>
                      <c:pt idx="319">
                        <c:v>3000</c:v>
                      </c:pt>
                      <c:pt idx="320">
                        <c:v>3000</c:v>
                      </c:pt>
                      <c:pt idx="321">
                        <c:v>3000</c:v>
                      </c:pt>
                      <c:pt idx="322">
                        <c:v>3000</c:v>
                      </c:pt>
                      <c:pt idx="323">
                        <c:v>3000</c:v>
                      </c:pt>
                      <c:pt idx="324">
                        <c:v>3000</c:v>
                      </c:pt>
                      <c:pt idx="325">
                        <c:v>3000</c:v>
                      </c:pt>
                      <c:pt idx="326">
                        <c:v>3000</c:v>
                      </c:pt>
                      <c:pt idx="327">
                        <c:v>3000</c:v>
                      </c:pt>
                      <c:pt idx="328">
                        <c:v>3000</c:v>
                      </c:pt>
                      <c:pt idx="329">
                        <c:v>3000</c:v>
                      </c:pt>
                      <c:pt idx="330">
                        <c:v>3000</c:v>
                      </c:pt>
                      <c:pt idx="331">
                        <c:v>3000</c:v>
                      </c:pt>
                      <c:pt idx="332">
                        <c:v>3000</c:v>
                      </c:pt>
                      <c:pt idx="333">
                        <c:v>3000</c:v>
                      </c:pt>
                      <c:pt idx="334">
                        <c:v>3000</c:v>
                      </c:pt>
                      <c:pt idx="335">
                        <c:v>3000</c:v>
                      </c:pt>
                      <c:pt idx="336">
                        <c:v>3000</c:v>
                      </c:pt>
                      <c:pt idx="337">
                        <c:v>3000</c:v>
                      </c:pt>
                      <c:pt idx="338">
                        <c:v>3000</c:v>
                      </c:pt>
                      <c:pt idx="339">
                        <c:v>3000</c:v>
                      </c:pt>
                      <c:pt idx="340">
                        <c:v>3000</c:v>
                      </c:pt>
                      <c:pt idx="341">
                        <c:v>3000</c:v>
                      </c:pt>
                      <c:pt idx="342">
                        <c:v>3000</c:v>
                      </c:pt>
                      <c:pt idx="343">
                        <c:v>3000</c:v>
                      </c:pt>
                      <c:pt idx="344">
                        <c:v>3000</c:v>
                      </c:pt>
                      <c:pt idx="345">
                        <c:v>3000</c:v>
                      </c:pt>
                      <c:pt idx="346">
                        <c:v>3000</c:v>
                      </c:pt>
                      <c:pt idx="347">
                        <c:v>3000</c:v>
                      </c:pt>
                      <c:pt idx="348">
                        <c:v>3000</c:v>
                      </c:pt>
                      <c:pt idx="349">
                        <c:v>3000</c:v>
                      </c:pt>
                      <c:pt idx="350">
                        <c:v>3000</c:v>
                      </c:pt>
                      <c:pt idx="351">
                        <c:v>3000</c:v>
                      </c:pt>
                      <c:pt idx="352">
                        <c:v>3000</c:v>
                      </c:pt>
                      <c:pt idx="353">
                        <c:v>3000</c:v>
                      </c:pt>
                      <c:pt idx="354">
                        <c:v>3000</c:v>
                      </c:pt>
                      <c:pt idx="355">
                        <c:v>3000</c:v>
                      </c:pt>
                      <c:pt idx="356">
                        <c:v>3000</c:v>
                      </c:pt>
                      <c:pt idx="357">
                        <c:v>3000</c:v>
                      </c:pt>
                      <c:pt idx="358">
                        <c:v>3000</c:v>
                      </c:pt>
                      <c:pt idx="359">
                        <c:v>3000</c:v>
                      </c:pt>
                      <c:pt idx="360">
                        <c:v>3000</c:v>
                      </c:pt>
                      <c:pt idx="361">
                        <c:v>3000</c:v>
                      </c:pt>
                      <c:pt idx="362">
                        <c:v>3000</c:v>
                      </c:pt>
                      <c:pt idx="363">
                        <c:v>3000</c:v>
                      </c:pt>
                      <c:pt idx="364">
                        <c:v>3000</c:v>
                      </c:pt>
                      <c:pt idx="365">
                        <c:v>3000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E30-4CC2-BC9D-09614E82B09D}"/>
                  </c:ext>
                </c:extLst>
              </c15:ser>
            </c15:filteredScatterSeries>
          </c:ext>
        </c:extLst>
      </c:scatterChart>
      <c:valAx>
        <c:axId val="1231564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192191"/>
        <c:crosses val="autoZero"/>
        <c:crossBetween val="midCat"/>
      </c:valAx>
      <c:valAx>
        <c:axId val="162819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64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Daily Rainfall (mm) and V_water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'TEST CASE'!$B$11</c:f>
              <c:strCache>
                <c:ptCount val="1"/>
                <c:pt idx="0">
                  <c:v>[mm]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 CASE'!$A$12:$A$376</c:f>
              <c:numCache>
                <c:formatCode>m/d/yy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'TEST CASE'!$B$12:$B$376</c:f>
              <c:numCache>
                <c:formatCode>General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B-4E63-AD9A-CDD622285D8A}"/>
            </c:ext>
          </c:extLst>
        </c:ser>
        <c:ser>
          <c:idx val="1"/>
          <c:order val="1"/>
          <c:tx>
            <c:strRef>
              <c:f>'TEST CASE'!$D$11</c:f>
              <c:strCache>
                <c:ptCount val="1"/>
                <c:pt idx="0">
                  <c:v>[m^3]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 CASE'!$A$12:$A$376</c:f>
              <c:numCache>
                <c:formatCode>m/d/yy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'TEST CASE'!$D$12:$D$376</c:f>
              <c:numCache>
                <c:formatCode>General</c:formatCode>
                <c:ptCount val="365"/>
                <c:pt idx="0">
                  <c:v>0.4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0.16</c:v>
                </c:pt>
                <c:pt idx="15">
                  <c:v>0.08</c:v>
                </c:pt>
                <c:pt idx="16">
                  <c:v>0</c:v>
                </c:pt>
                <c:pt idx="17">
                  <c:v>0.26</c:v>
                </c:pt>
                <c:pt idx="18">
                  <c:v>0.1</c:v>
                </c:pt>
                <c:pt idx="19">
                  <c:v>0.06</c:v>
                </c:pt>
                <c:pt idx="20">
                  <c:v>0.08</c:v>
                </c:pt>
                <c:pt idx="21">
                  <c:v>0.06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0.24</c:v>
                </c:pt>
                <c:pt idx="51">
                  <c:v>0.08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</c:v>
                </c:pt>
                <c:pt idx="56">
                  <c:v>0.08</c:v>
                </c:pt>
                <c:pt idx="57">
                  <c:v>0</c:v>
                </c:pt>
                <c:pt idx="58">
                  <c:v>0.04</c:v>
                </c:pt>
                <c:pt idx="59">
                  <c:v>0.2</c:v>
                </c:pt>
                <c:pt idx="60">
                  <c:v>0.4</c:v>
                </c:pt>
                <c:pt idx="61">
                  <c:v>0.1</c:v>
                </c:pt>
                <c:pt idx="62">
                  <c:v>0.24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0.24</c:v>
                </c:pt>
                <c:pt idx="69">
                  <c:v>0</c:v>
                </c:pt>
                <c:pt idx="70">
                  <c:v>0.27999999999999997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0.04</c:v>
                </c:pt>
                <c:pt idx="76">
                  <c:v>0.4</c:v>
                </c:pt>
                <c:pt idx="77">
                  <c:v>0.16</c:v>
                </c:pt>
                <c:pt idx="78">
                  <c:v>0.16</c:v>
                </c:pt>
                <c:pt idx="79">
                  <c:v>0.4</c:v>
                </c:pt>
                <c:pt idx="80">
                  <c:v>0.26</c:v>
                </c:pt>
                <c:pt idx="81">
                  <c:v>0</c:v>
                </c:pt>
                <c:pt idx="82">
                  <c:v>0.4</c:v>
                </c:pt>
                <c:pt idx="83">
                  <c:v>0.4</c:v>
                </c:pt>
                <c:pt idx="84">
                  <c:v>0.02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0.3</c:v>
                </c:pt>
                <c:pt idx="89">
                  <c:v>0</c:v>
                </c:pt>
                <c:pt idx="90">
                  <c:v>0</c:v>
                </c:pt>
                <c:pt idx="91">
                  <c:v>0.4</c:v>
                </c:pt>
                <c:pt idx="92">
                  <c:v>0.4</c:v>
                </c:pt>
                <c:pt idx="93">
                  <c:v>0.26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</c:v>
                </c:pt>
                <c:pt idx="99">
                  <c:v>0.4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0.19</c:v>
                </c:pt>
                <c:pt idx="108">
                  <c:v>0.4</c:v>
                </c:pt>
                <c:pt idx="109">
                  <c:v>0.4</c:v>
                </c:pt>
                <c:pt idx="110">
                  <c:v>0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0.18</c:v>
                </c:pt>
                <c:pt idx="115">
                  <c:v>0.4</c:v>
                </c:pt>
                <c:pt idx="116">
                  <c:v>0.4</c:v>
                </c:pt>
                <c:pt idx="117">
                  <c:v>0.08</c:v>
                </c:pt>
                <c:pt idx="118">
                  <c:v>0.01</c:v>
                </c:pt>
                <c:pt idx="119">
                  <c:v>0</c:v>
                </c:pt>
                <c:pt idx="120">
                  <c:v>0</c:v>
                </c:pt>
                <c:pt idx="121">
                  <c:v>0.2</c:v>
                </c:pt>
                <c:pt idx="122">
                  <c:v>0.4</c:v>
                </c:pt>
                <c:pt idx="123">
                  <c:v>0.38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0.02</c:v>
                </c:pt>
                <c:pt idx="130">
                  <c:v>0</c:v>
                </c:pt>
                <c:pt idx="131">
                  <c:v>0.02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0.27999999999999997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0.4</c:v>
                </c:pt>
                <c:pt idx="141">
                  <c:v>0.4</c:v>
                </c:pt>
                <c:pt idx="142">
                  <c:v>0.08</c:v>
                </c:pt>
                <c:pt idx="143">
                  <c:v>0.4</c:v>
                </c:pt>
                <c:pt idx="144">
                  <c:v>0.4</c:v>
                </c:pt>
                <c:pt idx="145">
                  <c:v>0</c:v>
                </c:pt>
                <c:pt idx="146">
                  <c:v>0.4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0.02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0.36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0.16</c:v>
                </c:pt>
                <c:pt idx="169">
                  <c:v>0.4</c:v>
                </c:pt>
                <c:pt idx="170">
                  <c:v>0.32</c:v>
                </c:pt>
                <c:pt idx="171">
                  <c:v>0.12</c:v>
                </c:pt>
                <c:pt idx="172">
                  <c:v>0</c:v>
                </c:pt>
                <c:pt idx="173">
                  <c:v>0.4</c:v>
                </c:pt>
                <c:pt idx="174">
                  <c:v>0.12</c:v>
                </c:pt>
                <c:pt idx="175">
                  <c:v>0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0.06</c:v>
                </c:pt>
                <c:pt idx="180">
                  <c:v>0</c:v>
                </c:pt>
                <c:pt idx="181">
                  <c:v>0</c:v>
                </c:pt>
                <c:pt idx="182">
                  <c:v>0.18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0.4</c:v>
                </c:pt>
                <c:pt idx="199">
                  <c:v>0.18</c:v>
                </c:pt>
                <c:pt idx="200">
                  <c:v>0</c:v>
                </c:pt>
                <c:pt idx="201">
                  <c:v>0</c:v>
                </c:pt>
                <c:pt idx="202">
                  <c:v>0.4</c:v>
                </c:pt>
                <c:pt idx="203">
                  <c:v>0.4</c:v>
                </c:pt>
                <c:pt idx="204">
                  <c:v>0.06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0.04</c:v>
                </c:pt>
                <c:pt idx="240">
                  <c:v>0.4</c:v>
                </c:pt>
                <c:pt idx="241">
                  <c:v>0.36</c:v>
                </c:pt>
                <c:pt idx="242">
                  <c:v>0.4</c:v>
                </c:pt>
                <c:pt idx="243">
                  <c:v>0.32</c:v>
                </c:pt>
                <c:pt idx="244">
                  <c:v>0.4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0.4</c:v>
                </c:pt>
                <c:pt idx="261">
                  <c:v>0.04</c:v>
                </c:pt>
                <c:pt idx="262">
                  <c:v>0</c:v>
                </c:pt>
                <c:pt idx="263">
                  <c:v>0.2</c:v>
                </c:pt>
                <c:pt idx="264">
                  <c:v>0.4</c:v>
                </c:pt>
                <c:pt idx="265">
                  <c:v>0.4</c:v>
                </c:pt>
                <c:pt idx="266">
                  <c:v>0.16</c:v>
                </c:pt>
                <c:pt idx="267">
                  <c:v>0.06</c:v>
                </c:pt>
                <c:pt idx="268">
                  <c:v>0.4</c:v>
                </c:pt>
                <c:pt idx="269">
                  <c:v>0</c:v>
                </c:pt>
                <c:pt idx="270">
                  <c:v>0.4</c:v>
                </c:pt>
                <c:pt idx="271">
                  <c:v>0.4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0.04</c:v>
                </c:pt>
                <c:pt idx="279">
                  <c:v>0</c:v>
                </c:pt>
                <c:pt idx="280">
                  <c:v>0.13999999999999999</c:v>
                </c:pt>
                <c:pt idx="281">
                  <c:v>0.18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0.16</c:v>
                </c:pt>
                <c:pt idx="297">
                  <c:v>0.4</c:v>
                </c:pt>
                <c:pt idx="298">
                  <c:v>0.24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0.13999999999999999</c:v>
                </c:pt>
                <c:pt idx="311">
                  <c:v>0.4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0.33999999999999997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0.12</c:v>
                </c:pt>
                <c:pt idx="338">
                  <c:v>0.4</c:v>
                </c:pt>
                <c:pt idx="339">
                  <c:v>0.08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0.13999999999999999</c:v>
                </c:pt>
                <c:pt idx="346">
                  <c:v>0.1</c:v>
                </c:pt>
                <c:pt idx="347">
                  <c:v>0</c:v>
                </c:pt>
                <c:pt idx="348">
                  <c:v>0.4</c:v>
                </c:pt>
                <c:pt idx="349">
                  <c:v>0.4</c:v>
                </c:pt>
                <c:pt idx="350">
                  <c:v>0.08</c:v>
                </c:pt>
                <c:pt idx="351">
                  <c:v>0.4</c:v>
                </c:pt>
                <c:pt idx="352">
                  <c:v>0</c:v>
                </c:pt>
                <c:pt idx="353">
                  <c:v>0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0.22</c:v>
                </c:pt>
                <c:pt idx="358">
                  <c:v>0.06</c:v>
                </c:pt>
                <c:pt idx="359">
                  <c:v>0.4</c:v>
                </c:pt>
                <c:pt idx="360">
                  <c:v>0.4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FB-4E63-AD9A-CDD622285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173516"/>
        <c:axId val="1301424109"/>
      </c:lineChart>
      <c:dateAx>
        <c:axId val="643173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m/d/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1424109"/>
        <c:crosses val="autoZero"/>
        <c:auto val="1"/>
        <c:lblOffset val="100"/>
        <c:baseTimeUnit val="days"/>
      </c:dateAx>
      <c:valAx>
        <c:axId val="1301424109"/>
        <c:scaling>
          <c:orientation val="minMax"/>
          <c:max val="6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317351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CA" b="0">
                <a:solidFill>
                  <a:srgbClr val="757575"/>
                </a:solidFill>
                <a:latin typeface="+mn-lt"/>
              </a:rPr>
              <a:t>Storage Tank (system) Pressure, Pump A, Pump B, and Pump C Pressure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Pump A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 CASE 2'!$B$14:$B$44</c:f>
              <c:numCache>
                <c:formatCode>General</c:formatCode>
                <c:ptCount val="31"/>
                <c:pt idx="0">
                  <c:v>0</c:v>
                </c:pt>
                <c:pt idx="1">
                  <c:v>1.8849555921538761</c:v>
                </c:pt>
                <c:pt idx="2">
                  <c:v>3.7699111843077522</c:v>
                </c:pt>
                <c:pt idx="3">
                  <c:v>5.6548667764616285</c:v>
                </c:pt>
                <c:pt idx="4">
                  <c:v>7.5398223686155044</c:v>
                </c:pt>
                <c:pt idx="5">
                  <c:v>9.4247779607693793</c:v>
                </c:pt>
                <c:pt idx="6">
                  <c:v>11.309733552923253</c:v>
                </c:pt>
                <c:pt idx="7">
                  <c:v>13.194689145077131</c:v>
                </c:pt>
                <c:pt idx="8">
                  <c:v>15.079644737231005</c:v>
                </c:pt>
                <c:pt idx="9">
                  <c:v>16.964600329384883</c:v>
                </c:pt>
                <c:pt idx="10">
                  <c:v>18.849555921538755</c:v>
                </c:pt>
                <c:pt idx="11">
                  <c:v>20.734511513692631</c:v>
                </c:pt>
                <c:pt idx="12">
                  <c:v>22.619467105846507</c:v>
                </c:pt>
                <c:pt idx="13">
                  <c:v>24.504422698000386</c:v>
                </c:pt>
                <c:pt idx="14">
                  <c:v>26.389378290154266</c:v>
                </c:pt>
                <c:pt idx="15">
                  <c:v>28.274333882308142</c:v>
                </c:pt>
                <c:pt idx="16">
                  <c:v>30.159289474462017</c:v>
                </c:pt>
                <c:pt idx="17">
                  <c:v>32.044245066615893</c:v>
                </c:pt>
                <c:pt idx="18">
                  <c:v>33.92920065876978</c:v>
                </c:pt>
                <c:pt idx="19">
                  <c:v>35.814156250923652</c:v>
                </c:pt>
                <c:pt idx="20">
                  <c:v>37.699111843077524</c:v>
                </c:pt>
                <c:pt idx="21">
                  <c:v>39.584067435231397</c:v>
                </c:pt>
                <c:pt idx="22">
                  <c:v>41.469023027385283</c:v>
                </c:pt>
                <c:pt idx="23">
                  <c:v>43.353978619539163</c:v>
                </c:pt>
                <c:pt idx="24">
                  <c:v>45.238934211693035</c:v>
                </c:pt>
                <c:pt idx="25">
                  <c:v>47.123889803846915</c:v>
                </c:pt>
                <c:pt idx="26">
                  <c:v>49.008845396000787</c:v>
                </c:pt>
                <c:pt idx="27">
                  <c:v>50.893800988154666</c:v>
                </c:pt>
                <c:pt idx="28">
                  <c:v>52.778756580308546</c:v>
                </c:pt>
                <c:pt idx="29">
                  <c:v>54.663712172462425</c:v>
                </c:pt>
                <c:pt idx="30">
                  <c:v>56.548667764616305</c:v>
                </c:pt>
              </c:numCache>
            </c:numRef>
          </c:cat>
          <c:val>
            <c:numRef>
              <c:f>'TEST CASE 2'!$D$14:$D$44</c:f>
              <c:numCache>
                <c:formatCode>General</c:formatCode>
                <c:ptCount val="31"/>
                <c:pt idx="0">
                  <c:v>150.15936091857699</c:v>
                </c:pt>
                <c:pt idx="1">
                  <c:v>149.29649665625087</c:v>
                </c:pt>
                <c:pt idx="2">
                  <c:v>148.31140721302168</c:v>
                </c:pt>
                <c:pt idx="3">
                  <c:v>147.20409258888938</c:v>
                </c:pt>
                <c:pt idx="4">
                  <c:v>145.97455278385402</c:v>
                </c:pt>
                <c:pt idx="5">
                  <c:v>144.62278779791555</c:v>
                </c:pt>
                <c:pt idx="6">
                  <c:v>143.14879763107399</c:v>
                </c:pt>
                <c:pt idx="7">
                  <c:v>141.55258228332934</c:v>
                </c:pt>
                <c:pt idx="8">
                  <c:v>139.83414175468158</c:v>
                </c:pt>
                <c:pt idx="9">
                  <c:v>137.99347604513076</c:v>
                </c:pt>
                <c:pt idx="10">
                  <c:v>136.03058515467683</c:v>
                </c:pt>
                <c:pt idx="11">
                  <c:v>133.94546908331981</c:v>
                </c:pt>
                <c:pt idx="12">
                  <c:v>131.73812783105973</c:v>
                </c:pt>
                <c:pt idx="13">
                  <c:v>129.40856139789651</c:v>
                </c:pt>
                <c:pt idx="14">
                  <c:v>126.95676978383023</c:v>
                </c:pt>
                <c:pt idx="15">
                  <c:v>124.38275298886084</c:v>
                </c:pt>
                <c:pt idx="16">
                  <c:v>121.68651101298838</c:v>
                </c:pt>
                <c:pt idx="17">
                  <c:v>118.86804385621281</c:v>
                </c:pt>
                <c:pt idx="18">
                  <c:v>115.92735151853417</c:v>
                </c:pt>
                <c:pt idx="19">
                  <c:v>112.86443399995242</c:v>
                </c:pt>
                <c:pt idx="20">
                  <c:v>109.67929130046761</c:v>
                </c:pt>
                <c:pt idx="21">
                  <c:v>106.37192342007967</c:v>
                </c:pt>
                <c:pt idx="22">
                  <c:v>102.94233035878864</c:v>
                </c:pt>
                <c:pt idx="23">
                  <c:v>99.39051211659455</c:v>
                </c:pt>
                <c:pt idx="24">
                  <c:v>95.716468693497347</c:v>
                </c:pt>
                <c:pt idx="25">
                  <c:v>91.920200089497072</c:v>
                </c:pt>
                <c:pt idx="26">
                  <c:v>88.001706304593696</c:v>
                </c:pt>
                <c:pt idx="27">
                  <c:v>83.96098733878722</c:v>
                </c:pt>
                <c:pt idx="28">
                  <c:v>79.798043192077657</c:v>
                </c:pt>
                <c:pt idx="29">
                  <c:v>75.512873864464993</c:v>
                </c:pt>
                <c:pt idx="30">
                  <c:v>71.105479355949257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1-42C1-A234-55050473C4B7}"/>
            </c:ext>
          </c:extLst>
        </c:ser>
        <c:ser>
          <c:idx val="1"/>
          <c:order val="1"/>
          <c:tx>
            <c:v>Pump B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 CASE 2'!$B$14:$B$44</c:f>
              <c:numCache>
                <c:formatCode>General</c:formatCode>
                <c:ptCount val="31"/>
                <c:pt idx="0">
                  <c:v>0</c:v>
                </c:pt>
                <c:pt idx="1">
                  <c:v>1.8849555921538761</c:v>
                </c:pt>
                <c:pt idx="2">
                  <c:v>3.7699111843077522</c:v>
                </c:pt>
                <c:pt idx="3">
                  <c:v>5.6548667764616285</c:v>
                </c:pt>
                <c:pt idx="4">
                  <c:v>7.5398223686155044</c:v>
                </c:pt>
                <c:pt idx="5">
                  <c:v>9.4247779607693793</c:v>
                </c:pt>
                <c:pt idx="6">
                  <c:v>11.309733552923253</c:v>
                </c:pt>
                <c:pt idx="7">
                  <c:v>13.194689145077131</c:v>
                </c:pt>
                <c:pt idx="8">
                  <c:v>15.079644737231005</c:v>
                </c:pt>
                <c:pt idx="9">
                  <c:v>16.964600329384883</c:v>
                </c:pt>
                <c:pt idx="10">
                  <c:v>18.849555921538755</c:v>
                </c:pt>
                <c:pt idx="11">
                  <c:v>20.734511513692631</c:v>
                </c:pt>
                <c:pt idx="12">
                  <c:v>22.619467105846507</c:v>
                </c:pt>
                <c:pt idx="13">
                  <c:v>24.504422698000386</c:v>
                </c:pt>
                <c:pt idx="14">
                  <c:v>26.389378290154266</c:v>
                </c:pt>
                <c:pt idx="15">
                  <c:v>28.274333882308142</c:v>
                </c:pt>
                <c:pt idx="16">
                  <c:v>30.159289474462017</c:v>
                </c:pt>
                <c:pt idx="17">
                  <c:v>32.044245066615893</c:v>
                </c:pt>
                <c:pt idx="18">
                  <c:v>33.92920065876978</c:v>
                </c:pt>
                <c:pt idx="19">
                  <c:v>35.814156250923652</c:v>
                </c:pt>
                <c:pt idx="20">
                  <c:v>37.699111843077524</c:v>
                </c:pt>
                <c:pt idx="21">
                  <c:v>39.584067435231397</c:v>
                </c:pt>
                <c:pt idx="22">
                  <c:v>41.469023027385283</c:v>
                </c:pt>
                <c:pt idx="23">
                  <c:v>43.353978619539163</c:v>
                </c:pt>
                <c:pt idx="24">
                  <c:v>45.238934211693035</c:v>
                </c:pt>
                <c:pt idx="25">
                  <c:v>47.123889803846915</c:v>
                </c:pt>
                <c:pt idx="26">
                  <c:v>49.008845396000787</c:v>
                </c:pt>
                <c:pt idx="27">
                  <c:v>50.893800988154666</c:v>
                </c:pt>
                <c:pt idx="28">
                  <c:v>52.778756580308546</c:v>
                </c:pt>
                <c:pt idx="29">
                  <c:v>54.663712172462425</c:v>
                </c:pt>
                <c:pt idx="30">
                  <c:v>56.548667764616305</c:v>
                </c:pt>
              </c:numCache>
            </c:numRef>
          </c:cat>
          <c:val>
            <c:numRef>
              <c:f>'TEST CASE 2'!$E$14:$E$44</c:f>
              <c:numCache>
                <c:formatCode>General</c:formatCode>
                <c:ptCount val="31"/>
                <c:pt idx="0">
                  <c:v>237.6651873385741</c:v>
                </c:pt>
                <c:pt idx="1">
                  <c:v>237.44266082798995</c:v>
                </c:pt>
                <c:pt idx="2">
                  <c:v>237.19242046824752</c:v>
                </c:pt>
                <c:pt idx="3">
                  <c:v>236.91446625934685</c:v>
                </c:pt>
                <c:pt idx="4">
                  <c:v>236.60879820128793</c:v>
                </c:pt>
                <c:pt idx="5">
                  <c:v>236.27541629407071</c:v>
                </c:pt>
                <c:pt idx="6">
                  <c:v>235.91432053769526</c:v>
                </c:pt>
                <c:pt idx="7">
                  <c:v>235.52551093216155</c:v>
                </c:pt>
                <c:pt idx="8">
                  <c:v>235.10898747746958</c:v>
                </c:pt>
                <c:pt idx="9">
                  <c:v>234.66475017361935</c:v>
                </c:pt>
                <c:pt idx="10">
                  <c:v>234.19279902061086</c:v>
                </c:pt>
                <c:pt idx="11">
                  <c:v>233.69313401844411</c:v>
                </c:pt>
                <c:pt idx="12">
                  <c:v>233.1657551671191</c:v>
                </c:pt>
                <c:pt idx="13">
                  <c:v>232.61066246663583</c:v>
                </c:pt>
                <c:pt idx="14">
                  <c:v>232.0278559169943</c:v>
                </c:pt>
                <c:pt idx="15">
                  <c:v>231.41733551819451</c:v>
                </c:pt>
                <c:pt idx="16">
                  <c:v>230.77910127023648</c:v>
                </c:pt>
                <c:pt idx="17">
                  <c:v>230.11315317312017</c:v>
                </c:pt>
                <c:pt idx="18">
                  <c:v>229.41949122684559</c:v>
                </c:pt>
                <c:pt idx="19">
                  <c:v>228.69811543141279</c:v>
                </c:pt>
                <c:pt idx="20">
                  <c:v>227.94902578682172</c:v>
                </c:pt>
                <c:pt idx="21">
                  <c:v>227.17222229307237</c:v>
                </c:pt>
                <c:pt idx="22">
                  <c:v>226.36770495016475</c:v>
                </c:pt>
                <c:pt idx="23">
                  <c:v>225.5354737580989</c:v>
                </c:pt>
                <c:pt idx="24">
                  <c:v>224.67552871687479</c:v>
                </c:pt>
                <c:pt idx="25">
                  <c:v>223.78786982649243</c:v>
                </c:pt>
                <c:pt idx="26">
                  <c:v>222.8724970869518</c:v>
                </c:pt>
                <c:pt idx="27">
                  <c:v>221.92941049825288</c:v>
                </c:pt>
                <c:pt idx="28">
                  <c:v>220.95861006039573</c:v>
                </c:pt>
                <c:pt idx="29">
                  <c:v>219.96009577338032</c:v>
                </c:pt>
                <c:pt idx="30">
                  <c:v>218.93386763720665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C1-42C1-A234-55050473C4B7}"/>
            </c:ext>
          </c:extLst>
        </c:ser>
        <c:ser>
          <c:idx val="2"/>
          <c:order val="2"/>
          <c:tx>
            <c:v>Pump C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 CASE 2'!$B$14:$B$44</c:f>
              <c:numCache>
                <c:formatCode>General</c:formatCode>
                <c:ptCount val="31"/>
                <c:pt idx="0">
                  <c:v>0</c:v>
                </c:pt>
                <c:pt idx="1">
                  <c:v>1.8849555921538761</c:v>
                </c:pt>
                <c:pt idx="2">
                  <c:v>3.7699111843077522</c:v>
                </c:pt>
                <c:pt idx="3">
                  <c:v>5.6548667764616285</c:v>
                </c:pt>
                <c:pt idx="4">
                  <c:v>7.5398223686155044</c:v>
                </c:pt>
                <c:pt idx="5">
                  <c:v>9.4247779607693793</c:v>
                </c:pt>
                <c:pt idx="6">
                  <c:v>11.309733552923253</c:v>
                </c:pt>
                <c:pt idx="7">
                  <c:v>13.194689145077131</c:v>
                </c:pt>
                <c:pt idx="8">
                  <c:v>15.079644737231005</c:v>
                </c:pt>
                <c:pt idx="9">
                  <c:v>16.964600329384883</c:v>
                </c:pt>
                <c:pt idx="10">
                  <c:v>18.849555921538755</c:v>
                </c:pt>
                <c:pt idx="11">
                  <c:v>20.734511513692631</c:v>
                </c:pt>
                <c:pt idx="12">
                  <c:v>22.619467105846507</c:v>
                </c:pt>
                <c:pt idx="13">
                  <c:v>24.504422698000386</c:v>
                </c:pt>
                <c:pt idx="14">
                  <c:v>26.389378290154266</c:v>
                </c:pt>
                <c:pt idx="15">
                  <c:v>28.274333882308142</c:v>
                </c:pt>
                <c:pt idx="16">
                  <c:v>30.159289474462017</c:v>
                </c:pt>
                <c:pt idx="17">
                  <c:v>32.044245066615893</c:v>
                </c:pt>
                <c:pt idx="18">
                  <c:v>33.92920065876978</c:v>
                </c:pt>
                <c:pt idx="19">
                  <c:v>35.814156250923652</c:v>
                </c:pt>
                <c:pt idx="20">
                  <c:v>37.699111843077524</c:v>
                </c:pt>
                <c:pt idx="21">
                  <c:v>39.584067435231397</c:v>
                </c:pt>
                <c:pt idx="22">
                  <c:v>41.469023027385283</c:v>
                </c:pt>
                <c:pt idx="23">
                  <c:v>43.353978619539163</c:v>
                </c:pt>
                <c:pt idx="24">
                  <c:v>45.238934211693035</c:v>
                </c:pt>
                <c:pt idx="25">
                  <c:v>47.123889803846915</c:v>
                </c:pt>
                <c:pt idx="26">
                  <c:v>49.008845396000787</c:v>
                </c:pt>
                <c:pt idx="27">
                  <c:v>50.893800988154666</c:v>
                </c:pt>
                <c:pt idx="28">
                  <c:v>52.778756580308546</c:v>
                </c:pt>
                <c:pt idx="29">
                  <c:v>54.663712172462425</c:v>
                </c:pt>
                <c:pt idx="30">
                  <c:v>56.548667764616305</c:v>
                </c:pt>
              </c:numCache>
            </c:numRef>
          </c:cat>
          <c:val>
            <c:numRef>
              <c:f>'TEST CASE 2'!$F$14:$F$44</c:f>
              <c:numCache>
                <c:formatCode>General</c:formatCode>
                <c:ptCount val="31"/>
                <c:pt idx="0">
                  <c:v>355.70660732584361</c:v>
                </c:pt>
                <c:pt idx="1">
                  <c:v>354.50591231263854</c:v>
                </c:pt>
                <c:pt idx="2">
                  <c:v>353.19791496038488</c:v>
                </c:pt>
                <c:pt idx="3">
                  <c:v>351.78261526908256</c:v>
                </c:pt>
                <c:pt idx="4">
                  <c:v>350.26001323873157</c:v>
                </c:pt>
                <c:pt idx="5">
                  <c:v>348.63010886933193</c:v>
                </c:pt>
                <c:pt idx="6">
                  <c:v>346.89290216088369</c:v>
                </c:pt>
                <c:pt idx="7">
                  <c:v>345.04839311338679</c:v>
                </c:pt>
                <c:pt idx="8">
                  <c:v>343.09658172684124</c:v>
                </c:pt>
                <c:pt idx="9">
                  <c:v>341.03746800124708</c:v>
                </c:pt>
                <c:pt idx="10">
                  <c:v>338.8710519366042</c:v>
                </c:pt>
                <c:pt idx="11">
                  <c:v>336.59733353291273</c:v>
                </c:pt>
                <c:pt idx="12">
                  <c:v>334.21631279017265</c:v>
                </c:pt>
                <c:pt idx="13">
                  <c:v>331.72798970838386</c:v>
                </c:pt>
                <c:pt idx="14">
                  <c:v>329.13236428754647</c:v>
                </c:pt>
                <c:pt idx="15">
                  <c:v>326.42943652766041</c:v>
                </c:pt>
                <c:pt idx="16">
                  <c:v>323.6192064287257</c:v>
                </c:pt>
                <c:pt idx="17">
                  <c:v>320.70167399074234</c:v>
                </c:pt>
                <c:pt idx="18">
                  <c:v>317.67683921371037</c:v>
                </c:pt>
                <c:pt idx="19">
                  <c:v>314.54470209762974</c:v>
                </c:pt>
                <c:pt idx="20">
                  <c:v>311.30526264250045</c:v>
                </c:pt>
                <c:pt idx="21">
                  <c:v>307.95852084832256</c:v>
                </c:pt>
                <c:pt idx="22">
                  <c:v>304.50447671509596</c:v>
                </c:pt>
                <c:pt idx="23">
                  <c:v>300.94313024282076</c:v>
                </c:pt>
                <c:pt idx="24">
                  <c:v>297.27448143149695</c:v>
                </c:pt>
                <c:pt idx="25">
                  <c:v>293.49853028112443</c:v>
                </c:pt>
                <c:pt idx="26">
                  <c:v>289.61527679170331</c:v>
                </c:pt>
                <c:pt idx="27">
                  <c:v>285.62472096323353</c:v>
                </c:pt>
                <c:pt idx="28">
                  <c:v>281.52686279571509</c:v>
                </c:pt>
                <c:pt idx="29">
                  <c:v>277.32170228914805</c:v>
                </c:pt>
                <c:pt idx="30">
                  <c:v>273.00923944353235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C1-42C1-A234-55050473C4B7}"/>
            </c:ext>
          </c:extLst>
        </c:ser>
        <c:ser>
          <c:idx val="3"/>
          <c:order val="3"/>
          <c:tx>
            <c:v>System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 CASE 2'!$B$14:$B$44</c:f>
              <c:numCache>
                <c:formatCode>General</c:formatCode>
                <c:ptCount val="31"/>
                <c:pt idx="0">
                  <c:v>0</c:v>
                </c:pt>
                <c:pt idx="1">
                  <c:v>1.8849555921538761</c:v>
                </c:pt>
                <c:pt idx="2">
                  <c:v>3.7699111843077522</c:v>
                </c:pt>
                <c:pt idx="3">
                  <c:v>5.6548667764616285</c:v>
                </c:pt>
                <c:pt idx="4">
                  <c:v>7.5398223686155044</c:v>
                </c:pt>
                <c:pt idx="5">
                  <c:v>9.4247779607693793</c:v>
                </c:pt>
                <c:pt idx="6">
                  <c:v>11.309733552923253</c:v>
                </c:pt>
                <c:pt idx="7">
                  <c:v>13.194689145077131</c:v>
                </c:pt>
                <c:pt idx="8">
                  <c:v>15.079644737231005</c:v>
                </c:pt>
                <c:pt idx="9">
                  <c:v>16.964600329384883</c:v>
                </c:pt>
                <c:pt idx="10">
                  <c:v>18.849555921538755</c:v>
                </c:pt>
                <c:pt idx="11">
                  <c:v>20.734511513692631</c:v>
                </c:pt>
                <c:pt idx="12">
                  <c:v>22.619467105846507</c:v>
                </c:pt>
                <c:pt idx="13">
                  <c:v>24.504422698000386</c:v>
                </c:pt>
                <c:pt idx="14">
                  <c:v>26.389378290154266</c:v>
                </c:pt>
                <c:pt idx="15">
                  <c:v>28.274333882308142</c:v>
                </c:pt>
                <c:pt idx="16">
                  <c:v>30.159289474462017</c:v>
                </c:pt>
                <c:pt idx="17">
                  <c:v>32.044245066615893</c:v>
                </c:pt>
                <c:pt idx="18">
                  <c:v>33.92920065876978</c:v>
                </c:pt>
                <c:pt idx="19">
                  <c:v>35.814156250923652</c:v>
                </c:pt>
                <c:pt idx="20">
                  <c:v>37.699111843077524</c:v>
                </c:pt>
                <c:pt idx="21">
                  <c:v>39.584067435231397</c:v>
                </c:pt>
                <c:pt idx="22">
                  <c:v>41.469023027385283</c:v>
                </c:pt>
                <c:pt idx="23">
                  <c:v>43.353978619539163</c:v>
                </c:pt>
                <c:pt idx="24">
                  <c:v>45.238934211693035</c:v>
                </c:pt>
                <c:pt idx="25">
                  <c:v>47.123889803846915</c:v>
                </c:pt>
                <c:pt idx="26">
                  <c:v>49.008845396000787</c:v>
                </c:pt>
                <c:pt idx="27">
                  <c:v>50.893800988154666</c:v>
                </c:pt>
                <c:pt idx="28">
                  <c:v>52.778756580308546</c:v>
                </c:pt>
                <c:pt idx="29">
                  <c:v>54.663712172462425</c:v>
                </c:pt>
                <c:pt idx="30">
                  <c:v>56.548667764616305</c:v>
                </c:pt>
              </c:numCache>
            </c:numRef>
          </c:cat>
          <c:val>
            <c:numRef>
              <c:f>'TEST CASE 2'!$C$14:$C$44</c:f>
              <c:numCache>
                <c:formatCode>General</c:formatCode>
                <c:ptCount val="31"/>
                <c:pt idx="0">
                  <c:v>68.599999999999994</c:v>
                </c:pt>
                <c:pt idx="1">
                  <c:v>68.724999999999994</c:v>
                </c:pt>
                <c:pt idx="2">
                  <c:v>69.099999999999994</c:v>
                </c:pt>
                <c:pt idx="3">
                  <c:v>69.724999999999994</c:v>
                </c:pt>
                <c:pt idx="4">
                  <c:v>70.599999999999994</c:v>
                </c:pt>
                <c:pt idx="5">
                  <c:v>71.724999999999994</c:v>
                </c:pt>
                <c:pt idx="6">
                  <c:v>73.099999999999994</c:v>
                </c:pt>
                <c:pt idx="7">
                  <c:v>74.724999999999994</c:v>
                </c:pt>
                <c:pt idx="8">
                  <c:v>76.599999999999994</c:v>
                </c:pt>
                <c:pt idx="9">
                  <c:v>78.724999999999994</c:v>
                </c:pt>
                <c:pt idx="10">
                  <c:v>81.099999999999994</c:v>
                </c:pt>
                <c:pt idx="11">
                  <c:v>83.724999999999994</c:v>
                </c:pt>
                <c:pt idx="12">
                  <c:v>86.6</c:v>
                </c:pt>
                <c:pt idx="13">
                  <c:v>89.724999999999994</c:v>
                </c:pt>
                <c:pt idx="14">
                  <c:v>93.1</c:v>
                </c:pt>
                <c:pt idx="15">
                  <c:v>96.725000000000009</c:v>
                </c:pt>
                <c:pt idx="16">
                  <c:v>100.60000000000001</c:v>
                </c:pt>
                <c:pt idx="17">
                  <c:v>104.72500000000001</c:v>
                </c:pt>
                <c:pt idx="18">
                  <c:v>109.10000000000001</c:v>
                </c:pt>
                <c:pt idx="19">
                  <c:v>113.72500000000002</c:v>
                </c:pt>
                <c:pt idx="20">
                  <c:v>118.60000000000002</c:v>
                </c:pt>
                <c:pt idx="21">
                  <c:v>123.72500000000002</c:v>
                </c:pt>
                <c:pt idx="22">
                  <c:v>129.10000000000002</c:v>
                </c:pt>
                <c:pt idx="23">
                  <c:v>134.72500000000005</c:v>
                </c:pt>
                <c:pt idx="24">
                  <c:v>140.60000000000005</c:v>
                </c:pt>
                <c:pt idx="25">
                  <c:v>146.72500000000005</c:v>
                </c:pt>
                <c:pt idx="26">
                  <c:v>153.10000000000005</c:v>
                </c:pt>
                <c:pt idx="27">
                  <c:v>159.72500000000005</c:v>
                </c:pt>
                <c:pt idx="28">
                  <c:v>166.60000000000005</c:v>
                </c:pt>
                <c:pt idx="29">
                  <c:v>173.72500000000008</c:v>
                </c:pt>
                <c:pt idx="30">
                  <c:v>181.10000000000008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C1-42C1-A234-55050473C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458852"/>
        <c:axId val="943643010"/>
      </c:lineChart>
      <c:catAx>
        <c:axId val="280458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Flow Rate LPM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43643010"/>
        <c:crosses val="autoZero"/>
        <c:auto val="1"/>
        <c:lblAlgn val="ctr"/>
        <c:lblOffset val="100"/>
        <c:noMultiLvlLbl val="1"/>
      </c:catAx>
      <c:valAx>
        <c:axId val="9436430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Kpa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0458852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188595</xdr:colOff>
      <xdr:row>5</xdr:row>
      <xdr:rowOff>171450</xdr:rowOff>
    </xdr:from>
    <xdr:ext cx="7743825" cy="6362700"/>
    <xdr:pic>
      <xdr:nvPicPr>
        <xdr:cNvPr id="3" name="image1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94635" y="1162050"/>
          <a:ext cx="7743825" cy="63627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13</xdr:row>
      <xdr:rowOff>0</xdr:rowOff>
    </xdr:from>
    <xdr:to>
      <xdr:col>13</xdr:col>
      <xdr:colOff>228600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2C75C-7AC7-4669-AD92-A9365A5F6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1322</xdr:colOff>
      <xdr:row>1</xdr:row>
      <xdr:rowOff>44354</xdr:rowOff>
    </xdr:from>
    <xdr:to>
      <xdr:col>17</xdr:col>
      <xdr:colOff>323491</xdr:colOff>
      <xdr:row>16</xdr:row>
      <xdr:rowOff>71886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36BE0D9-1620-4F85-830B-B8B8E7267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276225</xdr:colOff>
      <xdr:row>16</xdr:row>
      <xdr:rowOff>76200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866775</xdr:colOff>
      <xdr:row>8</xdr:row>
      <xdr:rowOff>0</xdr:rowOff>
    </xdr:from>
    <xdr:ext cx="8867775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bcca-my.sharepoint.com/personal/cdale03_student_ubc_ca/Documents/spreadsheets%20(2).xlsx" TargetMode="External"/><Relationship Id="rId1" Type="http://schemas.openxmlformats.org/officeDocument/2006/relationships/externalLinkPath" Target="https://ubcca-my.sharepoint.com/personal/cdale03_student_ubc_ca/Documents/spreadsheets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bcca-my.sharepoint.com/personal/cdale03_student_ubc_ca/Documents/Book1.xlsx" TargetMode="External"/><Relationship Id="rId1" Type="http://schemas.openxmlformats.org/officeDocument/2006/relationships/externalLinkPath" Target="https://ubcca-my.sharepoint.com/personal/cdale03_student_ubc_ca/Documents/Book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mer/Downloads/APSC101-Spreadsheet-3-Template.xlsx" TargetMode="External"/><Relationship Id="rId1" Type="http://schemas.openxmlformats.org/officeDocument/2006/relationships/externalLinkPath" Target="file:///C:/Users/camer/Downloads/APSC101-Spreadsheet-3-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!iRpWD8PDU0Kdoyf86gbyReqhv2h1irZOnSW4MAa9hj6dRXWF3iRgRpsXSGqCh8jH" itemId="01FFO3T7IQFYDT37ITSFGJMZYFBSTZALBT">
      <xxl21:absoluteUrl r:id="rId2"/>
    </xxl21:alternateUrls>
    <sheetNames>
      <sheetName val="everything spreadsheet"/>
      <sheetName val="land use &amp; satisfaction"/>
      <sheetName val="topography"/>
      <sheetName val="system model"/>
      <sheetName val="on demand flow"/>
      <sheetName val="cfexp"/>
      <sheetName val="water treatment filters"/>
      <sheetName val="energy"/>
      <sheetName val="solar"/>
      <sheetName val="costs"/>
      <sheetName val="health &amp; env risk exposure"/>
      <sheetName val="chemical disinfection"/>
      <sheetName val="ghg emission"/>
      <sheetName val="filters"/>
      <sheetName val="TEST CASE"/>
      <sheetName val="TEST CASE 2"/>
    </sheetNames>
    <sheetDataSet>
      <sheetData sheetId="0">
        <row r="6">
          <cell r="B6">
            <v>15.254179755070412</v>
          </cell>
        </row>
        <row r="7">
          <cell r="B7">
            <v>26</v>
          </cell>
        </row>
        <row r="8">
          <cell r="B8">
            <v>2.5</v>
          </cell>
        </row>
        <row r="9">
          <cell r="B9">
            <v>100</v>
          </cell>
        </row>
        <row r="10">
          <cell r="B10">
            <v>500</v>
          </cell>
        </row>
        <row r="12">
          <cell r="B12" t="str">
            <v>Ozone</v>
          </cell>
        </row>
        <row r="16">
          <cell r="B16">
            <v>50</v>
          </cell>
        </row>
        <row r="18">
          <cell r="B18" t="b">
            <v>1</v>
          </cell>
        </row>
        <row r="19">
          <cell r="B19" t="b">
            <v>1</v>
          </cell>
        </row>
        <row r="20">
          <cell r="B20" t="b">
            <v>1</v>
          </cell>
        </row>
        <row r="22">
          <cell r="B22">
            <v>4</v>
          </cell>
        </row>
        <row r="26">
          <cell r="B26" t="str">
            <v>Pump B</v>
          </cell>
        </row>
        <row r="27">
          <cell r="B27">
            <v>105.87988429553059</v>
          </cell>
        </row>
        <row r="28">
          <cell r="B28">
            <v>41.743635558392725</v>
          </cell>
        </row>
        <row r="29">
          <cell r="B29">
            <v>0.26723982541658492</v>
          </cell>
        </row>
        <row r="31">
          <cell r="B31">
            <v>1650</v>
          </cell>
        </row>
        <row r="39">
          <cell r="B39">
            <v>6.2</v>
          </cell>
        </row>
        <row r="45">
          <cell r="B45" t="str">
            <v>HES-260</v>
          </cell>
        </row>
        <row r="46">
          <cell r="B46">
            <v>0.17</v>
          </cell>
        </row>
        <row r="48">
          <cell r="B48" t="str">
            <v>1.6</v>
          </cell>
        </row>
        <row r="56">
          <cell r="B56">
            <v>28</v>
          </cell>
        </row>
      </sheetData>
      <sheetData sheetId="1">
        <row r="6">
          <cell r="C6">
            <v>0.73333549112979868</v>
          </cell>
          <cell r="D6">
            <v>1</v>
          </cell>
          <cell r="E6">
            <v>7.2472124604506249E-3</v>
          </cell>
          <cell r="F6">
            <v>0.94869921434567916</v>
          </cell>
          <cell r="G6">
            <v>0.9220246144988693</v>
          </cell>
          <cell r="H6">
            <v>0.8607225091194779</v>
          </cell>
          <cell r="I6">
            <v>0.830764287200634</v>
          </cell>
          <cell r="K6">
            <v>0.82377061166064858</v>
          </cell>
        </row>
      </sheetData>
      <sheetData sheetId="2">
        <row r="2">
          <cell r="F2">
            <v>85347</v>
          </cell>
          <cell r="G2">
            <v>1.8831140014717882</v>
          </cell>
          <cell r="H2">
            <v>35.495862677375086</v>
          </cell>
        </row>
      </sheetData>
      <sheetData sheetId="3">
        <row r="14">
          <cell r="M14">
            <v>19.761288651533746</v>
          </cell>
          <cell r="O14">
            <v>137.05930873941122</v>
          </cell>
          <cell r="P14">
            <v>0.49743713332126938</v>
          </cell>
        </row>
        <row r="16">
          <cell r="M16">
            <v>41.743635558392725</v>
          </cell>
          <cell r="O16">
            <v>105.87988429553059</v>
          </cell>
          <cell r="P16">
            <v>0.26723982541658492</v>
          </cell>
        </row>
        <row r="18">
          <cell r="M18">
            <v>49.379873736585701</v>
          </cell>
          <cell r="O18">
            <v>91.158558317813146</v>
          </cell>
          <cell r="P18">
            <v>0.52654325665775237</v>
          </cell>
        </row>
      </sheetData>
      <sheetData sheetId="4"/>
      <sheetData sheetId="5"/>
      <sheetData sheetId="6">
        <row r="9">
          <cell r="F9">
            <v>15.6</v>
          </cell>
          <cell r="G9"/>
        </row>
        <row r="10">
          <cell r="N10">
            <v>9</v>
          </cell>
          <cell r="V10">
            <v>18</v>
          </cell>
          <cell r="AE10">
            <v>18</v>
          </cell>
        </row>
        <row r="11">
          <cell r="K11">
            <v>8660</v>
          </cell>
          <cell r="S11">
            <v>6975</v>
          </cell>
          <cell r="AB11">
            <v>9010</v>
          </cell>
        </row>
      </sheetData>
      <sheetData sheetId="7">
        <row r="8">
          <cell r="T8">
            <v>277.13234093799218</v>
          </cell>
        </row>
        <row r="9">
          <cell r="D9">
            <v>1.8800000000000001</v>
          </cell>
          <cell r="G9">
            <v>0.74485223961399949</v>
          </cell>
          <cell r="K9">
            <v>18.8</v>
          </cell>
          <cell r="M9"/>
          <cell r="U9">
            <v>3</v>
          </cell>
          <cell r="V9">
            <v>1</v>
          </cell>
          <cell r="X9">
            <v>8</v>
          </cell>
        </row>
        <row r="10">
          <cell r="D10">
            <v>3.8600000000000003</v>
          </cell>
          <cell r="G10">
            <v>0.78447203959346756</v>
          </cell>
          <cell r="K10">
            <v>19.800000000000004</v>
          </cell>
          <cell r="M10"/>
          <cell r="S10">
            <v>16</v>
          </cell>
        </row>
        <row r="11">
          <cell r="D11">
            <v>3.8600000000000003</v>
          </cell>
          <cell r="G11">
            <v>0</v>
          </cell>
          <cell r="K11">
            <v>0</v>
          </cell>
          <cell r="M11"/>
        </row>
        <row r="12">
          <cell r="D12">
            <v>3.8600000000000003</v>
          </cell>
          <cell r="G12">
            <v>0</v>
          </cell>
          <cell r="K12">
            <v>0</v>
          </cell>
          <cell r="M12"/>
        </row>
        <row r="13">
          <cell r="D13">
            <v>3.8600000000000003</v>
          </cell>
          <cell r="G13">
            <v>0</v>
          </cell>
          <cell r="K13">
            <v>0</v>
          </cell>
          <cell r="M13"/>
        </row>
        <row r="14">
          <cell r="D14">
            <v>4.3600000000000003</v>
          </cell>
          <cell r="G14">
            <v>0.19809899989734028</v>
          </cell>
          <cell r="K14">
            <v>5</v>
          </cell>
          <cell r="M14"/>
        </row>
        <row r="15">
          <cell r="D15">
            <v>6.4</v>
          </cell>
          <cell r="G15">
            <v>0.80824391958114816</v>
          </cell>
          <cell r="K15">
            <v>20.399999999999999</v>
          </cell>
          <cell r="M15"/>
        </row>
        <row r="16">
          <cell r="D16">
            <v>8.8800000000000008</v>
          </cell>
          <cell r="G16">
            <v>0.98257103949080782</v>
          </cell>
          <cell r="K16">
            <v>24.8</v>
          </cell>
          <cell r="M16"/>
        </row>
        <row r="17">
          <cell r="D17">
            <v>11.38</v>
          </cell>
          <cell r="G17">
            <v>0.99049499948670161</v>
          </cell>
          <cell r="K17">
            <v>25</v>
          </cell>
          <cell r="M17"/>
        </row>
        <row r="18">
          <cell r="D18">
            <v>13.88</v>
          </cell>
          <cell r="G18">
            <v>0.99049499948670161</v>
          </cell>
          <cell r="K18">
            <v>25</v>
          </cell>
          <cell r="M18"/>
        </row>
        <row r="19">
          <cell r="D19">
            <v>15.32</v>
          </cell>
          <cell r="G19">
            <v>0.57052511970434006</v>
          </cell>
          <cell r="K19">
            <v>14.4</v>
          </cell>
          <cell r="M19"/>
        </row>
        <row r="20">
          <cell r="D20">
            <v>17.82</v>
          </cell>
          <cell r="G20">
            <v>0.99049499948670161</v>
          </cell>
          <cell r="K20">
            <v>25</v>
          </cell>
          <cell r="M20"/>
        </row>
        <row r="21">
          <cell r="D21">
            <v>18.78</v>
          </cell>
          <cell r="G21">
            <v>0.38035007980289331</v>
          </cell>
          <cell r="K21">
            <v>9.6</v>
          </cell>
          <cell r="M21"/>
        </row>
        <row r="22">
          <cell r="D22">
            <v>19.36</v>
          </cell>
          <cell r="G22">
            <v>0.22979483988091473</v>
          </cell>
          <cell r="K22">
            <v>5.7999999999999989</v>
          </cell>
          <cell r="M22"/>
        </row>
        <row r="23">
          <cell r="D23">
            <v>19.52</v>
          </cell>
          <cell r="G23">
            <v>6.3391679967148895E-2</v>
          </cell>
          <cell r="K23">
            <v>1.6</v>
          </cell>
          <cell r="M23"/>
        </row>
        <row r="24">
          <cell r="D24">
            <v>19.599999999999998</v>
          </cell>
          <cell r="G24">
            <v>3.1695839983574448E-2</v>
          </cell>
          <cell r="K24">
            <v>0.8</v>
          </cell>
          <cell r="M24"/>
        </row>
        <row r="25">
          <cell r="D25">
            <v>19.599999999999998</v>
          </cell>
          <cell r="G25">
            <v>0</v>
          </cell>
          <cell r="K25">
            <v>0</v>
          </cell>
          <cell r="M25"/>
        </row>
        <row r="26">
          <cell r="D26">
            <v>19.86</v>
          </cell>
          <cell r="G26">
            <v>0.10301147994661697</v>
          </cell>
          <cell r="K26">
            <v>2.6</v>
          </cell>
          <cell r="M26"/>
        </row>
        <row r="27">
          <cell r="D27">
            <v>19.96</v>
          </cell>
          <cell r="G27">
            <v>3.9619799979468059E-2</v>
          </cell>
          <cell r="K27">
            <v>1</v>
          </cell>
          <cell r="M27"/>
        </row>
        <row r="28">
          <cell r="D28">
            <v>20.02</v>
          </cell>
          <cell r="G28">
            <v>2.3771879987680832E-2</v>
          </cell>
          <cell r="K28">
            <v>0.6</v>
          </cell>
          <cell r="M28"/>
        </row>
        <row r="29">
          <cell r="D29">
            <v>20.099999999999998</v>
          </cell>
          <cell r="G29">
            <v>3.1695839983574448E-2</v>
          </cell>
          <cell r="K29">
            <v>0.8</v>
          </cell>
          <cell r="M29"/>
        </row>
        <row r="30">
          <cell r="D30">
            <v>20.159999999999997</v>
          </cell>
          <cell r="G30">
            <v>2.3771879987680832E-2</v>
          </cell>
          <cell r="K30">
            <v>0.6</v>
          </cell>
          <cell r="M30"/>
        </row>
        <row r="31">
          <cell r="D31">
            <v>20.159999999999997</v>
          </cell>
          <cell r="G31">
            <v>0</v>
          </cell>
          <cell r="K31">
            <v>0</v>
          </cell>
          <cell r="M31"/>
        </row>
        <row r="32">
          <cell r="D32">
            <v>20.159999999999997</v>
          </cell>
          <cell r="G32">
            <v>0</v>
          </cell>
          <cell r="K32">
            <v>0</v>
          </cell>
          <cell r="M32"/>
        </row>
        <row r="33">
          <cell r="D33">
            <v>20.159999999999997</v>
          </cell>
          <cell r="G33">
            <v>0</v>
          </cell>
          <cell r="K33">
            <v>0</v>
          </cell>
          <cell r="M33"/>
        </row>
        <row r="34">
          <cell r="D34">
            <v>20.159999999999997</v>
          </cell>
          <cell r="G34">
            <v>0</v>
          </cell>
          <cell r="K34">
            <v>0</v>
          </cell>
          <cell r="M34"/>
        </row>
        <row r="35">
          <cell r="D35">
            <v>21.919999999999998</v>
          </cell>
          <cell r="G35">
            <v>0.69730847963863785</v>
          </cell>
          <cell r="K35">
            <v>17.600000000000001</v>
          </cell>
          <cell r="M35"/>
        </row>
        <row r="36">
          <cell r="D36">
            <v>21.919999999999998</v>
          </cell>
          <cell r="G36">
            <v>0</v>
          </cell>
          <cell r="K36">
            <v>0</v>
          </cell>
          <cell r="M36"/>
        </row>
        <row r="37">
          <cell r="D37">
            <v>21.919999999999998</v>
          </cell>
          <cell r="G37">
            <v>0</v>
          </cell>
          <cell r="K37">
            <v>0</v>
          </cell>
          <cell r="M37"/>
        </row>
        <row r="38">
          <cell r="D38">
            <v>21.919999999999998</v>
          </cell>
          <cell r="G38">
            <v>0</v>
          </cell>
          <cell r="K38">
            <v>0</v>
          </cell>
          <cell r="M38"/>
        </row>
        <row r="39">
          <cell r="D39">
            <v>22.18</v>
          </cell>
          <cell r="G39">
            <v>0.10301147994661697</v>
          </cell>
          <cell r="K39">
            <v>2.6</v>
          </cell>
          <cell r="M39"/>
        </row>
        <row r="40">
          <cell r="D40">
            <v>21.94</v>
          </cell>
          <cell r="G40">
            <v>0.10301147994661697</v>
          </cell>
          <cell r="K40">
            <v>2.6</v>
          </cell>
          <cell r="M40">
            <v>4.32</v>
          </cell>
        </row>
        <row r="41">
          <cell r="D41">
            <v>21.44</v>
          </cell>
          <cell r="G41">
            <v>0</v>
          </cell>
          <cell r="K41">
            <v>0</v>
          </cell>
          <cell r="M41">
            <v>4.32</v>
          </cell>
        </row>
        <row r="42">
          <cell r="D42">
            <v>20.94</v>
          </cell>
          <cell r="G42">
            <v>0</v>
          </cell>
          <cell r="K42">
            <v>0</v>
          </cell>
          <cell r="M42">
            <v>4.32</v>
          </cell>
        </row>
        <row r="43">
          <cell r="D43">
            <v>20.440000000000001</v>
          </cell>
          <cell r="G43">
            <v>0</v>
          </cell>
          <cell r="K43">
            <v>0</v>
          </cell>
          <cell r="M43">
            <v>4.32</v>
          </cell>
        </row>
        <row r="44">
          <cell r="D44">
            <v>19.940000000000001</v>
          </cell>
          <cell r="G44">
            <v>0</v>
          </cell>
          <cell r="K44">
            <v>0</v>
          </cell>
          <cell r="M44">
            <v>4.32</v>
          </cell>
        </row>
        <row r="45">
          <cell r="D45">
            <v>19.440000000000001</v>
          </cell>
          <cell r="G45">
            <v>0</v>
          </cell>
          <cell r="K45">
            <v>0</v>
          </cell>
          <cell r="M45">
            <v>4.32</v>
          </cell>
        </row>
        <row r="46">
          <cell r="D46">
            <v>18.940000000000001</v>
          </cell>
          <cell r="G46">
            <v>0</v>
          </cell>
          <cell r="K46">
            <v>0</v>
          </cell>
          <cell r="M46">
            <v>4.32</v>
          </cell>
        </row>
        <row r="47">
          <cell r="D47">
            <v>18.440000000000001</v>
          </cell>
          <cell r="G47">
            <v>0</v>
          </cell>
          <cell r="K47">
            <v>0</v>
          </cell>
          <cell r="M47">
            <v>4.32</v>
          </cell>
        </row>
        <row r="48">
          <cell r="D48">
            <v>19.16</v>
          </cell>
          <cell r="G48">
            <v>0.48336155974951034</v>
          </cell>
          <cell r="K48">
            <v>12.2</v>
          </cell>
          <cell r="M48">
            <v>4.32</v>
          </cell>
        </row>
        <row r="49">
          <cell r="D49">
            <v>20</v>
          </cell>
          <cell r="G49">
            <v>0.53090531972487198</v>
          </cell>
          <cell r="K49">
            <v>13.4</v>
          </cell>
          <cell r="M49">
            <v>4.32</v>
          </cell>
        </row>
        <row r="50">
          <cell r="D50">
            <v>22</v>
          </cell>
          <cell r="G50">
            <v>0.99049499948670161</v>
          </cell>
          <cell r="K50">
            <v>25</v>
          </cell>
          <cell r="M50">
            <v>4.32</v>
          </cell>
        </row>
        <row r="51">
          <cell r="D51">
            <v>23.18</v>
          </cell>
          <cell r="G51">
            <v>0.66561263965506356</v>
          </cell>
          <cell r="K51">
            <v>16.800000000000004</v>
          </cell>
          <cell r="M51">
            <v>4.32</v>
          </cell>
        </row>
        <row r="52">
          <cell r="D52">
            <v>24.24</v>
          </cell>
          <cell r="G52">
            <v>0.61806887967970159</v>
          </cell>
          <cell r="K52">
            <v>15.599999999999998</v>
          </cell>
          <cell r="M52">
            <v>4.32</v>
          </cell>
        </row>
        <row r="53">
          <cell r="D53">
            <v>24.04</v>
          </cell>
          <cell r="G53">
            <v>0.11885939993840416</v>
          </cell>
          <cell r="K53">
            <v>3</v>
          </cell>
          <cell r="M53">
            <v>4.32</v>
          </cell>
        </row>
        <row r="54">
          <cell r="D54">
            <v>24.7</v>
          </cell>
          <cell r="G54">
            <v>0.45958967976182946</v>
          </cell>
          <cell r="K54">
            <v>11.599999999999998</v>
          </cell>
          <cell r="M54">
            <v>4.32</v>
          </cell>
        </row>
        <row r="55">
          <cell r="D55">
            <v>26</v>
          </cell>
          <cell r="G55">
            <v>0.75277619960989306</v>
          </cell>
          <cell r="K55">
            <v>19</v>
          </cell>
          <cell r="M55">
            <v>4.32</v>
          </cell>
        </row>
        <row r="56">
          <cell r="D56">
            <v>26</v>
          </cell>
          <cell r="G56">
            <v>0.36450215981110617</v>
          </cell>
          <cell r="K56">
            <v>9.1999999999999993</v>
          </cell>
          <cell r="M56">
            <v>4.32</v>
          </cell>
        </row>
        <row r="57">
          <cell r="D57">
            <v>26</v>
          </cell>
          <cell r="G57">
            <v>0.49920947974129753</v>
          </cell>
          <cell r="K57">
            <v>12.6</v>
          </cell>
          <cell r="M57">
            <v>4.32</v>
          </cell>
        </row>
        <row r="58">
          <cell r="D58">
            <v>26</v>
          </cell>
          <cell r="G58">
            <v>0.86371163955240371</v>
          </cell>
          <cell r="K58">
            <v>21.800000000000004</v>
          </cell>
          <cell r="M58">
            <v>4.32</v>
          </cell>
        </row>
        <row r="59">
          <cell r="D59">
            <v>25.74</v>
          </cell>
          <cell r="G59">
            <v>9.5087519950723329E-2</v>
          </cell>
          <cell r="K59">
            <v>2.4</v>
          </cell>
          <cell r="M59">
            <v>4.32</v>
          </cell>
        </row>
        <row r="60">
          <cell r="D60">
            <v>25.319999999999997</v>
          </cell>
          <cell r="G60">
            <v>3.1695839983574448E-2</v>
          </cell>
          <cell r="K60">
            <v>0.8</v>
          </cell>
          <cell r="M60">
            <v>4.32</v>
          </cell>
        </row>
        <row r="61">
          <cell r="D61">
            <v>25.299999999999997</v>
          </cell>
          <cell r="G61">
            <v>0.19017503990144666</v>
          </cell>
          <cell r="K61">
            <v>4.8</v>
          </cell>
          <cell r="M61">
            <v>4.32</v>
          </cell>
        </row>
        <row r="62">
          <cell r="D62">
            <v>26</v>
          </cell>
          <cell r="G62">
            <v>0.57844907970023363</v>
          </cell>
          <cell r="K62">
            <v>14.6</v>
          </cell>
          <cell r="M62">
            <v>4.32</v>
          </cell>
        </row>
        <row r="63">
          <cell r="D63">
            <v>26</v>
          </cell>
          <cell r="G63">
            <v>0.26941463986038278</v>
          </cell>
          <cell r="K63">
            <v>6.8</v>
          </cell>
          <cell r="M63">
            <v>4.32</v>
          </cell>
        </row>
        <row r="64">
          <cell r="D64">
            <v>25.5</v>
          </cell>
          <cell r="G64">
            <v>0</v>
          </cell>
          <cell r="K64">
            <v>0</v>
          </cell>
          <cell r="M64">
            <v>4.32</v>
          </cell>
        </row>
        <row r="65">
          <cell r="D65">
            <v>25.08</v>
          </cell>
          <cell r="G65">
            <v>3.1695839983574448E-2</v>
          </cell>
          <cell r="K65">
            <v>0.8</v>
          </cell>
          <cell r="M65">
            <v>4.32</v>
          </cell>
        </row>
        <row r="66">
          <cell r="D66">
            <v>24.58</v>
          </cell>
          <cell r="G66">
            <v>0</v>
          </cell>
          <cell r="K66">
            <v>0</v>
          </cell>
          <cell r="M66">
            <v>4.32</v>
          </cell>
        </row>
        <row r="67">
          <cell r="D67">
            <v>24.119999999999997</v>
          </cell>
          <cell r="G67">
            <v>1.5847919991787224E-2</v>
          </cell>
          <cell r="K67">
            <v>0.4</v>
          </cell>
          <cell r="M67">
            <v>4.32</v>
          </cell>
        </row>
        <row r="68">
          <cell r="D68">
            <v>23.819999999999997</v>
          </cell>
          <cell r="K68">
            <v>2</v>
          </cell>
        </row>
        <row r="69">
          <cell r="D69">
            <v>25.219999999999995</v>
          </cell>
          <cell r="G69">
            <v>0.75277619960989306</v>
          </cell>
          <cell r="K69">
            <v>19</v>
          </cell>
          <cell r="M69">
            <v>4.32</v>
          </cell>
        </row>
        <row r="70">
          <cell r="D70">
            <v>24.819999999999997</v>
          </cell>
          <cell r="G70">
            <v>3.9619799979468059E-2</v>
          </cell>
          <cell r="K70">
            <v>1</v>
          </cell>
          <cell r="M70">
            <v>4.32</v>
          </cell>
        </row>
        <row r="71">
          <cell r="D71">
            <v>24.559999999999995</v>
          </cell>
          <cell r="G71">
            <v>9.5087519950723329E-2</v>
          </cell>
          <cell r="K71">
            <v>2.4</v>
          </cell>
          <cell r="M71">
            <v>4.32</v>
          </cell>
        </row>
        <row r="72">
          <cell r="D72">
            <v>26</v>
          </cell>
          <cell r="G72">
            <v>0.94295123951133997</v>
          </cell>
          <cell r="K72">
            <v>23.800000000000004</v>
          </cell>
          <cell r="M72">
            <v>4.32</v>
          </cell>
        </row>
        <row r="73">
          <cell r="D73">
            <v>26</v>
          </cell>
          <cell r="G73">
            <v>0.3407302798234253</v>
          </cell>
          <cell r="K73">
            <v>8.6</v>
          </cell>
          <cell r="M73">
            <v>4.32</v>
          </cell>
        </row>
        <row r="74">
          <cell r="D74">
            <v>26</v>
          </cell>
          <cell r="G74">
            <v>0.99049499948670161</v>
          </cell>
          <cell r="K74">
            <v>25</v>
          </cell>
          <cell r="M74">
            <v>4.32</v>
          </cell>
        </row>
        <row r="75">
          <cell r="D75">
            <v>26</v>
          </cell>
          <cell r="G75">
            <v>0.99049499948670161</v>
          </cell>
          <cell r="K75">
            <v>25</v>
          </cell>
          <cell r="M75">
            <v>4.32</v>
          </cell>
        </row>
        <row r="76">
          <cell r="D76">
            <v>26</v>
          </cell>
          <cell r="G76">
            <v>0.41996987978236144</v>
          </cell>
          <cell r="K76">
            <v>10.6</v>
          </cell>
          <cell r="M76">
            <v>4.32</v>
          </cell>
        </row>
        <row r="77">
          <cell r="D77">
            <v>25.74</v>
          </cell>
          <cell r="G77">
            <v>9.5087519950723329E-2</v>
          </cell>
          <cell r="K77">
            <v>2.4</v>
          </cell>
          <cell r="M77">
            <v>4.32</v>
          </cell>
        </row>
        <row r="78">
          <cell r="D78">
            <v>25.24</v>
          </cell>
          <cell r="G78">
            <v>0</v>
          </cell>
          <cell r="K78">
            <v>0</v>
          </cell>
          <cell r="M78">
            <v>4.32</v>
          </cell>
        </row>
        <row r="79">
          <cell r="D79">
            <v>25.02</v>
          </cell>
          <cell r="G79">
            <v>0.11093543994251055</v>
          </cell>
          <cell r="K79">
            <v>2.8</v>
          </cell>
          <cell r="M79">
            <v>4.32</v>
          </cell>
        </row>
        <row r="80">
          <cell r="D80">
            <v>26</v>
          </cell>
          <cell r="G80">
            <v>0.80031995958525481</v>
          </cell>
          <cell r="K80">
            <v>20.2</v>
          </cell>
          <cell r="M80">
            <v>4.32</v>
          </cell>
        </row>
        <row r="81">
          <cell r="D81">
            <v>26</v>
          </cell>
          <cell r="G81">
            <v>0.54675323971665934</v>
          </cell>
          <cell r="K81">
            <v>13.8</v>
          </cell>
          <cell r="M81">
            <v>4.32</v>
          </cell>
        </row>
        <row r="82">
          <cell r="D82">
            <v>26</v>
          </cell>
          <cell r="G82">
            <v>0.90333143953187178</v>
          </cell>
          <cell r="K82">
            <v>22.800000000000004</v>
          </cell>
          <cell r="M82">
            <v>4.32</v>
          </cell>
        </row>
        <row r="83">
          <cell r="D83">
            <v>26</v>
          </cell>
          <cell r="G83">
            <v>0.21394691988912751</v>
          </cell>
          <cell r="K83">
            <v>5.4</v>
          </cell>
          <cell r="M83">
            <v>4.32</v>
          </cell>
        </row>
        <row r="84">
          <cell r="D84">
            <v>25.54</v>
          </cell>
          <cell r="G84">
            <v>1.5847919991787224E-2</v>
          </cell>
          <cell r="K84">
            <v>0.4</v>
          </cell>
          <cell r="M84">
            <v>4.32</v>
          </cell>
        </row>
        <row r="85">
          <cell r="D85">
            <v>26</v>
          </cell>
          <cell r="G85">
            <v>0.99049499948670161</v>
          </cell>
          <cell r="K85">
            <v>25</v>
          </cell>
          <cell r="M85">
            <v>4.32</v>
          </cell>
        </row>
        <row r="86">
          <cell r="D86">
            <v>25.66</v>
          </cell>
          <cell r="G86">
            <v>6.3391679967148895E-2</v>
          </cell>
          <cell r="K86">
            <v>1.6</v>
          </cell>
          <cell r="M86">
            <v>4.32</v>
          </cell>
        </row>
        <row r="87">
          <cell r="D87">
            <v>25.32</v>
          </cell>
          <cell r="G87">
            <v>6.3391679967148895E-2</v>
          </cell>
          <cell r="K87">
            <v>1.6</v>
          </cell>
          <cell r="M87">
            <v>4.32</v>
          </cell>
        </row>
        <row r="88">
          <cell r="D88">
            <v>25.580000000000002</v>
          </cell>
          <cell r="G88">
            <v>0.30111047984395722</v>
          </cell>
          <cell r="K88">
            <v>7.6</v>
          </cell>
          <cell r="M88">
            <v>4.32</v>
          </cell>
        </row>
        <row r="89">
          <cell r="D89">
            <v>25.340000000000003</v>
          </cell>
          <cell r="G89">
            <v>0.10301147994661697</v>
          </cell>
          <cell r="K89">
            <v>2.6</v>
          </cell>
          <cell r="M89">
            <v>4.32</v>
          </cell>
        </row>
        <row r="90">
          <cell r="D90">
            <v>24.840000000000003</v>
          </cell>
          <cell r="G90">
            <v>0</v>
          </cell>
          <cell r="K90">
            <v>0</v>
          </cell>
          <cell r="M90">
            <v>4.32</v>
          </cell>
        </row>
        <row r="91">
          <cell r="D91">
            <v>24.740000000000002</v>
          </cell>
          <cell r="G91">
            <v>0.15847919991787224</v>
          </cell>
          <cell r="K91">
            <v>4</v>
          </cell>
          <cell r="M91">
            <v>4.32</v>
          </cell>
        </row>
        <row r="92">
          <cell r="D92">
            <v>26</v>
          </cell>
          <cell r="G92">
            <v>0.99049499948670161</v>
          </cell>
          <cell r="K92">
            <v>25</v>
          </cell>
          <cell r="M92">
            <v>4.32</v>
          </cell>
        </row>
        <row r="93">
          <cell r="D93">
            <v>25.52</v>
          </cell>
          <cell r="G93">
            <v>7.9239599958936119E-3</v>
          </cell>
          <cell r="K93">
            <v>0.2</v>
          </cell>
          <cell r="M93">
            <v>4.32</v>
          </cell>
        </row>
        <row r="94">
          <cell r="D94">
            <v>25.46</v>
          </cell>
          <cell r="G94">
            <v>0.17432711990965946</v>
          </cell>
          <cell r="K94">
            <v>4.4000000000000004</v>
          </cell>
          <cell r="M94">
            <v>4.32</v>
          </cell>
        </row>
        <row r="95">
          <cell r="D95">
            <v>26</v>
          </cell>
          <cell r="G95">
            <v>0.9350272795154464</v>
          </cell>
          <cell r="K95">
            <v>23.6</v>
          </cell>
          <cell r="M95">
            <v>4.32</v>
          </cell>
        </row>
        <row r="96">
          <cell r="D96">
            <v>26</v>
          </cell>
          <cell r="G96">
            <v>0.99049499948670161</v>
          </cell>
          <cell r="K96">
            <v>25</v>
          </cell>
          <cell r="M96">
            <v>4.32</v>
          </cell>
        </row>
        <row r="97">
          <cell r="D97">
            <v>25.8</v>
          </cell>
          <cell r="G97">
            <v>0.11885939993840416</v>
          </cell>
          <cell r="K97">
            <v>3</v>
          </cell>
          <cell r="M97">
            <v>4.32</v>
          </cell>
        </row>
        <row r="98">
          <cell r="D98">
            <v>25.3</v>
          </cell>
          <cell r="G98">
            <v>0</v>
          </cell>
          <cell r="K98">
            <v>0</v>
          </cell>
          <cell r="M98">
            <v>4.32</v>
          </cell>
        </row>
        <row r="99">
          <cell r="D99">
            <v>24.8</v>
          </cell>
          <cell r="G99">
            <v>0</v>
          </cell>
          <cell r="K99">
            <v>0</v>
          </cell>
          <cell r="M99">
            <v>4.32</v>
          </cell>
        </row>
        <row r="100">
          <cell r="D100">
            <v>24.86</v>
          </cell>
          <cell r="G100">
            <v>0.22187087988502111</v>
          </cell>
          <cell r="K100">
            <v>5.6</v>
          </cell>
          <cell r="M100">
            <v>4.32</v>
          </cell>
        </row>
        <row r="101">
          <cell r="D101">
            <v>26</v>
          </cell>
          <cell r="G101">
            <v>0.80824391958114816</v>
          </cell>
          <cell r="K101">
            <v>20.399999999999999</v>
          </cell>
          <cell r="M101">
            <v>4.32</v>
          </cell>
        </row>
        <row r="102">
          <cell r="D102">
            <v>25.76</v>
          </cell>
          <cell r="G102">
            <v>0.10301147994661697</v>
          </cell>
          <cell r="K102">
            <v>2.6</v>
          </cell>
          <cell r="M102">
            <v>4.32</v>
          </cell>
        </row>
        <row r="103">
          <cell r="D103">
            <v>26</v>
          </cell>
          <cell r="G103">
            <v>0.62995481967354217</v>
          </cell>
          <cell r="K103">
            <v>15.9</v>
          </cell>
          <cell r="M103">
            <v>4.32</v>
          </cell>
        </row>
        <row r="104">
          <cell r="D104">
            <v>26</v>
          </cell>
          <cell r="G104">
            <v>0.37242611980699974</v>
          </cell>
          <cell r="K104">
            <v>9.4</v>
          </cell>
          <cell r="M104">
            <v>4.32</v>
          </cell>
        </row>
        <row r="105">
          <cell r="D105">
            <v>26</v>
          </cell>
          <cell r="G105">
            <v>0.53882927972076555</v>
          </cell>
          <cell r="K105">
            <v>13.6</v>
          </cell>
          <cell r="M105">
            <v>4.32</v>
          </cell>
        </row>
        <row r="106">
          <cell r="D106">
            <v>26</v>
          </cell>
          <cell r="G106">
            <v>0.22187087988502111</v>
          </cell>
          <cell r="K106">
            <v>5.6</v>
          </cell>
          <cell r="M106">
            <v>4.32</v>
          </cell>
        </row>
        <row r="107">
          <cell r="D107">
            <v>25.5</v>
          </cell>
          <cell r="G107">
            <v>0</v>
          </cell>
          <cell r="K107">
            <v>0</v>
          </cell>
          <cell r="M107">
            <v>4.32</v>
          </cell>
        </row>
        <row r="108">
          <cell r="D108">
            <v>26</v>
          </cell>
          <cell r="G108">
            <v>0.65768867965916977</v>
          </cell>
          <cell r="K108">
            <v>16.600000000000001</v>
          </cell>
          <cell r="M108">
            <v>4.32</v>
          </cell>
        </row>
        <row r="109">
          <cell r="D109">
            <v>25.5</v>
          </cell>
          <cell r="G109">
            <v>0</v>
          </cell>
          <cell r="K109">
            <v>0</v>
          </cell>
          <cell r="M109">
            <v>4.32</v>
          </cell>
        </row>
        <row r="110">
          <cell r="D110">
            <v>25</v>
          </cell>
          <cell r="G110">
            <v>0</v>
          </cell>
          <cell r="K110">
            <v>0</v>
          </cell>
          <cell r="M110">
            <v>4.32</v>
          </cell>
        </row>
        <row r="111">
          <cell r="D111">
            <v>24.5</v>
          </cell>
          <cell r="G111">
            <v>0</v>
          </cell>
          <cell r="K111">
            <v>0</v>
          </cell>
          <cell r="M111">
            <v>4.32</v>
          </cell>
        </row>
        <row r="112">
          <cell r="D112">
            <v>25.48</v>
          </cell>
          <cell r="G112">
            <v>0.58637303969612731</v>
          </cell>
          <cell r="K112">
            <v>14.8</v>
          </cell>
          <cell r="M112">
            <v>4.32</v>
          </cell>
        </row>
        <row r="113">
          <cell r="D113">
            <v>26</v>
          </cell>
          <cell r="G113">
            <v>0.82409183957293575</v>
          </cell>
          <cell r="K113">
            <v>20.8</v>
          </cell>
          <cell r="M113">
            <v>4.32</v>
          </cell>
        </row>
        <row r="114">
          <cell r="D114">
            <v>26</v>
          </cell>
          <cell r="G114">
            <v>0.99049499948670161</v>
          </cell>
          <cell r="K114">
            <v>25</v>
          </cell>
          <cell r="M114">
            <v>4.32</v>
          </cell>
        </row>
        <row r="115">
          <cell r="D115">
            <v>26</v>
          </cell>
          <cell r="G115">
            <v>0.38827403979878705</v>
          </cell>
          <cell r="K115">
            <v>9.8000000000000007</v>
          </cell>
          <cell r="M115">
            <v>4.32</v>
          </cell>
        </row>
        <row r="116">
          <cell r="D116">
            <v>25.69</v>
          </cell>
          <cell r="G116">
            <v>7.5277619960989306E-2</v>
          </cell>
          <cell r="K116">
            <v>1.9</v>
          </cell>
          <cell r="M116">
            <v>4.32</v>
          </cell>
        </row>
        <row r="117">
          <cell r="D117">
            <v>26</v>
          </cell>
          <cell r="G117">
            <v>0.83201579956882932</v>
          </cell>
          <cell r="K117">
            <v>21</v>
          </cell>
          <cell r="M117">
            <v>4.32</v>
          </cell>
        </row>
        <row r="118">
          <cell r="D118">
            <v>26</v>
          </cell>
          <cell r="G118">
            <v>0.99049499948670161</v>
          </cell>
          <cell r="K118">
            <v>25</v>
          </cell>
          <cell r="M118">
            <v>4.32</v>
          </cell>
        </row>
        <row r="119">
          <cell r="D119">
            <v>25.5</v>
          </cell>
          <cell r="G119">
            <v>0</v>
          </cell>
          <cell r="K119">
            <v>0</v>
          </cell>
          <cell r="M119">
            <v>4.32</v>
          </cell>
        </row>
        <row r="120">
          <cell r="D120">
            <v>25.44</v>
          </cell>
          <cell r="G120">
            <v>0.17432711990965946</v>
          </cell>
          <cell r="K120">
            <v>4.4000000000000004</v>
          </cell>
          <cell r="M120">
            <v>4.32</v>
          </cell>
        </row>
        <row r="121">
          <cell r="D121">
            <v>26</v>
          </cell>
          <cell r="G121">
            <v>0.50713343973719116</v>
          </cell>
          <cell r="K121">
            <v>12.8</v>
          </cell>
          <cell r="M121">
            <v>4.32</v>
          </cell>
        </row>
        <row r="122">
          <cell r="D122">
            <v>26</v>
          </cell>
          <cell r="G122">
            <v>0.99049499948670161</v>
          </cell>
          <cell r="K122">
            <v>25</v>
          </cell>
          <cell r="M122">
            <v>4.32</v>
          </cell>
        </row>
        <row r="123">
          <cell r="D123">
            <v>25.68</v>
          </cell>
          <cell r="G123">
            <v>7.1315639963042507E-2</v>
          </cell>
          <cell r="K123">
            <v>1.8</v>
          </cell>
          <cell r="M123">
            <v>4.32</v>
          </cell>
        </row>
        <row r="124">
          <cell r="D124">
            <v>26</v>
          </cell>
          <cell r="G124">
            <v>0.99049499948670161</v>
          </cell>
          <cell r="K124">
            <v>25</v>
          </cell>
          <cell r="M124">
            <v>4.32</v>
          </cell>
        </row>
        <row r="125">
          <cell r="D125">
            <v>26</v>
          </cell>
          <cell r="G125">
            <v>0.28526255985217003</v>
          </cell>
          <cell r="K125">
            <v>7.2</v>
          </cell>
          <cell r="M125">
            <v>4.32</v>
          </cell>
        </row>
        <row r="126">
          <cell r="D126">
            <v>25.58</v>
          </cell>
          <cell r="G126">
            <v>3.1695839983574448E-2</v>
          </cell>
          <cell r="K126">
            <v>0.8</v>
          </cell>
          <cell r="M126">
            <v>4.32</v>
          </cell>
        </row>
        <row r="127">
          <cell r="D127">
            <v>25.09</v>
          </cell>
          <cell r="G127">
            <v>3.9619799979468059E-3</v>
          </cell>
          <cell r="K127">
            <v>0.1</v>
          </cell>
          <cell r="M127">
            <v>4.32</v>
          </cell>
        </row>
        <row r="128">
          <cell r="D128">
            <v>24.59</v>
          </cell>
          <cell r="G128">
            <v>0</v>
          </cell>
          <cell r="K128">
            <v>0</v>
          </cell>
          <cell r="M128">
            <v>4.32</v>
          </cell>
        </row>
        <row r="129">
          <cell r="D129">
            <v>24.09</v>
          </cell>
          <cell r="G129">
            <v>0</v>
          </cell>
          <cell r="K129">
            <v>0</v>
          </cell>
          <cell r="M129">
            <v>4.32</v>
          </cell>
        </row>
        <row r="130">
          <cell r="D130">
            <v>23.79</v>
          </cell>
          <cell r="G130">
            <v>7.9239599958936119E-2</v>
          </cell>
          <cell r="K130">
            <v>2</v>
          </cell>
          <cell r="M130">
            <v>4.32</v>
          </cell>
        </row>
        <row r="131">
          <cell r="D131">
            <v>23.75</v>
          </cell>
          <cell r="G131">
            <v>0.18225107990555309</v>
          </cell>
          <cell r="K131">
            <v>4.5999999999999996</v>
          </cell>
          <cell r="M131">
            <v>4.32</v>
          </cell>
        </row>
        <row r="132">
          <cell r="D132">
            <v>23.63</v>
          </cell>
          <cell r="G132">
            <v>0.15055523992197861</v>
          </cell>
          <cell r="K132">
            <v>3.8</v>
          </cell>
          <cell r="M132">
            <v>4.32</v>
          </cell>
        </row>
        <row r="133">
          <cell r="D133">
            <v>23.13</v>
          </cell>
          <cell r="G133">
            <v>0</v>
          </cell>
          <cell r="K133">
            <v>0</v>
          </cell>
          <cell r="M133">
            <v>4.32</v>
          </cell>
        </row>
        <row r="134">
          <cell r="D134">
            <v>22.63</v>
          </cell>
          <cell r="G134">
            <v>0</v>
          </cell>
          <cell r="K134">
            <v>0</v>
          </cell>
          <cell r="M134">
            <v>4.32</v>
          </cell>
        </row>
        <row r="135">
          <cell r="D135">
            <v>22.13</v>
          </cell>
          <cell r="G135">
            <v>0</v>
          </cell>
          <cell r="K135">
            <v>0</v>
          </cell>
          <cell r="M135">
            <v>4.32</v>
          </cell>
        </row>
        <row r="136">
          <cell r="D136">
            <v>21.63</v>
          </cell>
          <cell r="G136">
            <v>0</v>
          </cell>
          <cell r="K136">
            <v>0</v>
          </cell>
          <cell r="M136">
            <v>4.32</v>
          </cell>
        </row>
        <row r="137">
          <cell r="D137">
            <v>21.13</v>
          </cell>
          <cell r="G137">
            <v>0</v>
          </cell>
          <cell r="K137">
            <v>0</v>
          </cell>
          <cell r="M137">
            <v>4.32</v>
          </cell>
        </row>
        <row r="138">
          <cell r="D138">
            <v>20.65</v>
          </cell>
          <cell r="G138">
            <v>7.9239599958936119E-3</v>
          </cell>
          <cell r="K138">
            <v>0.2</v>
          </cell>
          <cell r="M138">
            <v>4.32</v>
          </cell>
        </row>
        <row r="139">
          <cell r="D139">
            <v>20.149999999999999</v>
          </cell>
          <cell r="G139">
            <v>0</v>
          </cell>
          <cell r="K139">
            <v>0</v>
          </cell>
          <cell r="M139">
            <v>4.32</v>
          </cell>
        </row>
        <row r="140">
          <cell r="D140">
            <v>19.669999999999998</v>
          </cell>
          <cell r="G140">
            <v>7.9239599958936119E-3</v>
          </cell>
          <cell r="K140">
            <v>0.2</v>
          </cell>
          <cell r="M140">
            <v>4.32</v>
          </cell>
        </row>
        <row r="141">
          <cell r="D141">
            <v>19.169999999999998</v>
          </cell>
          <cell r="G141">
            <v>0</v>
          </cell>
          <cell r="K141">
            <v>0</v>
          </cell>
          <cell r="M141">
            <v>4.32</v>
          </cell>
        </row>
        <row r="142">
          <cell r="D142">
            <v>18.669999999999998</v>
          </cell>
          <cell r="G142">
            <v>0</v>
          </cell>
          <cell r="K142">
            <v>0</v>
          </cell>
          <cell r="M142">
            <v>4.32</v>
          </cell>
        </row>
        <row r="143">
          <cell r="D143">
            <v>18.169999999999998</v>
          </cell>
          <cell r="G143">
            <v>0</v>
          </cell>
          <cell r="K143">
            <v>0</v>
          </cell>
          <cell r="M143">
            <v>4.32</v>
          </cell>
        </row>
        <row r="144">
          <cell r="D144">
            <v>17.95</v>
          </cell>
          <cell r="G144">
            <v>0.11093543994251055</v>
          </cell>
          <cell r="K144">
            <v>2.8</v>
          </cell>
          <cell r="M144">
            <v>4.32</v>
          </cell>
        </row>
        <row r="145">
          <cell r="D145">
            <v>17.45</v>
          </cell>
          <cell r="G145">
            <v>0</v>
          </cell>
          <cell r="K145">
            <v>0</v>
          </cell>
          <cell r="M145">
            <v>4.32</v>
          </cell>
        </row>
        <row r="146">
          <cell r="D146">
            <v>16.95</v>
          </cell>
          <cell r="G146">
            <v>0</v>
          </cell>
          <cell r="K146">
            <v>0</v>
          </cell>
          <cell r="M146">
            <v>4.32</v>
          </cell>
        </row>
        <row r="147">
          <cell r="D147">
            <v>16.45</v>
          </cell>
          <cell r="G147">
            <v>0</v>
          </cell>
          <cell r="K147">
            <v>0</v>
          </cell>
          <cell r="M147">
            <v>4.32</v>
          </cell>
        </row>
        <row r="148">
          <cell r="D148">
            <v>15.95</v>
          </cell>
          <cell r="G148">
            <v>0</v>
          </cell>
          <cell r="K148">
            <v>0</v>
          </cell>
          <cell r="M148">
            <v>4.32</v>
          </cell>
        </row>
        <row r="149">
          <cell r="D149">
            <v>16.27</v>
          </cell>
          <cell r="G149">
            <v>0.32488235983163799</v>
          </cell>
          <cell r="K149">
            <v>8.1999999999999993</v>
          </cell>
          <cell r="M149">
            <v>4.32</v>
          </cell>
        </row>
        <row r="150">
          <cell r="D150">
            <v>18.27</v>
          </cell>
          <cell r="G150">
            <v>0.99049499948670161</v>
          </cell>
          <cell r="K150">
            <v>25</v>
          </cell>
          <cell r="M150">
            <v>4.32</v>
          </cell>
        </row>
        <row r="151">
          <cell r="D151">
            <v>17.849999999999998</v>
          </cell>
          <cell r="G151">
            <v>3.1695839983574448E-2</v>
          </cell>
          <cell r="K151">
            <v>0.8</v>
          </cell>
          <cell r="M151">
            <v>4.32</v>
          </cell>
        </row>
        <row r="152">
          <cell r="D152">
            <v>17.869999999999997</v>
          </cell>
          <cell r="G152">
            <v>0.20602295989323394</v>
          </cell>
          <cell r="K152">
            <v>5.2</v>
          </cell>
          <cell r="M152">
            <v>4.32</v>
          </cell>
        </row>
        <row r="153">
          <cell r="D153">
            <v>19.709999999999997</v>
          </cell>
          <cell r="G153">
            <v>0.92710331951955249</v>
          </cell>
          <cell r="K153">
            <v>23.4</v>
          </cell>
          <cell r="M153">
            <v>4.32</v>
          </cell>
        </row>
        <row r="154">
          <cell r="D154">
            <v>19.209999999999997</v>
          </cell>
          <cell r="G154">
            <v>0</v>
          </cell>
          <cell r="K154">
            <v>0</v>
          </cell>
          <cell r="M154">
            <v>4.32</v>
          </cell>
        </row>
        <row r="155">
          <cell r="D155">
            <v>19.149999999999999</v>
          </cell>
          <cell r="G155">
            <v>0.17432711990965946</v>
          </cell>
          <cell r="K155">
            <v>4.4000000000000004</v>
          </cell>
          <cell r="M155">
            <v>4.32</v>
          </cell>
        </row>
        <row r="156">
          <cell r="D156">
            <v>18.649999999999999</v>
          </cell>
          <cell r="G156">
            <v>0</v>
          </cell>
          <cell r="K156">
            <v>0</v>
          </cell>
          <cell r="M156">
            <v>4.32</v>
          </cell>
        </row>
        <row r="157">
          <cell r="D157">
            <v>18.149999999999999</v>
          </cell>
          <cell r="G157">
            <v>0</v>
          </cell>
          <cell r="K157">
            <v>0</v>
          </cell>
          <cell r="M157">
            <v>4.32</v>
          </cell>
        </row>
        <row r="158">
          <cell r="D158">
            <v>17.649999999999999</v>
          </cell>
          <cell r="G158">
            <v>0</v>
          </cell>
          <cell r="K158">
            <v>0</v>
          </cell>
          <cell r="M158">
            <v>4.32</v>
          </cell>
        </row>
        <row r="159">
          <cell r="D159">
            <v>17.149999999999999</v>
          </cell>
          <cell r="G159">
            <v>0</v>
          </cell>
          <cell r="K159">
            <v>0</v>
          </cell>
          <cell r="M159">
            <v>4.32</v>
          </cell>
        </row>
        <row r="160">
          <cell r="D160">
            <v>16.649999999999999</v>
          </cell>
          <cell r="G160">
            <v>0</v>
          </cell>
          <cell r="K160">
            <v>0</v>
          </cell>
          <cell r="M160">
            <v>4.32</v>
          </cell>
        </row>
        <row r="161">
          <cell r="D161">
            <v>16.149999999999999</v>
          </cell>
          <cell r="G161">
            <v>0</v>
          </cell>
          <cell r="K161">
            <v>0</v>
          </cell>
          <cell r="M161">
            <v>4.32</v>
          </cell>
        </row>
        <row r="162">
          <cell r="D162">
            <v>15.649999999999999</v>
          </cell>
          <cell r="G162">
            <v>0</v>
          </cell>
          <cell r="K162">
            <v>0</v>
          </cell>
          <cell r="M162">
            <v>4.32</v>
          </cell>
        </row>
        <row r="163">
          <cell r="D163">
            <v>15.149999999999999</v>
          </cell>
          <cell r="G163">
            <v>0</v>
          </cell>
          <cell r="K163">
            <v>0</v>
          </cell>
          <cell r="M163">
            <v>4.32</v>
          </cell>
        </row>
        <row r="164">
          <cell r="D164">
            <v>14.649999999999999</v>
          </cell>
          <cell r="G164">
            <v>0</v>
          </cell>
          <cell r="K164">
            <v>0</v>
          </cell>
          <cell r="M164">
            <v>4.32</v>
          </cell>
        </row>
        <row r="165">
          <cell r="D165">
            <v>14.149999999999999</v>
          </cell>
          <cell r="G165">
            <v>0</v>
          </cell>
          <cell r="K165">
            <v>0</v>
          </cell>
          <cell r="M165">
            <v>4.32</v>
          </cell>
        </row>
        <row r="166">
          <cell r="D166">
            <v>13.649999999999999</v>
          </cell>
          <cell r="G166">
            <v>0</v>
          </cell>
          <cell r="K166">
            <v>0</v>
          </cell>
          <cell r="M166">
            <v>4.32</v>
          </cell>
        </row>
        <row r="167">
          <cell r="D167">
            <v>13.169999999999998</v>
          </cell>
          <cell r="G167">
            <v>7.9239599958936119E-3</v>
          </cell>
          <cell r="K167">
            <v>0.2</v>
          </cell>
          <cell r="M167">
            <v>4.32</v>
          </cell>
        </row>
        <row r="168">
          <cell r="D168">
            <v>12.669999999999998</v>
          </cell>
          <cell r="G168">
            <v>0</v>
          </cell>
          <cell r="K168">
            <v>0</v>
          </cell>
          <cell r="M168">
            <v>4.32</v>
          </cell>
        </row>
        <row r="169">
          <cell r="D169">
            <v>12.169999999999998</v>
          </cell>
          <cell r="G169">
            <v>0</v>
          </cell>
          <cell r="K169">
            <v>0</v>
          </cell>
          <cell r="M169">
            <v>4.32</v>
          </cell>
        </row>
        <row r="170">
          <cell r="D170">
            <v>11.669999999999998</v>
          </cell>
          <cell r="G170">
            <v>0</v>
          </cell>
          <cell r="K170">
            <v>0</v>
          </cell>
          <cell r="M170">
            <v>4.32</v>
          </cell>
        </row>
        <row r="171">
          <cell r="D171">
            <v>11.169999999999998</v>
          </cell>
          <cell r="G171">
            <v>0</v>
          </cell>
          <cell r="K171">
            <v>0</v>
          </cell>
          <cell r="M171">
            <v>4.32</v>
          </cell>
        </row>
        <row r="172">
          <cell r="D172">
            <v>10.669999999999998</v>
          </cell>
          <cell r="G172">
            <v>0</v>
          </cell>
          <cell r="K172">
            <v>0</v>
          </cell>
          <cell r="M172">
            <v>4.32</v>
          </cell>
        </row>
        <row r="173">
          <cell r="D173">
            <v>10.529999999999998</v>
          </cell>
          <cell r="G173">
            <v>0.14263127992608501</v>
          </cell>
          <cell r="K173">
            <v>3.6</v>
          </cell>
          <cell r="M173">
            <v>4.32</v>
          </cell>
        </row>
        <row r="174">
          <cell r="D174">
            <v>10.029999999999998</v>
          </cell>
          <cell r="G174">
            <v>0</v>
          </cell>
          <cell r="K174">
            <v>0</v>
          </cell>
          <cell r="M174">
            <v>4.32</v>
          </cell>
        </row>
        <row r="175">
          <cell r="D175">
            <v>9.5299999999999976</v>
          </cell>
          <cell r="G175">
            <v>0</v>
          </cell>
          <cell r="K175">
            <v>0</v>
          </cell>
          <cell r="M175">
            <v>4.32</v>
          </cell>
        </row>
        <row r="176">
          <cell r="D176">
            <v>9.0299999999999976</v>
          </cell>
          <cell r="G176">
            <v>0</v>
          </cell>
          <cell r="K176">
            <v>0</v>
          </cell>
          <cell r="M176">
            <v>4.32</v>
          </cell>
        </row>
        <row r="177">
          <cell r="D177">
            <v>8.6899999999999977</v>
          </cell>
          <cell r="G177">
            <v>6.3391679967148895E-2</v>
          </cell>
          <cell r="K177">
            <v>1.6</v>
          </cell>
          <cell r="M177">
            <v>4.32</v>
          </cell>
        </row>
        <row r="178">
          <cell r="D178">
            <v>10.269999999999998</v>
          </cell>
          <cell r="G178">
            <v>0.82409183957293575</v>
          </cell>
          <cell r="K178">
            <v>20.8</v>
          </cell>
          <cell r="M178">
            <v>4.32</v>
          </cell>
        </row>
        <row r="179">
          <cell r="D179">
            <v>10.089999999999998</v>
          </cell>
          <cell r="G179">
            <v>0.12678335993429779</v>
          </cell>
          <cell r="K179">
            <v>3.2</v>
          </cell>
          <cell r="M179">
            <v>4.32</v>
          </cell>
        </row>
        <row r="180">
          <cell r="D180">
            <v>9.7099999999999973</v>
          </cell>
          <cell r="G180">
            <v>4.7543759975361664E-2</v>
          </cell>
          <cell r="K180">
            <v>1.2</v>
          </cell>
          <cell r="M180">
            <v>4.32</v>
          </cell>
        </row>
        <row r="181">
          <cell r="D181">
            <v>9.2099999999999973</v>
          </cell>
          <cell r="G181">
            <v>0</v>
          </cell>
          <cell r="K181">
            <v>0</v>
          </cell>
          <cell r="M181">
            <v>4.32</v>
          </cell>
        </row>
        <row r="182">
          <cell r="D182">
            <v>10.249999999999996</v>
          </cell>
          <cell r="G182">
            <v>0.61014491968380813</v>
          </cell>
          <cell r="K182">
            <v>15.4</v>
          </cell>
          <cell r="M182">
            <v>4.32</v>
          </cell>
        </row>
        <row r="183">
          <cell r="D183">
            <v>9.8699999999999957</v>
          </cell>
          <cell r="G183">
            <v>4.7543759975361664E-2</v>
          </cell>
          <cell r="K183">
            <v>1.2</v>
          </cell>
          <cell r="M183">
            <v>4.32</v>
          </cell>
        </row>
        <row r="184">
          <cell r="D184">
            <v>9.3699999999999957</v>
          </cell>
          <cell r="G184">
            <v>0</v>
          </cell>
          <cell r="K184">
            <v>0</v>
          </cell>
          <cell r="M184">
            <v>4.32</v>
          </cell>
        </row>
        <row r="185">
          <cell r="D185">
            <v>9.4499999999999957</v>
          </cell>
          <cell r="G185">
            <v>0.22979483988091473</v>
          </cell>
          <cell r="K185">
            <v>5.7999999999999989</v>
          </cell>
          <cell r="M185">
            <v>4.32</v>
          </cell>
        </row>
        <row r="186">
          <cell r="D186">
            <v>10.989999999999995</v>
          </cell>
          <cell r="G186">
            <v>0.80824391958114816</v>
          </cell>
          <cell r="K186">
            <v>20.399999999999999</v>
          </cell>
          <cell r="M186">
            <v>4.32</v>
          </cell>
        </row>
        <row r="187">
          <cell r="D187">
            <v>12.529999999999994</v>
          </cell>
          <cell r="G187">
            <v>0.80824391958114816</v>
          </cell>
          <cell r="K187">
            <v>20.399999999999999</v>
          </cell>
          <cell r="M187">
            <v>4.32</v>
          </cell>
        </row>
        <row r="188">
          <cell r="D188">
            <v>12.089999999999995</v>
          </cell>
          <cell r="G188">
            <v>2.3771879987680832E-2</v>
          </cell>
          <cell r="K188">
            <v>0.6</v>
          </cell>
          <cell r="M188">
            <v>4.32</v>
          </cell>
        </row>
        <row r="189">
          <cell r="D189">
            <v>11.589999999999995</v>
          </cell>
          <cell r="G189">
            <v>0</v>
          </cell>
          <cell r="K189">
            <v>0</v>
          </cell>
          <cell r="M189">
            <v>4.32</v>
          </cell>
        </row>
        <row r="190">
          <cell r="D190">
            <v>11.089999999999995</v>
          </cell>
          <cell r="G190">
            <v>0</v>
          </cell>
          <cell r="K190">
            <v>0</v>
          </cell>
          <cell r="M190">
            <v>4.32</v>
          </cell>
        </row>
        <row r="191">
          <cell r="D191">
            <v>10.769999999999994</v>
          </cell>
          <cell r="G191">
            <v>7.1315639963042507E-2</v>
          </cell>
          <cell r="K191">
            <v>1.8</v>
          </cell>
          <cell r="M191">
            <v>4.32</v>
          </cell>
        </row>
        <row r="192">
          <cell r="D192">
            <v>10.889999999999993</v>
          </cell>
          <cell r="G192">
            <v>0.24564275987270195</v>
          </cell>
          <cell r="K192">
            <v>6.2</v>
          </cell>
          <cell r="M192">
            <v>4.32</v>
          </cell>
        </row>
        <row r="193">
          <cell r="D193">
            <v>11.329999999999993</v>
          </cell>
          <cell r="G193">
            <v>0.37242611980699974</v>
          </cell>
          <cell r="K193">
            <v>9.4</v>
          </cell>
          <cell r="M193">
            <v>4.32</v>
          </cell>
        </row>
        <row r="194">
          <cell r="D194">
            <v>13.329999999999993</v>
          </cell>
          <cell r="G194">
            <v>0.99049499948670161</v>
          </cell>
          <cell r="K194">
            <v>25</v>
          </cell>
          <cell r="M194">
            <v>4.32</v>
          </cell>
        </row>
        <row r="195">
          <cell r="D195">
            <v>14.189999999999992</v>
          </cell>
          <cell r="G195">
            <v>0.53882927972076555</v>
          </cell>
          <cell r="K195">
            <v>13.6</v>
          </cell>
          <cell r="M195">
            <v>4.32</v>
          </cell>
        </row>
        <row r="196">
          <cell r="D196">
            <v>13.689999999999992</v>
          </cell>
          <cell r="G196">
            <v>0</v>
          </cell>
          <cell r="K196">
            <v>0</v>
          </cell>
          <cell r="M196">
            <v>4.32</v>
          </cell>
        </row>
        <row r="197">
          <cell r="D197">
            <v>13.189999999999992</v>
          </cell>
          <cell r="G197">
            <v>0</v>
          </cell>
          <cell r="K197">
            <v>0</v>
          </cell>
          <cell r="M197">
            <v>4.32</v>
          </cell>
        </row>
        <row r="198">
          <cell r="D198">
            <v>12.689999999999992</v>
          </cell>
          <cell r="G198">
            <v>0</v>
          </cell>
          <cell r="K198">
            <v>0</v>
          </cell>
          <cell r="M198">
            <v>4.32</v>
          </cell>
        </row>
        <row r="199">
          <cell r="D199">
            <v>12.189999999999992</v>
          </cell>
          <cell r="G199">
            <v>0</v>
          </cell>
          <cell r="K199">
            <v>0</v>
          </cell>
          <cell r="M199">
            <v>4.32</v>
          </cell>
        </row>
        <row r="200">
          <cell r="D200">
            <v>11.689999999999992</v>
          </cell>
          <cell r="G200">
            <v>0</v>
          </cell>
          <cell r="K200">
            <v>0</v>
          </cell>
          <cell r="M200">
            <v>4.32</v>
          </cell>
        </row>
        <row r="201">
          <cell r="D201">
            <v>11.189999999999992</v>
          </cell>
          <cell r="G201">
            <v>0</v>
          </cell>
          <cell r="K201">
            <v>0</v>
          </cell>
          <cell r="M201">
            <v>4.32</v>
          </cell>
        </row>
        <row r="202">
          <cell r="D202">
            <v>10.689999999999992</v>
          </cell>
          <cell r="G202">
            <v>0</v>
          </cell>
          <cell r="K202">
            <v>0</v>
          </cell>
          <cell r="M202">
            <v>4.32</v>
          </cell>
        </row>
        <row r="203">
          <cell r="D203">
            <v>10.189999999999992</v>
          </cell>
          <cell r="G203">
            <v>0</v>
          </cell>
          <cell r="K203">
            <v>0</v>
          </cell>
          <cell r="M203">
            <v>4.32</v>
          </cell>
        </row>
        <row r="204">
          <cell r="D204">
            <v>9.6899999999999924</v>
          </cell>
          <cell r="G204">
            <v>0</v>
          </cell>
          <cell r="K204">
            <v>0</v>
          </cell>
          <cell r="M204">
            <v>4.32</v>
          </cell>
        </row>
        <row r="205">
          <cell r="D205">
            <v>9.1899999999999924</v>
          </cell>
          <cell r="G205">
            <v>0</v>
          </cell>
          <cell r="K205">
            <v>0</v>
          </cell>
          <cell r="M205">
            <v>4.32</v>
          </cell>
        </row>
        <row r="206">
          <cell r="D206">
            <v>8.6899999999999924</v>
          </cell>
          <cell r="G206">
            <v>0</v>
          </cell>
          <cell r="K206">
            <v>0</v>
          </cell>
          <cell r="M206">
            <v>4.32</v>
          </cell>
        </row>
        <row r="207">
          <cell r="D207">
            <v>10.689999999999992</v>
          </cell>
          <cell r="G207">
            <v>0.99049499948670161</v>
          </cell>
          <cell r="K207">
            <v>25</v>
          </cell>
          <cell r="M207">
            <v>4.32</v>
          </cell>
        </row>
        <row r="208">
          <cell r="D208">
            <v>10.369999999999992</v>
          </cell>
          <cell r="G208">
            <v>7.1315639963042507E-2</v>
          </cell>
          <cell r="K208">
            <v>1.8</v>
          </cell>
          <cell r="M208">
            <v>4.32</v>
          </cell>
        </row>
        <row r="209">
          <cell r="D209">
            <v>9.8699999999999921</v>
          </cell>
          <cell r="G209">
            <v>0</v>
          </cell>
          <cell r="K209">
            <v>0</v>
          </cell>
          <cell r="M209">
            <v>4.32</v>
          </cell>
        </row>
        <row r="210">
          <cell r="D210">
            <v>9.3699999999999921</v>
          </cell>
          <cell r="G210">
            <v>0</v>
          </cell>
          <cell r="K210">
            <v>0</v>
          </cell>
          <cell r="M210">
            <v>4.32</v>
          </cell>
        </row>
        <row r="211">
          <cell r="D211">
            <v>9.6699999999999928</v>
          </cell>
          <cell r="G211">
            <v>0.31695839983574448</v>
          </cell>
          <cell r="K211">
            <v>8</v>
          </cell>
          <cell r="M211">
            <v>4.32</v>
          </cell>
        </row>
        <row r="212">
          <cell r="D212">
            <v>10.989999999999993</v>
          </cell>
          <cell r="G212">
            <v>0.72108035962631867</v>
          </cell>
          <cell r="K212">
            <v>18.2</v>
          </cell>
          <cell r="M212">
            <v>4.32</v>
          </cell>
        </row>
        <row r="213">
          <cell r="D213">
            <v>10.549999999999994</v>
          </cell>
          <cell r="G213">
            <v>2.3771879987680832E-2</v>
          </cell>
          <cell r="K213">
            <v>0.6</v>
          </cell>
          <cell r="M213">
            <v>4.32</v>
          </cell>
        </row>
        <row r="214">
          <cell r="D214">
            <v>10.049999999999994</v>
          </cell>
          <cell r="G214">
            <v>0</v>
          </cell>
          <cell r="K214">
            <v>0</v>
          </cell>
          <cell r="M214">
            <v>4.32</v>
          </cell>
        </row>
        <row r="215">
          <cell r="D215">
            <v>9.5499999999999936</v>
          </cell>
          <cell r="G215">
            <v>0</v>
          </cell>
          <cell r="K215">
            <v>0</v>
          </cell>
          <cell r="M215">
            <v>4.32</v>
          </cell>
        </row>
        <row r="216">
          <cell r="D216">
            <v>9.0499999999999936</v>
          </cell>
          <cell r="G216">
            <v>0</v>
          </cell>
          <cell r="K216">
            <v>0</v>
          </cell>
          <cell r="M216">
            <v>4.32</v>
          </cell>
        </row>
        <row r="217">
          <cell r="D217">
            <v>8.5499999999999936</v>
          </cell>
          <cell r="G217">
            <v>0</v>
          </cell>
          <cell r="K217">
            <v>0</v>
          </cell>
          <cell r="M217">
            <v>4.32</v>
          </cell>
        </row>
        <row r="218">
          <cell r="D218">
            <v>8.0499999999999936</v>
          </cell>
          <cell r="G218">
            <v>0</v>
          </cell>
          <cell r="K218">
            <v>0</v>
          </cell>
          <cell r="M218">
            <v>4.32</v>
          </cell>
        </row>
        <row r="219">
          <cell r="D219">
            <v>7.5499999999999936</v>
          </cell>
          <cell r="G219">
            <v>0</v>
          </cell>
          <cell r="K219">
            <v>0</v>
          </cell>
          <cell r="M219">
            <v>4.32</v>
          </cell>
        </row>
        <row r="220">
          <cell r="D220">
            <v>7.0499999999999936</v>
          </cell>
          <cell r="G220">
            <v>0</v>
          </cell>
          <cell r="K220">
            <v>0</v>
          </cell>
          <cell r="M220">
            <v>4.32</v>
          </cell>
        </row>
        <row r="221">
          <cell r="D221">
            <v>6.5499999999999936</v>
          </cell>
          <cell r="G221">
            <v>0</v>
          </cell>
          <cell r="K221">
            <v>0</v>
          </cell>
          <cell r="M221">
            <v>4.32</v>
          </cell>
        </row>
        <row r="222">
          <cell r="D222">
            <v>6.0499999999999936</v>
          </cell>
          <cell r="G222">
            <v>0</v>
          </cell>
          <cell r="K222">
            <v>0</v>
          </cell>
          <cell r="M222">
            <v>4.32</v>
          </cell>
        </row>
        <row r="223">
          <cell r="D223">
            <v>5.5499999999999936</v>
          </cell>
          <cell r="G223">
            <v>0</v>
          </cell>
          <cell r="K223">
            <v>0</v>
          </cell>
          <cell r="M223">
            <v>4.32</v>
          </cell>
        </row>
        <row r="224">
          <cell r="D224">
            <v>5.0499999999999936</v>
          </cell>
          <cell r="G224">
            <v>0</v>
          </cell>
          <cell r="K224">
            <v>0</v>
          </cell>
          <cell r="M224">
            <v>4.32</v>
          </cell>
        </row>
        <row r="225">
          <cell r="D225">
            <v>4.5499999999999936</v>
          </cell>
          <cell r="G225">
            <v>0</v>
          </cell>
          <cell r="K225">
            <v>0</v>
          </cell>
          <cell r="M225">
            <v>4.32</v>
          </cell>
        </row>
        <row r="226">
          <cell r="D226">
            <v>4.0499999999999936</v>
          </cell>
          <cell r="G226">
            <v>0</v>
          </cell>
          <cell r="K226">
            <v>0</v>
          </cell>
          <cell r="M226">
            <v>4.32</v>
          </cell>
        </row>
        <row r="227">
          <cell r="D227">
            <v>3.5499999999999936</v>
          </cell>
          <cell r="G227">
            <v>0</v>
          </cell>
          <cell r="K227">
            <v>0</v>
          </cell>
          <cell r="M227">
            <v>4.32</v>
          </cell>
        </row>
        <row r="228">
          <cell r="D228">
            <v>3.0499999999999936</v>
          </cell>
          <cell r="G228">
            <v>0</v>
          </cell>
          <cell r="K228">
            <v>0</v>
          </cell>
          <cell r="M228">
            <v>4.32</v>
          </cell>
        </row>
        <row r="229">
          <cell r="D229">
            <v>2.5499999999999936</v>
          </cell>
          <cell r="G229">
            <v>0</v>
          </cell>
          <cell r="K229">
            <v>0</v>
          </cell>
          <cell r="M229">
            <v>4.32</v>
          </cell>
        </row>
        <row r="230">
          <cell r="D230">
            <v>2.0499999999999936</v>
          </cell>
          <cell r="G230">
            <v>0</v>
          </cell>
          <cell r="K230">
            <v>0</v>
          </cell>
          <cell r="M230">
            <v>4.32</v>
          </cell>
        </row>
        <row r="231">
          <cell r="D231">
            <v>1.5499999999999936</v>
          </cell>
          <cell r="G231">
            <v>0</v>
          </cell>
          <cell r="K231">
            <v>0</v>
          </cell>
          <cell r="M231">
            <v>4.32</v>
          </cell>
        </row>
        <row r="232">
          <cell r="D232">
            <v>1.0499999999999936</v>
          </cell>
          <cell r="G232">
            <v>0</v>
          </cell>
          <cell r="K232">
            <v>0</v>
          </cell>
          <cell r="M232">
            <v>4.32</v>
          </cell>
        </row>
        <row r="233">
          <cell r="D233">
            <v>0.54999999999999361</v>
          </cell>
          <cell r="G233">
            <v>0</v>
          </cell>
          <cell r="K233">
            <v>0</v>
          </cell>
          <cell r="M233">
            <v>4.32</v>
          </cell>
        </row>
        <row r="234">
          <cell r="D234">
            <v>4.9999999999993605E-2</v>
          </cell>
          <cell r="G234">
            <v>0</v>
          </cell>
          <cell r="K234">
            <v>0</v>
          </cell>
          <cell r="M234">
            <v>4.32</v>
          </cell>
        </row>
        <row r="235">
          <cell r="D235">
            <v>0</v>
          </cell>
          <cell r="G235">
            <v>0</v>
          </cell>
          <cell r="K235">
            <v>0</v>
          </cell>
          <cell r="M235">
            <v>4.32</v>
          </cell>
        </row>
        <row r="236">
          <cell r="D236">
            <v>0</v>
          </cell>
          <cell r="G236">
            <v>0</v>
          </cell>
          <cell r="K236">
            <v>0</v>
          </cell>
          <cell r="M236">
            <v>4.32</v>
          </cell>
        </row>
        <row r="237">
          <cell r="D237">
            <v>0</v>
          </cell>
          <cell r="G237">
            <v>0</v>
          </cell>
          <cell r="K237">
            <v>0</v>
          </cell>
          <cell r="M237">
            <v>4.32</v>
          </cell>
        </row>
        <row r="238">
          <cell r="D238">
            <v>0</v>
          </cell>
          <cell r="G238">
            <v>0</v>
          </cell>
          <cell r="K238">
            <v>0</v>
          </cell>
          <cell r="M238">
            <v>4.32</v>
          </cell>
        </row>
        <row r="239">
          <cell r="D239">
            <v>0</v>
          </cell>
          <cell r="G239">
            <v>0</v>
          </cell>
          <cell r="K239">
            <v>0</v>
          </cell>
          <cell r="M239">
            <v>4.32</v>
          </cell>
        </row>
        <row r="240">
          <cell r="D240">
            <v>0</v>
          </cell>
          <cell r="G240">
            <v>0</v>
          </cell>
          <cell r="K240">
            <v>0</v>
          </cell>
          <cell r="M240">
            <v>4.32</v>
          </cell>
        </row>
        <row r="241">
          <cell r="D241">
            <v>0</v>
          </cell>
          <cell r="G241">
            <v>0</v>
          </cell>
          <cell r="K241">
            <v>0</v>
          </cell>
          <cell r="M241">
            <v>4.32</v>
          </cell>
        </row>
        <row r="242">
          <cell r="D242">
            <v>0</v>
          </cell>
          <cell r="G242">
            <v>0</v>
          </cell>
          <cell r="K242">
            <v>0</v>
          </cell>
          <cell r="M242">
            <v>4.32</v>
          </cell>
        </row>
        <row r="243">
          <cell r="D243">
            <v>0</v>
          </cell>
          <cell r="G243">
            <v>0</v>
          </cell>
          <cell r="K243">
            <v>0</v>
          </cell>
          <cell r="M243">
            <v>4.32</v>
          </cell>
        </row>
        <row r="244">
          <cell r="D244">
            <v>0</v>
          </cell>
          <cell r="G244">
            <v>0</v>
          </cell>
          <cell r="K244">
            <v>0</v>
          </cell>
          <cell r="M244">
            <v>4.32</v>
          </cell>
        </row>
        <row r="245">
          <cell r="D245">
            <v>0</v>
          </cell>
          <cell r="G245">
            <v>0</v>
          </cell>
          <cell r="K245">
            <v>0</v>
          </cell>
          <cell r="M245">
            <v>4.32</v>
          </cell>
        </row>
        <row r="246">
          <cell r="D246">
            <v>0</v>
          </cell>
          <cell r="G246">
            <v>0</v>
          </cell>
          <cell r="K246">
            <v>0</v>
          </cell>
          <cell r="M246">
            <v>4.32</v>
          </cell>
        </row>
        <row r="247">
          <cell r="D247">
            <v>0</v>
          </cell>
          <cell r="G247">
            <v>0</v>
          </cell>
          <cell r="K247">
            <v>0</v>
          </cell>
          <cell r="M247">
            <v>4.32</v>
          </cell>
        </row>
        <row r="248">
          <cell r="D248">
            <v>0</v>
          </cell>
          <cell r="G248">
            <v>1.5847919991787224E-2</v>
          </cell>
          <cell r="K248">
            <v>0.4</v>
          </cell>
          <cell r="M248">
            <v>4.32</v>
          </cell>
        </row>
        <row r="249">
          <cell r="D249">
            <v>0.27999999999999992</v>
          </cell>
          <cell r="G249">
            <v>0.30903443983985079</v>
          </cell>
          <cell r="K249">
            <v>7.7999999999999989</v>
          </cell>
          <cell r="M249">
            <v>4.32</v>
          </cell>
        </row>
        <row r="250">
          <cell r="D250">
            <v>0.1399999999999999</v>
          </cell>
          <cell r="G250">
            <v>0.14263127992608501</v>
          </cell>
          <cell r="K250">
            <v>3.6</v>
          </cell>
          <cell r="M250">
            <v>4.32</v>
          </cell>
        </row>
        <row r="251">
          <cell r="D251">
            <v>0.7</v>
          </cell>
          <cell r="G251">
            <v>0.41996987978236144</v>
          </cell>
          <cell r="K251">
            <v>10.6</v>
          </cell>
          <cell r="M251">
            <v>4.32</v>
          </cell>
        </row>
        <row r="252">
          <cell r="D252">
            <v>0.52</v>
          </cell>
          <cell r="G252">
            <v>0.12678335993429779</v>
          </cell>
          <cell r="K252">
            <v>3.2</v>
          </cell>
          <cell r="M252">
            <v>4.32</v>
          </cell>
        </row>
        <row r="253">
          <cell r="D253">
            <v>0.64000000000000012</v>
          </cell>
          <cell r="G253">
            <v>0.24564275987270195</v>
          </cell>
          <cell r="K253">
            <v>6.2</v>
          </cell>
          <cell r="M253">
            <v>4.32</v>
          </cell>
        </row>
        <row r="254">
          <cell r="D254">
            <v>0.14000000000000012</v>
          </cell>
          <cell r="G254">
            <v>0</v>
          </cell>
          <cell r="K254">
            <v>0</v>
          </cell>
          <cell r="M254">
            <v>4.32</v>
          </cell>
        </row>
        <row r="255">
          <cell r="D255">
            <v>0</v>
          </cell>
          <cell r="G255">
            <v>0</v>
          </cell>
          <cell r="K255">
            <v>0</v>
          </cell>
          <cell r="M255">
            <v>4.32</v>
          </cell>
        </row>
        <row r="256">
          <cell r="D256">
            <v>0</v>
          </cell>
          <cell r="G256">
            <v>0</v>
          </cell>
          <cell r="K256">
            <v>0</v>
          </cell>
          <cell r="M256">
            <v>4.32</v>
          </cell>
        </row>
        <row r="257">
          <cell r="D257">
            <v>0</v>
          </cell>
          <cell r="G257">
            <v>0</v>
          </cell>
          <cell r="K257">
            <v>0</v>
          </cell>
          <cell r="M257">
            <v>4.32</v>
          </cell>
        </row>
        <row r="258">
          <cell r="D258">
            <v>0</v>
          </cell>
          <cell r="G258">
            <v>0</v>
          </cell>
          <cell r="K258">
            <v>0</v>
          </cell>
          <cell r="M258">
            <v>4.32</v>
          </cell>
        </row>
        <row r="259">
          <cell r="D259">
            <v>0</v>
          </cell>
          <cell r="G259">
            <v>0</v>
          </cell>
          <cell r="K259">
            <v>0</v>
          </cell>
          <cell r="M259">
            <v>4.32</v>
          </cell>
        </row>
        <row r="260">
          <cell r="D260">
            <v>0</v>
          </cell>
          <cell r="G260">
            <v>0</v>
          </cell>
          <cell r="K260">
            <v>0</v>
          </cell>
          <cell r="M260">
            <v>4.32</v>
          </cell>
        </row>
        <row r="261">
          <cell r="D261">
            <v>0</v>
          </cell>
          <cell r="G261">
            <v>0</v>
          </cell>
          <cell r="K261">
            <v>0</v>
          </cell>
          <cell r="M261">
            <v>4.32</v>
          </cell>
        </row>
        <row r="262">
          <cell r="D262">
            <v>0</v>
          </cell>
          <cell r="G262">
            <v>0</v>
          </cell>
          <cell r="K262">
            <v>0</v>
          </cell>
          <cell r="M262">
            <v>4.32</v>
          </cell>
        </row>
        <row r="263">
          <cell r="D263">
            <v>0</v>
          </cell>
          <cell r="G263">
            <v>0</v>
          </cell>
          <cell r="K263">
            <v>0</v>
          </cell>
          <cell r="M263">
            <v>4.32</v>
          </cell>
        </row>
        <row r="264">
          <cell r="D264">
            <v>0</v>
          </cell>
          <cell r="G264">
            <v>0</v>
          </cell>
          <cell r="K264">
            <v>0</v>
          </cell>
          <cell r="M264">
            <v>4.32</v>
          </cell>
        </row>
        <row r="265">
          <cell r="D265">
            <v>0</v>
          </cell>
          <cell r="G265">
            <v>0</v>
          </cell>
          <cell r="K265">
            <v>0</v>
          </cell>
          <cell r="M265">
            <v>4.32</v>
          </cell>
        </row>
        <row r="266">
          <cell r="D266">
            <v>0</v>
          </cell>
          <cell r="G266">
            <v>0</v>
          </cell>
          <cell r="K266">
            <v>0</v>
          </cell>
          <cell r="M266">
            <v>4.32</v>
          </cell>
        </row>
        <row r="267">
          <cell r="D267">
            <v>0</v>
          </cell>
          <cell r="G267">
            <v>0</v>
          </cell>
          <cell r="K267">
            <v>0</v>
          </cell>
          <cell r="M267">
            <v>4.32</v>
          </cell>
        </row>
        <row r="268">
          <cell r="D268">
            <v>0</v>
          </cell>
          <cell r="G268">
            <v>0</v>
          </cell>
          <cell r="K268">
            <v>0</v>
          </cell>
          <cell r="M268">
            <v>4.32</v>
          </cell>
        </row>
        <row r="269">
          <cell r="D269">
            <v>2</v>
          </cell>
          <cell r="G269">
            <v>0.99049499948670161</v>
          </cell>
          <cell r="K269">
            <v>25</v>
          </cell>
          <cell r="M269">
            <v>4.32</v>
          </cell>
        </row>
        <row r="270">
          <cell r="D270">
            <v>1.54</v>
          </cell>
          <cell r="G270">
            <v>1.5847919991787224E-2</v>
          </cell>
          <cell r="K270">
            <v>0.4</v>
          </cell>
          <cell r="M270">
            <v>4.32</v>
          </cell>
        </row>
        <row r="271">
          <cell r="D271">
            <v>1.04</v>
          </cell>
          <cell r="G271">
            <v>0</v>
          </cell>
          <cell r="K271">
            <v>0</v>
          </cell>
          <cell r="M271">
            <v>4.32</v>
          </cell>
        </row>
        <row r="272">
          <cell r="D272">
            <v>0.74</v>
          </cell>
          <cell r="G272">
            <v>7.9239599958936119E-2</v>
          </cell>
          <cell r="K272">
            <v>2</v>
          </cell>
          <cell r="M272">
            <v>4.32</v>
          </cell>
        </row>
        <row r="273">
          <cell r="D273">
            <v>1.48</v>
          </cell>
          <cell r="G273">
            <v>0.49128551974540391</v>
          </cell>
          <cell r="K273">
            <v>12.4</v>
          </cell>
          <cell r="M273">
            <v>4.32</v>
          </cell>
        </row>
        <row r="274">
          <cell r="D274">
            <v>3.48</v>
          </cell>
          <cell r="G274">
            <v>0.99049499948670161</v>
          </cell>
          <cell r="K274">
            <v>25</v>
          </cell>
          <cell r="M274">
            <v>4.32</v>
          </cell>
        </row>
        <row r="275">
          <cell r="D275">
            <v>3.14</v>
          </cell>
          <cell r="G275">
            <v>6.3391679967148895E-2</v>
          </cell>
          <cell r="K275">
            <v>1.6</v>
          </cell>
          <cell r="M275">
            <v>4.32</v>
          </cell>
        </row>
        <row r="276">
          <cell r="D276">
            <v>2.7</v>
          </cell>
          <cell r="G276">
            <v>2.3771879987680832E-2</v>
          </cell>
          <cell r="K276">
            <v>0.6</v>
          </cell>
          <cell r="M276">
            <v>4.32</v>
          </cell>
        </row>
        <row r="277">
          <cell r="D277">
            <v>3.02</v>
          </cell>
          <cell r="G277">
            <v>0.32488235983163799</v>
          </cell>
          <cell r="K277">
            <v>8.1999999999999993</v>
          </cell>
          <cell r="M277">
            <v>4.32</v>
          </cell>
        </row>
        <row r="278">
          <cell r="D278">
            <v>2.52</v>
          </cell>
          <cell r="G278">
            <v>0</v>
          </cell>
          <cell r="K278">
            <v>0</v>
          </cell>
          <cell r="M278">
            <v>4.32</v>
          </cell>
        </row>
        <row r="279">
          <cell r="D279">
            <v>3.26</v>
          </cell>
          <cell r="G279">
            <v>0.49128551974540391</v>
          </cell>
          <cell r="K279">
            <v>12.4</v>
          </cell>
          <cell r="M279">
            <v>4.32</v>
          </cell>
        </row>
        <row r="280">
          <cell r="D280">
            <v>3.32</v>
          </cell>
          <cell r="G280">
            <v>0.22187087988502111</v>
          </cell>
          <cell r="K280">
            <v>5.6</v>
          </cell>
          <cell r="M280">
            <v>4.32</v>
          </cell>
        </row>
        <row r="281">
          <cell r="D281">
            <v>2.82</v>
          </cell>
          <cell r="G281">
            <v>0</v>
          </cell>
          <cell r="K281">
            <v>0</v>
          </cell>
          <cell r="M281">
            <v>4.32</v>
          </cell>
        </row>
        <row r="282">
          <cell r="D282">
            <v>2.3199999999999998</v>
          </cell>
          <cell r="G282">
            <v>0</v>
          </cell>
          <cell r="K282">
            <v>0</v>
          </cell>
          <cell r="M282">
            <v>4.32</v>
          </cell>
        </row>
        <row r="283">
          <cell r="D283">
            <v>1.8199999999999998</v>
          </cell>
          <cell r="G283">
            <v>0</v>
          </cell>
          <cell r="K283">
            <v>0</v>
          </cell>
          <cell r="M283">
            <v>4.32</v>
          </cell>
        </row>
        <row r="284">
          <cell r="D284">
            <v>3.8200000000000003</v>
          </cell>
          <cell r="G284">
            <v>0.99049499948670161</v>
          </cell>
          <cell r="K284">
            <v>25</v>
          </cell>
          <cell r="M284">
            <v>4.32</v>
          </cell>
        </row>
        <row r="285">
          <cell r="D285">
            <v>3.92</v>
          </cell>
          <cell r="G285">
            <v>0.23771879987680833</v>
          </cell>
          <cell r="K285">
            <v>6</v>
          </cell>
          <cell r="M285">
            <v>4.32</v>
          </cell>
        </row>
        <row r="286">
          <cell r="D286">
            <v>4.34</v>
          </cell>
          <cell r="G286">
            <v>0.36450215981110617</v>
          </cell>
          <cell r="K286">
            <v>9.1999999999999993</v>
          </cell>
          <cell r="M286">
            <v>4.32</v>
          </cell>
        </row>
        <row r="287">
          <cell r="D287">
            <v>3.88</v>
          </cell>
          <cell r="G287">
            <v>1.5847919991787224E-2</v>
          </cell>
          <cell r="K287">
            <v>0.4</v>
          </cell>
          <cell r="M287">
            <v>4.32</v>
          </cell>
        </row>
        <row r="288">
          <cell r="D288">
            <v>3.38</v>
          </cell>
          <cell r="G288">
            <v>0</v>
          </cell>
          <cell r="K288">
            <v>0</v>
          </cell>
          <cell r="M288">
            <v>4.32</v>
          </cell>
        </row>
        <row r="289">
          <cell r="D289">
            <v>3.02</v>
          </cell>
          <cell r="G289">
            <v>5.5467719971255276E-2</v>
          </cell>
          <cell r="K289">
            <v>1.4</v>
          </cell>
          <cell r="M289">
            <v>4.32</v>
          </cell>
        </row>
        <row r="290">
          <cell r="D290">
            <v>2.7</v>
          </cell>
          <cell r="G290">
            <v>7.1315639963042507E-2</v>
          </cell>
          <cell r="K290">
            <v>1.8</v>
          </cell>
          <cell r="M290">
            <v>4.32</v>
          </cell>
        </row>
        <row r="291">
          <cell r="D291">
            <v>3.9800000000000004</v>
          </cell>
          <cell r="G291">
            <v>0.70523243963453153</v>
          </cell>
          <cell r="K291">
            <v>17.8</v>
          </cell>
          <cell r="M291">
            <v>4.32</v>
          </cell>
        </row>
        <row r="292">
          <cell r="D292">
            <v>5.0200000000000005</v>
          </cell>
          <cell r="G292">
            <v>0.61014491968380813</v>
          </cell>
          <cell r="K292">
            <v>15.4</v>
          </cell>
          <cell r="M292">
            <v>4.32</v>
          </cell>
        </row>
        <row r="293">
          <cell r="D293">
            <v>7.0200000000000005</v>
          </cell>
          <cell r="G293">
            <v>0.99049499948670161</v>
          </cell>
          <cell r="K293">
            <v>25</v>
          </cell>
          <cell r="M293">
            <v>4.32</v>
          </cell>
        </row>
        <row r="294">
          <cell r="D294">
            <v>9.02</v>
          </cell>
          <cell r="G294">
            <v>0.99049499948670161</v>
          </cell>
          <cell r="K294">
            <v>25</v>
          </cell>
          <cell r="M294">
            <v>4.32</v>
          </cell>
        </row>
        <row r="295">
          <cell r="D295">
            <v>11.02</v>
          </cell>
          <cell r="G295">
            <v>0.99049499948670161</v>
          </cell>
          <cell r="K295">
            <v>25</v>
          </cell>
          <cell r="M295">
            <v>4.32</v>
          </cell>
        </row>
        <row r="296">
          <cell r="D296">
            <v>11.16</v>
          </cell>
          <cell r="G296">
            <v>0.25356671986859558</v>
          </cell>
          <cell r="K296">
            <v>6.4</v>
          </cell>
          <cell r="M296">
            <v>4.32</v>
          </cell>
        </row>
        <row r="297">
          <cell r="D297">
            <v>12.38</v>
          </cell>
          <cell r="G297">
            <v>0.68146055964685059</v>
          </cell>
          <cell r="K297">
            <v>17.2</v>
          </cell>
          <cell r="M297">
            <v>4.32</v>
          </cell>
        </row>
        <row r="298">
          <cell r="D298">
            <v>14.38</v>
          </cell>
          <cell r="G298">
            <v>0.99049499948670161</v>
          </cell>
          <cell r="K298">
            <v>25</v>
          </cell>
          <cell r="M298">
            <v>4.32</v>
          </cell>
        </row>
        <row r="299">
          <cell r="D299">
            <v>15.560000000000002</v>
          </cell>
          <cell r="G299">
            <v>0.66561263965506356</v>
          </cell>
          <cell r="K299">
            <v>16.800000000000004</v>
          </cell>
          <cell r="M299">
            <v>4.32</v>
          </cell>
        </row>
        <row r="300">
          <cell r="D300">
            <v>17.560000000000002</v>
          </cell>
          <cell r="G300">
            <v>0.99049499948670161</v>
          </cell>
          <cell r="K300">
            <v>25</v>
          </cell>
          <cell r="M300">
            <v>4.32</v>
          </cell>
        </row>
        <row r="301">
          <cell r="D301">
            <v>18.14</v>
          </cell>
          <cell r="G301">
            <v>0.42789383977825501</v>
          </cell>
          <cell r="K301">
            <v>10.8</v>
          </cell>
          <cell r="M301">
            <v>4.32</v>
          </cell>
        </row>
        <row r="302">
          <cell r="D302">
            <v>20.14</v>
          </cell>
          <cell r="G302">
            <v>0.99049499948670161</v>
          </cell>
          <cell r="K302">
            <v>25</v>
          </cell>
          <cell r="M302">
            <v>4.32</v>
          </cell>
        </row>
        <row r="303">
          <cell r="D303">
            <v>21.78</v>
          </cell>
          <cell r="G303">
            <v>0.84786371956061635</v>
          </cell>
          <cell r="K303">
            <v>21.4</v>
          </cell>
          <cell r="M303">
            <v>4.32</v>
          </cell>
        </row>
        <row r="304">
          <cell r="D304">
            <v>22.220000000000002</v>
          </cell>
          <cell r="G304">
            <v>0.37242611980699974</v>
          </cell>
          <cell r="K304">
            <v>9.4</v>
          </cell>
          <cell r="M304">
            <v>4.32</v>
          </cell>
        </row>
        <row r="305">
          <cell r="D305">
            <v>21.880000000000003</v>
          </cell>
          <cell r="G305">
            <v>6.3391679967148895E-2</v>
          </cell>
          <cell r="K305">
            <v>1.6</v>
          </cell>
          <cell r="M305">
            <v>4.32</v>
          </cell>
        </row>
        <row r="306">
          <cell r="D306">
            <v>23.560000000000002</v>
          </cell>
          <cell r="G306">
            <v>0.86371163955240371</v>
          </cell>
          <cell r="K306">
            <v>21.800000000000004</v>
          </cell>
          <cell r="M306">
            <v>4.32</v>
          </cell>
        </row>
        <row r="307">
          <cell r="D307">
            <v>23.3</v>
          </cell>
          <cell r="G307">
            <v>9.5087519950723329E-2</v>
          </cell>
          <cell r="K307">
            <v>2.4</v>
          </cell>
          <cell r="M307">
            <v>4.32</v>
          </cell>
        </row>
        <row r="308">
          <cell r="D308">
            <v>25.3</v>
          </cell>
          <cell r="G308">
            <v>0.99049499948670161</v>
          </cell>
          <cell r="K308">
            <v>25</v>
          </cell>
          <cell r="M308">
            <v>4.32</v>
          </cell>
        </row>
        <row r="309">
          <cell r="D309">
            <v>26</v>
          </cell>
          <cell r="G309">
            <v>0.96672311949902068</v>
          </cell>
          <cell r="K309">
            <v>24.4</v>
          </cell>
          <cell r="M309">
            <v>4.32</v>
          </cell>
        </row>
        <row r="310">
          <cell r="D310">
            <v>26</v>
          </cell>
          <cell r="G310">
            <v>0.27733859985627646</v>
          </cell>
          <cell r="K310">
            <v>7</v>
          </cell>
          <cell r="M310">
            <v>4.32</v>
          </cell>
        </row>
        <row r="311">
          <cell r="D311">
            <v>26</v>
          </cell>
          <cell r="G311">
            <v>0.35657819981521249</v>
          </cell>
          <cell r="K311">
            <v>8.9999999999999982</v>
          </cell>
          <cell r="M311">
            <v>4.32</v>
          </cell>
        </row>
        <row r="312">
          <cell r="D312">
            <v>26</v>
          </cell>
          <cell r="G312">
            <v>0.59429699969202077</v>
          </cell>
          <cell r="K312">
            <v>15</v>
          </cell>
          <cell r="M312">
            <v>4.32</v>
          </cell>
        </row>
        <row r="313">
          <cell r="D313">
            <v>26</v>
          </cell>
          <cell r="G313">
            <v>0.25356671986859558</v>
          </cell>
          <cell r="K313">
            <v>6.4</v>
          </cell>
          <cell r="M313">
            <v>4.32</v>
          </cell>
        </row>
        <row r="314">
          <cell r="D314">
            <v>26</v>
          </cell>
          <cell r="G314">
            <v>0.99049499948670161</v>
          </cell>
          <cell r="K314">
            <v>25</v>
          </cell>
          <cell r="M314">
            <v>4.32</v>
          </cell>
        </row>
        <row r="315">
          <cell r="D315">
            <v>26</v>
          </cell>
          <cell r="G315">
            <v>0.99049499948670161</v>
          </cell>
          <cell r="K315">
            <v>25</v>
          </cell>
          <cell r="M315">
            <v>4.32</v>
          </cell>
        </row>
        <row r="316">
          <cell r="D316">
            <v>26</v>
          </cell>
          <cell r="G316">
            <v>0.35657819981521249</v>
          </cell>
          <cell r="K316">
            <v>8.9999999999999982</v>
          </cell>
          <cell r="M316">
            <v>4.32</v>
          </cell>
        </row>
        <row r="317">
          <cell r="D317">
            <v>25.94</v>
          </cell>
          <cell r="G317">
            <v>0.17432711990965946</v>
          </cell>
          <cell r="K317">
            <v>4.4000000000000004</v>
          </cell>
          <cell r="M317">
            <v>4.32</v>
          </cell>
        </row>
        <row r="318">
          <cell r="D318">
            <v>26</v>
          </cell>
          <cell r="G318">
            <v>0.80031995958525481</v>
          </cell>
          <cell r="K318">
            <v>20.2</v>
          </cell>
          <cell r="M318">
            <v>4.32</v>
          </cell>
        </row>
        <row r="319">
          <cell r="D319">
            <v>25.64</v>
          </cell>
          <cell r="G319">
            <v>5.5467719971255276E-2</v>
          </cell>
          <cell r="K319">
            <v>1.4</v>
          </cell>
          <cell r="M319">
            <v>4.32</v>
          </cell>
        </row>
        <row r="320">
          <cell r="D320">
            <v>26</v>
          </cell>
          <cell r="G320">
            <v>0.99049499948670161</v>
          </cell>
          <cell r="K320">
            <v>25</v>
          </cell>
          <cell r="M320">
            <v>4.32</v>
          </cell>
        </row>
        <row r="321">
          <cell r="D321">
            <v>25.5</v>
          </cell>
          <cell r="G321">
            <v>0</v>
          </cell>
          <cell r="K321">
            <v>0</v>
          </cell>
          <cell r="M321">
            <v>4.32</v>
          </cell>
        </row>
        <row r="322">
          <cell r="D322">
            <v>25</v>
          </cell>
          <cell r="G322">
            <v>0</v>
          </cell>
          <cell r="K322">
            <v>0</v>
          </cell>
          <cell r="M322">
            <v>4.32</v>
          </cell>
        </row>
        <row r="323">
          <cell r="D323">
            <v>24.5</v>
          </cell>
          <cell r="G323">
            <v>0</v>
          </cell>
          <cell r="K323">
            <v>0</v>
          </cell>
          <cell r="M323">
            <v>4.32</v>
          </cell>
        </row>
        <row r="324">
          <cell r="D324">
            <v>24</v>
          </cell>
          <cell r="G324">
            <v>0</v>
          </cell>
          <cell r="K324">
            <v>0</v>
          </cell>
          <cell r="M324">
            <v>4.32</v>
          </cell>
        </row>
        <row r="325">
          <cell r="D325">
            <v>23.5</v>
          </cell>
          <cell r="G325">
            <v>0</v>
          </cell>
          <cell r="K325">
            <v>0</v>
          </cell>
          <cell r="M325">
            <v>4.32</v>
          </cell>
        </row>
        <row r="326">
          <cell r="D326">
            <v>23</v>
          </cell>
          <cell r="G326">
            <v>0</v>
          </cell>
          <cell r="K326">
            <v>0</v>
          </cell>
          <cell r="M326">
            <v>4.32</v>
          </cell>
        </row>
        <row r="327">
          <cell r="D327">
            <v>22.5</v>
          </cell>
          <cell r="G327">
            <v>0</v>
          </cell>
          <cell r="K327">
            <v>0</v>
          </cell>
          <cell r="M327">
            <v>4.32</v>
          </cell>
        </row>
        <row r="328">
          <cell r="D328">
            <v>22</v>
          </cell>
          <cell r="G328">
            <v>0</v>
          </cell>
          <cell r="K328">
            <v>0</v>
          </cell>
          <cell r="M328">
            <v>4.32</v>
          </cell>
        </row>
        <row r="329">
          <cell r="D329">
            <v>21.5</v>
          </cell>
          <cell r="G329">
            <v>0</v>
          </cell>
          <cell r="K329">
            <v>0</v>
          </cell>
          <cell r="M329">
            <v>4.32</v>
          </cell>
        </row>
        <row r="330">
          <cell r="D330">
            <v>21</v>
          </cell>
          <cell r="G330">
            <v>0</v>
          </cell>
          <cell r="K330">
            <v>0</v>
          </cell>
          <cell r="M330">
            <v>4.32</v>
          </cell>
        </row>
        <row r="331">
          <cell r="D331">
            <v>20.84</v>
          </cell>
          <cell r="G331">
            <v>0.13470731993019139</v>
          </cell>
          <cell r="K331">
            <v>3.4</v>
          </cell>
          <cell r="M331">
            <v>4.32</v>
          </cell>
        </row>
        <row r="332">
          <cell r="D332">
            <v>22.84</v>
          </cell>
          <cell r="G332">
            <v>0.99049499948670161</v>
          </cell>
          <cell r="K332">
            <v>25</v>
          </cell>
          <cell r="M332">
            <v>4.32</v>
          </cell>
        </row>
        <row r="333">
          <cell r="D333">
            <v>24.84</v>
          </cell>
          <cell r="G333">
            <v>0.99049499948670161</v>
          </cell>
          <cell r="K333">
            <v>25</v>
          </cell>
          <cell r="M333">
            <v>4.32</v>
          </cell>
        </row>
        <row r="334">
          <cell r="D334">
            <v>26</v>
          </cell>
          <cell r="G334">
            <v>0.99049499948670161</v>
          </cell>
          <cell r="K334">
            <v>25</v>
          </cell>
          <cell r="M334">
            <v>4.32</v>
          </cell>
        </row>
        <row r="335">
          <cell r="D335">
            <v>26</v>
          </cell>
          <cell r="G335">
            <v>0.60222095968791445</v>
          </cell>
          <cell r="K335">
            <v>15.2</v>
          </cell>
          <cell r="M335">
            <v>4.32</v>
          </cell>
        </row>
        <row r="336">
          <cell r="D336">
            <v>26</v>
          </cell>
          <cell r="G336">
            <v>0.99049499948670161</v>
          </cell>
          <cell r="K336">
            <v>25</v>
          </cell>
          <cell r="M336">
            <v>4.32</v>
          </cell>
        </row>
        <row r="337">
          <cell r="D337">
            <v>26</v>
          </cell>
          <cell r="G337">
            <v>0.59429699969202077</v>
          </cell>
          <cell r="K337">
            <v>15</v>
          </cell>
          <cell r="M337">
            <v>4.32</v>
          </cell>
        </row>
        <row r="338">
          <cell r="D338">
            <v>26</v>
          </cell>
          <cell r="G338">
            <v>0.99049499948670161</v>
          </cell>
          <cell r="K338">
            <v>25</v>
          </cell>
          <cell r="M338">
            <v>4.32</v>
          </cell>
        </row>
        <row r="339">
          <cell r="D339">
            <v>26</v>
          </cell>
          <cell r="G339">
            <v>0.59429699969202077</v>
          </cell>
          <cell r="K339">
            <v>15</v>
          </cell>
          <cell r="M339">
            <v>4.32</v>
          </cell>
        </row>
        <row r="340">
          <cell r="D340">
            <v>25.5</v>
          </cell>
          <cell r="G340">
            <v>0</v>
          </cell>
          <cell r="K340">
            <v>0</v>
          </cell>
          <cell r="M340">
            <v>4.32</v>
          </cell>
        </row>
        <row r="341">
          <cell r="D341">
            <v>25</v>
          </cell>
          <cell r="G341">
            <v>0</v>
          </cell>
          <cell r="K341">
            <v>0</v>
          </cell>
          <cell r="M341">
            <v>4.32</v>
          </cell>
        </row>
        <row r="342">
          <cell r="D342">
            <v>24.5</v>
          </cell>
          <cell r="G342">
            <v>0</v>
          </cell>
          <cell r="K342">
            <v>0</v>
          </cell>
          <cell r="M342">
            <v>4.32</v>
          </cell>
        </row>
        <row r="343">
          <cell r="D343">
            <v>24</v>
          </cell>
          <cell r="G343">
            <v>0</v>
          </cell>
          <cell r="K343">
            <v>0</v>
          </cell>
          <cell r="M343">
            <v>4.32</v>
          </cell>
        </row>
        <row r="344">
          <cell r="D344">
            <v>23.5</v>
          </cell>
          <cell r="G344">
            <v>0</v>
          </cell>
          <cell r="K344">
            <v>0</v>
          </cell>
          <cell r="M344">
            <v>4.32</v>
          </cell>
        </row>
        <row r="345">
          <cell r="D345">
            <v>23</v>
          </cell>
          <cell r="G345">
            <v>0</v>
          </cell>
          <cell r="K345">
            <v>0</v>
          </cell>
          <cell r="M345">
            <v>4.32</v>
          </cell>
        </row>
        <row r="346">
          <cell r="D346">
            <v>22.62</v>
          </cell>
          <cell r="G346">
            <v>4.7543759975361664E-2</v>
          </cell>
          <cell r="K346">
            <v>1.2</v>
          </cell>
          <cell r="M346">
            <v>4.32</v>
          </cell>
        </row>
        <row r="347">
          <cell r="D347">
            <v>24.62</v>
          </cell>
          <cell r="G347">
            <v>0.99049499948670161</v>
          </cell>
          <cell r="K347">
            <v>25</v>
          </cell>
          <cell r="M347">
            <v>4.32</v>
          </cell>
        </row>
        <row r="348">
          <cell r="D348">
            <v>24.2</v>
          </cell>
          <cell r="G348">
            <v>3.1695839983574448E-2</v>
          </cell>
          <cell r="K348">
            <v>0.8</v>
          </cell>
          <cell r="M348">
            <v>4.32</v>
          </cell>
        </row>
        <row r="349">
          <cell r="D349">
            <v>25.22</v>
          </cell>
          <cell r="G349">
            <v>0.60222095968791445</v>
          </cell>
          <cell r="K349">
            <v>15.2</v>
          </cell>
          <cell r="M349">
            <v>4.32</v>
          </cell>
        </row>
        <row r="350">
          <cell r="D350">
            <v>26</v>
          </cell>
          <cell r="G350">
            <v>0.99049499948670161</v>
          </cell>
          <cell r="K350">
            <v>25</v>
          </cell>
          <cell r="M350">
            <v>4.32</v>
          </cell>
        </row>
        <row r="351">
          <cell r="D351">
            <v>26</v>
          </cell>
          <cell r="G351">
            <v>0.99049499948670161</v>
          </cell>
          <cell r="K351">
            <v>25</v>
          </cell>
          <cell r="M351">
            <v>4.32</v>
          </cell>
        </row>
        <row r="352">
          <cell r="D352">
            <v>25.94</v>
          </cell>
          <cell r="G352">
            <v>0.17432711990965946</v>
          </cell>
          <cell r="K352">
            <v>4.4000000000000004</v>
          </cell>
          <cell r="M352">
            <v>4.32</v>
          </cell>
        </row>
        <row r="353">
          <cell r="D353">
            <v>26</v>
          </cell>
          <cell r="G353">
            <v>0.70523243963453153</v>
          </cell>
          <cell r="K353">
            <v>17.8</v>
          </cell>
          <cell r="M353">
            <v>4.32</v>
          </cell>
        </row>
        <row r="354">
          <cell r="D354">
            <v>25.64</v>
          </cell>
          <cell r="G354">
            <v>5.5467719971255276E-2</v>
          </cell>
          <cell r="K354">
            <v>1.4</v>
          </cell>
          <cell r="M354">
            <v>4.32</v>
          </cell>
        </row>
        <row r="355">
          <cell r="D355">
            <v>25.240000000000002</v>
          </cell>
          <cell r="G355">
            <v>3.9619799979468059E-2</v>
          </cell>
          <cell r="K355">
            <v>1</v>
          </cell>
          <cell r="M355">
            <v>4.32</v>
          </cell>
        </row>
        <row r="356">
          <cell r="D356">
            <v>24.740000000000002</v>
          </cell>
          <cell r="G356">
            <v>0</v>
          </cell>
          <cell r="K356">
            <v>0</v>
          </cell>
          <cell r="M356">
            <v>4.32</v>
          </cell>
        </row>
        <row r="357">
          <cell r="D357">
            <v>25.14</v>
          </cell>
          <cell r="G357">
            <v>0.35657819981521249</v>
          </cell>
          <cell r="K357">
            <v>8.9999999999999982</v>
          </cell>
          <cell r="M357">
            <v>4.32</v>
          </cell>
        </row>
        <row r="358">
          <cell r="D358">
            <v>26</v>
          </cell>
          <cell r="G358">
            <v>0.80031995958525481</v>
          </cell>
          <cell r="K358">
            <v>20.2</v>
          </cell>
          <cell r="M358">
            <v>4.32</v>
          </cell>
        </row>
        <row r="359">
          <cell r="D359">
            <v>25.58</v>
          </cell>
          <cell r="G359">
            <v>3.1695839983574448E-2</v>
          </cell>
          <cell r="K359">
            <v>0.8</v>
          </cell>
          <cell r="M359">
            <v>4.32</v>
          </cell>
        </row>
        <row r="360">
          <cell r="D360">
            <v>26</v>
          </cell>
          <cell r="G360">
            <v>0.97464707949491425</v>
          </cell>
          <cell r="K360">
            <v>24.6</v>
          </cell>
          <cell r="M360">
            <v>4.32</v>
          </cell>
        </row>
        <row r="361">
          <cell r="D361">
            <v>25.5</v>
          </cell>
          <cell r="G361">
            <v>0</v>
          </cell>
          <cell r="K361">
            <v>0</v>
          </cell>
          <cell r="M361">
            <v>4.32</v>
          </cell>
        </row>
        <row r="362">
          <cell r="D362">
            <v>25</v>
          </cell>
          <cell r="G362">
            <v>0</v>
          </cell>
          <cell r="K362">
            <v>0</v>
          </cell>
          <cell r="M362">
            <v>4.32</v>
          </cell>
        </row>
        <row r="363">
          <cell r="D363">
            <v>25.38</v>
          </cell>
          <cell r="G363">
            <v>0.34865423981931892</v>
          </cell>
          <cell r="K363">
            <v>8.8000000000000007</v>
          </cell>
          <cell r="M363">
            <v>4.32</v>
          </cell>
        </row>
        <row r="364">
          <cell r="D364">
            <v>26</v>
          </cell>
          <cell r="G364">
            <v>0.45958967976182946</v>
          </cell>
          <cell r="K364">
            <v>11.599999999999998</v>
          </cell>
          <cell r="M364">
            <v>4.32</v>
          </cell>
        </row>
        <row r="365">
          <cell r="D365">
            <v>26</v>
          </cell>
          <cell r="G365">
            <v>0.39619799979468057</v>
          </cell>
          <cell r="K365">
            <v>10</v>
          </cell>
          <cell r="M365">
            <v>4.32</v>
          </cell>
        </row>
        <row r="366">
          <cell r="D366">
            <v>25.72</v>
          </cell>
          <cell r="G366">
            <v>8.7163559954829731E-2</v>
          </cell>
          <cell r="K366">
            <v>2.2000000000000002</v>
          </cell>
          <cell r="M366">
            <v>4.32</v>
          </cell>
        </row>
        <row r="367">
          <cell r="D367">
            <v>25.279999999999998</v>
          </cell>
          <cell r="G367">
            <v>2.3771879987680832E-2</v>
          </cell>
          <cell r="K367">
            <v>0.6</v>
          </cell>
          <cell r="M367">
            <v>4.32</v>
          </cell>
        </row>
        <row r="368">
          <cell r="D368">
            <v>25.799999999999997</v>
          </cell>
          <cell r="G368">
            <v>0.40412195979057408</v>
          </cell>
          <cell r="K368">
            <v>10.199999999999999</v>
          </cell>
          <cell r="M368">
            <v>4.32</v>
          </cell>
        </row>
        <row r="369">
          <cell r="D369">
            <v>25.839999999999996</v>
          </cell>
          <cell r="G369">
            <v>0.21394691988912751</v>
          </cell>
          <cell r="K369">
            <v>5.4</v>
          </cell>
          <cell r="M369">
            <v>4.32</v>
          </cell>
        </row>
        <row r="370">
          <cell r="D370">
            <v>25.339999999999996</v>
          </cell>
          <cell r="G370">
            <v>0</v>
          </cell>
          <cell r="K370">
            <v>0</v>
          </cell>
          <cell r="M370">
            <v>4.32</v>
          </cell>
        </row>
        <row r="371">
          <cell r="D371">
            <v>24.839999999999996</v>
          </cell>
          <cell r="G371">
            <v>0</v>
          </cell>
          <cell r="K371">
            <v>0</v>
          </cell>
          <cell r="M371">
            <v>4.32</v>
          </cell>
        </row>
        <row r="372">
          <cell r="D372">
            <v>24.339999999999996</v>
          </cell>
          <cell r="G372">
            <v>0</v>
          </cell>
          <cell r="K372">
            <v>0</v>
          </cell>
          <cell r="M372">
            <v>4.32</v>
          </cell>
        </row>
        <row r="373">
          <cell r="D373">
            <v>23.839999999999996</v>
          </cell>
          <cell r="G373">
            <v>0</v>
          </cell>
          <cell r="K373">
            <v>0</v>
          </cell>
          <cell r="M373">
            <v>4.32</v>
          </cell>
          <cell r="R373">
            <v>46882</v>
          </cell>
        </row>
      </sheetData>
      <sheetData sheetId="8">
        <row r="4">
          <cell r="I4">
            <v>500</v>
          </cell>
          <cell r="J4">
            <v>205</v>
          </cell>
          <cell r="K4">
            <v>450</v>
          </cell>
        </row>
        <row r="6">
          <cell r="E6">
            <v>9</v>
          </cell>
        </row>
        <row r="10">
          <cell r="E10">
            <v>4</v>
          </cell>
        </row>
        <row r="19">
          <cell r="M19">
            <v>0</v>
          </cell>
        </row>
      </sheetData>
      <sheetData sheetId="9">
        <row r="2">
          <cell r="G2">
            <v>50018.07119875124</v>
          </cell>
        </row>
        <row r="12">
          <cell r="G12" t="b">
            <v>1</v>
          </cell>
          <cell r="AH12" t="str">
            <v>TRUE</v>
          </cell>
        </row>
        <row r="13">
          <cell r="AE13">
            <v>1</v>
          </cell>
          <cell r="AH13" t="str">
            <v>FALSE</v>
          </cell>
        </row>
        <row r="14">
          <cell r="G14" t="b">
            <v>1</v>
          </cell>
          <cell r="AH14" t="str">
            <v>FALSE</v>
          </cell>
        </row>
        <row r="15">
          <cell r="AH15">
            <v>9</v>
          </cell>
        </row>
        <row r="37">
          <cell r="C37">
            <v>275</v>
          </cell>
        </row>
      </sheetData>
      <sheetData sheetId="10">
        <row r="3">
          <cell r="J3">
            <v>17.054419790300514</v>
          </cell>
        </row>
      </sheetData>
      <sheetData sheetId="11"/>
      <sheetData sheetId="12">
        <row r="6">
          <cell r="F6">
            <v>8339.25</v>
          </cell>
        </row>
        <row r="12">
          <cell r="F12">
            <v>7932</v>
          </cell>
        </row>
      </sheetData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L1" t="str">
            <v>Pressure 
(ρgh)</v>
          </cell>
        </row>
        <row r="2">
          <cell r="L2" t="str">
            <v>[Pa]</v>
          </cell>
        </row>
        <row r="3">
          <cell r="K3">
            <v>8.7477811389999993E-2</v>
          </cell>
          <cell r="L3">
            <v>2943</v>
          </cell>
        </row>
        <row r="4">
          <cell r="K4">
            <v>0.1007708385</v>
          </cell>
          <cell r="L4">
            <v>3924</v>
          </cell>
        </row>
        <row r="5">
          <cell r="K5">
            <v>0.1152774599</v>
          </cell>
          <cell r="L5">
            <v>4905</v>
          </cell>
        </row>
        <row r="6">
          <cell r="K6">
            <v>0.1269431251</v>
          </cell>
          <cell r="L6">
            <v>5886</v>
          </cell>
        </row>
        <row r="7">
          <cell r="K7">
            <v>0.13839560270000001</v>
          </cell>
          <cell r="L7">
            <v>6867</v>
          </cell>
        </row>
        <row r="8">
          <cell r="K8">
            <v>0.14856937510000001</v>
          </cell>
          <cell r="L8">
            <v>7848</v>
          </cell>
        </row>
        <row r="9">
          <cell r="K9">
            <v>0.15651377320000001</v>
          </cell>
          <cell r="L9">
            <v>8829</v>
          </cell>
        </row>
        <row r="10">
          <cell r="K10">
            <v>0.17205939789999999</v>
          </cell>
          <cell r="L10">
            <v>9810</v>
          </cell>
        </row>
        <row r="11">
          <cell r="K11">
            <v>0.18399415390000001</v>
          </cell>
          <cell r="L11">
            <v>10791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SC 101 Exercise 3"/>
    </sheetNames>
    <sheetDataSet>
      <sheetData sheetId="0">
        <row r="19">
          <cell r="D19" t="str">
            <v>Daily Sunshine</v>
          </cell>
          <cell r="E19" t="str">
            <v>Incident Solar Energy</v>
          </cell>
          <cell r="F19" t="str">
            <v>Energy Generated</v>
          </cell>
          <cell r="G19" t="str">
            <v>Energy In</v>
          </cell>
          <cell r="H19" t="str">
            <v>Energy Needed</v>
          </cell>
          <cell r="I19" t="str">
            <v>Energy Out</v>
          </cell>
          <cell r="J19" t="str">
            <v>Ebatt</v>
          </cell>
        </row>
        <row r="20">
          <cell r="D20" t="str">
            <v>[hr]</v>
          </cell>
          <cell r="E20" t="str">
            <v>[Wh]</v>
          </cell>
          <cell r="F20" t="str">
            <v>[Wh]</v>
          </cell>
          <cell r="G20" t="str">
            <v>[Wh]</v>
          </cell>
          <cell r="H20" t="str">
            <v>[Wh]</v>
          </cell>
          <cell r="I20" t="str">
            <v>[Wh]</v>
          </cell>
          <cell r="J20" t="str">
            <v>[Wh]</v>
          </cell>
        </row>
        <row r="21">
          <cell r="A21">
            <v>1</v>
          </cell>
          <cell r="B21" t="str">
            <v>Jul</v>
          </cell>
          <cell r="C21">
            <v>1</v>
          </cell>
          <cell r="D21">
            <v>15.75</v>
          </cell>
          <cell r="E21">
            <v>44100</v>
          </cell>
          <cell r="F21">
            <v>7497.0000000000009</v>
          </cell>
          <cell r="G21">
            <v>7197.1200000000008</v>
          </cell>
          <cell r="H21">
            <v>3000</v>
          </cell>
          <cell r="I21">
            <v>3125</v>
          </cell>
          <cell r="J21">
            <v>8000</v>
          </cell>
        </row>
        <row r="22">
          <cell r="A22">
            <v>2</v>
          </cell>
          <cell r="B22" t="str">
            <v>Jul</v>
          </cell>
          <cell r="C22">
            <v>2</v>
          </cell>
          <cell r="D22">
            <v>15.75</v>
          </cell>
          <cell r="E22">
            <v>44100</v>
          </cell>
          <cell r="F22">
            <v>7497.0000000000009</v>
          </cell>
          <cell r="G22">
            <v>7197.1200000000008</v>
          </cell>
          <cell r="H22">
            <v>3000</v>
          </cell>
          <cell r="I22">
            <v>3125</v>
          </cell>
          <cell r="J22">
            <v>8000</v>
          </cell>
        </row>
        <row r="23">
          <cell r="A23">
            <v>3</v>
          </cell>
          <cell r="B23" t="str">
            <v>Jul</v>
          </cell>
          <cell r="C23">
            <v>3</v>
          </cell>
          <cell r="D23">
            <v>15.75</v>
          </cell>
          <cell r="E23">
            <v>44100</v>
          </cell>
          <cell r="F23">
            <v>7497.0000000000009</v>
          </cell>
          <cell r="G23">
            <v>7197.1200000000008</v>
          </cell>
          <cell r="H23">
            <v>3000</v>
          </cell>
          <cell r="I23">
            <v>3125</v>
          </cell>
          <cell r="J23">
            <v>8000</v>
          </cell>
        </row>
        <row r="24">
          <cell r="A24">
            <v>4</v>
          </cell>
          <cell r="B24" t="str">
            <v>Jul</v>
          </cell>
          <cell r="C24">
            <v>4</v>
          </cell>
          <cell r="D24">
            <v>15.75</v>
          </cell>
          <cell r="E24">
            <v>44100</v>
          </cell>
          <cell r="F24">
            <v>7497.0000000000009</v>
          </cell>
          <cell r="G24">
            <v>7197.1200000000008</v>
          </cell>
          <cell r="H24">
            <v>3000</v>
          </cell>
          <cell r="I24">
            <v>3125</v>
          </cell>
          <cell r="J24">
            <v>8000</v>
          </cell>
        </row>
        <row r="25">
          <cell r="A25">
            <v>5</v>
          </cell>
          <cell r="B25" t="str">
            <v>Jul</v>
          </cell>
          <cell r="C25">
            <v>5</v>
          </cell>
          <cell r="D25">
            <v>15.75</v>
          </cell>
          <cell r="E25">
            <v>44100</v>
          </cell>
          <cell r="F25">
            <v>7497.0000000000009</v>
          </cell>
          <cell r="G25">
            <v>7197.1200000000008</v>
          </cell>
          <cell r="H25">
            <v>3000</v>
          </cell>
          <cell r="I25">
            <v>3125</v>
          </cell>
          <cell r="J25">
            <v>8000</v>
          </cell>
        </row>
        <row r="26">
          <cell r="A26">
            <v>6</v>
          </cell>
          <cell r="B26" t="str">
            <v>Jul</v>
          </cell>
          <cell r="C26">
            <v>6</v>
          </cell>
          <cell r="D26">
            <v>15.75</v>
          </cell>
          <cell r="E26">
            <v>44100</v>
          </cell>
          <cell r="F26">
            <v>7497.0000000000009</v>
          </cell>
          <cell r="G26">
            <v>7197.1200000000008</v>
          </cell>
          <cell r="H26">
            <v>3000</v>
          </cell>
          <cell r="I26">
            <v>3125</v>
          </cell>
          <cell r="J26">
            <v>8000</v>
          </cell>
        </row>
        <row r="27">
          <cell r="A27">
            <v>7</v>
          </cell>
          <cell r="B27" t="str">
            <v>Jul</v>
          </cell>
          <cell r="C27">
            <v>7</v>
          </cell>
          <cell r="D27">
            <v>15.75</v>
          </cell>
          <cell r="E27">
            <v>44100</v>
          </cell>
          <cell r="F27">
            <v>7497.0000000000009</v>
          </cell>
          <cell r="G27">
            <v>7197.1200000000008</v>
          </cell>
          <cell r="H27">
            <v>3000</v>
          </cell>
          <cell r="I27">
            <v>3125</v>
          </cell>
          <cell r="J27">
            <v>8000</v>
          </cell>
        </row>
        <row r="28">
          <cell r="A28">
            <v>8</v>
          </cell>
          <cell r="B28" t="str">
            <v>Jul</v>
          </cell>
          <cell r="C28">
            <v>8</v>
          </cell>
          <cell r="D28">
            <v>15.75</v>
          </cell>
          <cell r="E28">
            <v>44100</v>
          </cell>
          <cell r="F28">
            <v>7497.0000000000009</v>
          </cell>
          <cell r="G28">
            <v>7197.1200000000008</v>
          </cell>
          <cell r="H28">
            <v>3000</v>
          </cell>
          <cell r="I28">
            <v>3125</v>
          </cell>
          <cell r="J28">
            <v>8000</v>
          </cell>
        </row>
        <row r="29">
          <cell r="A29">
            <v>9</v>
          </cell>
          <cell r="B29" t="str">
            <v>Jul</v>
          </cell>
          <cell r="C29">
            <v>9</v>
          </cell>
          <cell r="D29">
            <v>15.75</v>
          </cell>
          <cell r="E29">
            <v>44100</v>
          </cell>
          <cell r="F29">
            <v>7497.0000000000009</v>
          </cell>
          <cell r="G29">
            <v>7197.1200000000008</v>
          </cell>
          <cell r="H29">
            <v>3000</v>
          </cell>
          <cell r="I29">
            <v>3125</v>
          </cell>
          <cell r="J29">
            <v>8000</v>
          </cell>
        </row>
        <row r="30">
          <cell r="A30">
            <v>10</v>
          </cell>
          <cell r="B30" t="str">
            <v>Jul</v>
          </cell>
          <cell r="C30">
            <v>10</v>
          </cell>
          <cell r="D30">
            <v>15.75</v>
          </cell>
          <cell r="E30">
            <v>44100</v>
          </cell>
          <cell r="F30">
            <v>7497.0000000000009</v>
          </cell>
          <cell r="G30">
            <v>7197.1200000000008</v>
          </cell>
          <cell r="H30">
            <v>3000</v>
          </cell>
          <cell r="I30">
            <v>3125</v>
          </cell>
          <cell r="J30">
            <v>8000</v>
          </cell>
        </row>
        <row r="31">
          <cell r="A31">
            <v>11</v>
          </cell>
          <cell r="B31" t="str">
            <v>Jul</v>
          </cell>
          <cell r="C31">
            <v>11</v>
          </cell>
          <cell r="D31">
            <v>15.75</v>
          </cell>
          <cell r="E31">
            <v>44100</v>
          </cell>
          <cell r="F31">
            <v>7497.0000000000009</v>
          </cell>
          <cell r="G31">
            <v>7197.1200000000008</v>
          </cell>
          <cell r="H31">
            <v>3000</v>
          </cell>
          <cell r="I31">
            <v>3125</v>
          </cell>
          <cell r="J31">
            <v>8000</v>
          </cell>
        </row>
        <row r="32">
          <cell r="A32">
            <v>12</v>
          </cell>
          <cell r="B32" t="str">
            <v>Jul</v>
          </cell>
          <cell r="C32">
            <v>12</v>
          </cell>
          <cell r="D32">
            <v>15.75</v>
          </cell>
          <cell r="E32">
            <v>44100</v>
          </cell>
          <cell r="F32">
            <v>7497.0000000000009</v>
          </cell>
          <cell r="G32">
            <v>7197.1200000000008</v>
          </cell>
          <cell r="H32">
            <v>3000</v>
          </cell>
          <cell r="I32">
            <v>3125</v>
          </cell>
          <cell r="J32">
            <v>8000</v>
          </cell>
        </row>
        <row r="33">
          <cell r="A33">
            <v>13</v>
          </cell>
          <cell r="B33" t="str">
            <v>Jul</v>
          </cell>
          <cell r="C33">
            <v>13</v>
          </cell>
          <cell r="D33">
            <v>15.75</v>
          </cell>
          <cell r="E33">
            <v>44100</v>
          </cell>
          <cell r="F33">
            <v>7497.0000000000009</v>
          </cell>
          <cell r="G33">
            <v>7197.1200000000008</v>
          </cell>
          <cell r="H33">
            <v>3000</v>
          </cell>
          <cell r="I33">
            <v>3125</v>
          </cell>
          <cell r="J33">
            <v>8000</v>
          </cell>
        </row>
        <row r="34">
          <cell r="A34">
            <v>14</v>
          </cell>
          <cell r="B34" t="str">
            <v>Jul</v>
          </cell>
          <cell r="C34">
            <v>14</v>
          </cell>
          <cell r="D34">
            <v>15.75</v>
          </cell>
          <cell r="E34">
            <v>44100</v>
          </cell>
          <cell r="F34">
            <v>7497.0000000000009</v>
          </cell>
          <cell r="G34">
            <v>7197.1200000000008</v>
          </cell>
          <cell r="H34">
            <v>3000</v>
          </cell>
          <cell r="I34">
            <v>3125</v>
          </cell>
          <cell r="J34">
            <v>8000</v>
          </cell>
        </row>
        <row r="35">
          <cell r="A35">
            <v>15</v>
          </cell>
          <cell r="B35" t="str">
            <v>Jul</v>
          </cell>
          <cell r="C35">
            <v>15</v>
          </cell>
          <cell r="D35">
            <v>15.75</v>
          </cell>
          <cell r="E35">
            <v>44100</v>
          </cell>
          <cell r="F35">
            <v>7497.0000000000009</v>
          </cell>
          <cell r="G35">
            <v>7197.1200000000008</v>
          </cell>
          <cell r="H35">
            <v>3000</v>
          </cell>
          <cell r="I35">
            <v>3125</v>
          </cell>
          <cell r="J35">
            <v>8000</v>
          </cell>
        </row>
        <row r="36">
          <cell r="A36">
            <v>16</v>
          </cell>
          <cell r="B36" t="str">
            <v>Jul</v>
          </cell>
          <cell r="C36">
            <v>16</v>
          </cell>
          <cell r="D36">
            <v>15.75</v>
          </cell>
          <cell r="E36">
            <v>44100</v>
          </cell>
          <cell r="F36">
            <v>7497.0000000000009</v>
          </cell>
          <cell r="G36">
            <v>7197.1200000000008</v>
          </cell>
          <cell r="H36">
            <v>3000</v>
          </cell>
          <cell r="I36">
            <v>3125</v>
          </cell>
          <cell r="J36">
            <v>8000</v>
          </cell>
        </row>
        <row r="37">
          <cell r="A37">
            <v>17</v>
          </cell>
          <cell r="B37" t="str">
            <v>Jul</v>
          </cell>
          <cell r="C37">
            <v>17</v>
          </cell>
          <cell r="D37">
            <v>15.75</v>
          </cell>
          <cell r="E37">
            <v>44100</v>
          </cell>
          <cell r="F37">
            <v>7497.0000000000009</v>
          </cell>
          <cell r="G37">
            <v>7197.1200000000008</v>
          </cell>
          <cell r="H37">
            <v>3000</v>
          </cell>
          <cell r="I37">
            <v>3125</v>
          </cell>
          <cell r="J37">
            <v>8000</v>
          </cell>
        </row>
        <row r="38">
          <cell r="A38">
            <v>18</v>
          </cell>
          <cell r="B38" t="str">
            <v>Jul</v>
          </cell>
          <cell r="C38">
            <v>18</v>
          </cell>
          <cell r="D38">
            <v>15.75</v>
          </cell>
          <cell r="E38">
            <v>44100</v>
          </cell>
          <cell r="F38">
            <v>7497.0000000000009</v>
          </cell>
          <cell r="G38">
            <v>7197.1200000000008</v>
          </cell>
          <cell r="H38">
            <v>3000</v>
          </cell>
          <cell r="I38">
            <v>3125</v>
          </cell>
          <cell r="J38">
            <v>8000</v>
          </cell>
        </row>
        <row r="39">
          <cell r="A39">
            <v>19</v>
          </cell>
          <cell r="B39" t="str">
            <v>Jul</v>
          </cell>
          <cell r="C39">
            <v>19</v>
          </cell>
          <cell r="D39">
            <v>15.75</v>
          </cell>
          <cell r="E39">
            <v>44100</v>
          </cell>
          <cell r="F39">
            <v>7497.0000000000009</v>
          </cell>
          <cell r="G39">
            <v>7197.1200000000008</v>
          </cell>
          <cell r="H39">
            <v>3000</v>
          </cell>
          <cell r="I39">
            <v>3125</v>
          </cell>
          <cell r="J39">
            <v>8000</v>
          </cell>
        </row>
        <row r="40">
          <cell r="A40">
            <v>20</v>
          </cell>
          <cell r="B40" t="str">
            <v>Jul</v>
          </cell>
          <cell r="C40">
            <v>20</v>
          </cell>
          <cell r="D40">
            <v>15.75</v>
          </cell>
          <cell r="E40">
            <v>44100</v>
          </cell>
          <cell r="F40">
            <v>7497.0000000000009</v>
          </cell>
          <cell r="G40">
            <v>7197.1200000000008</v>
          </cell>
          <cell r="H40">
            <v>3000</v>
          </cell>
          <cell r="I40">
            <v>3125</v>
          </cell>
          <cell r="J40">
            <v>8000</v>
          </cell>
        </row>
        <row r="41">
          <cell r="A41">
            <v>21</v>
          </cell>
          <cell r="B41" t="str">
            <v>Jul</v>
          </cell>
          <cell r="C41">
            <v>21</v>
          </cell>
          <cell r="D41">
            <v>15.75</v>
          </cell>
          <cell r="E41">
            <v>44100</v>
          </cell>
          <cell r="F41">
            <v>7497.0000000000009</v>
          </cell>
          <cell r="G41">
            <v>7197.1200000000008</v>
          </cell>
          <cell r="H41">
            <v>3000</v>
          </cell>
          <cell r="I41">
            <v>3125</v>
          </cell>
          <cell r="J41">
            <v>8000</v>
          </cell>
        </row>
        <row r="42">
          <cell r="A42">
            <v>22</v>
          </cell>
          <cell r="B42" t="str">
            <v>Jul</v>
          </cell>
          <cell r="C42">
            <v>22</v>
          </cell>
          <cell r="D42">
            <v>15.75</v>
          </cell>
          <cell r="E42">
            <v>44100</v>
          </cell>
          <cell r="F42">
            <v>7497.0000000000009</v>
          </cell>
          <cell r="G42">
            <v>7197.1200000000008</v>
          </cell>
          <cell r="H42">
            <v>3000</v>
          </cell>
          <cell r="I42">
            <v>3125</v>
          </cell>
          <cell r="J42">
            <v>8000</v>
          </cell>
        </row>
        <row r="43">
          <cell r="A43">
            <v>23</v>
          </cell>
          <cell r="B43" t="str">
            <v>Jul</v>
          </cell>
          <cell r="C43">
            <v>23</v>
          </cell>
          <cell r="D43">
            <v>15.75</v>
          </cell>
          <cell r="E43">
            <v>44100</v>
          </cell>
          <cell r="F43">
            <v>7497.0000000000009</v>
          </cell>
          <cell r="G43">
            <v>7197.1200000000008</v>
          </cell>
          <cell r="H43">
            <v>3000</v>
          </cell>
          <cell r="I43">
            <v>3125</v>
          </cell>
          <cell r="J43">
            <v>8000</v>
          </cell>
        </row>
        <row r="44">
          <cell r="A44">
            <v>24</v>
          </cell>
          <cell r="B44" t="str">
            <v>Jul</v>
          </cell>
          <cell r="C44">
            <v>24</v>
          </cell>
          <cell r="D44">
            <v>15.75</v>
          </cell>
          <cell r="E44">
            <v>44100</v>
          </cell>
          <cell r="F44">
            <v>7497.0000000000009</v>
          </cell>
          <cell r="G44">
            <v>7197.1200000000008</v>
          </cell>
          <cell r="H44">
            <v>3000</v>
          </cell>
          <cell r="I44">
            <v>3125</v>
          </cell>
          <cell r="J44">
            <v>8000</v>
          </cell>
        </row>
        <row r="45">
          <cell r="A45">
            <v>25</v>
          </cell>
          <cell r="B45" t="str">
            <v>Jul</v>
          </cell>
          <cell r="C45">
            <v>25</v>
          </cell>
          <cell r="D45">
            <v>15.75</v>
          </cell>
          <cell r="E45">
            <v>44100</v>
          </cell>
          <cell r="F45">
            <v>7497.0000000000009</v>
          </cell>
          <cell r="G45">
            <v>7197.1200000000008</v>
          </cell>
          <cell r="H45">
            <v>3000</v>
          </cell>
          <cell r="I45">
            <v>3125</v>
          </cell>
          <cell r="J45">
            <v>8000</v>
          </cell>
        </row>
        <row r="46">
          <cell r="A46">
            <v>26</v>
          </cell>
          <cell r="B46" t="str">
            <v>Jul</v>
          </cell>
          <cell r="C46">
            <v>26</v>
          </cell>
          <cell r="D46">
            <v>15.75</v>
          </cell>
          <cell r="E46">
            <v>44100</v>
          </cell>
          <cell r="F46">
            <v>7497.0000000000009</v>
          </cell>
          <cell r="G46">
            <v>7197.1200000000008</v>
          </cell>
          <cell r="H46">
            <v>3000</v>
          </cell>
          <cell r="I46">
            <v>3125</v>
          </cell>
          <cell r="J46">
            <v>8000</v>
          </cell>
        </row>
        <row r="47">
          <cell r="A47">
            <v>27</v>
          </cell>
          <cell r="B47" t="str">
            <v>Jul</v>
          </cell>
          <cell r="C47">
            <v>27</v>
          </cell>
          <cell r="D47">
            <v>15.75</v>
          </cell>
          <cell r="E47">
            <v>44100</v>
          </cell>
          <cell r="F47">
            <v>7497.0000000000009</v>
          </cell>
          <cell r="G47">
            <v>7197.1200000000008</v>
          </cell>
          <cell r="H47">
            <v>3000</v>
          </cell>
          <cell r="I47">
            <v>3125</v>
          </cell>
          <cell r="J47">
            <v>8000</v>
          </cell>
        </row>
        <row r="48">
          <cell r="A48">
            <v>28</v>
          </cell>
          <cell r="B48" t="str">
            <v>Jul</v>
          </cell>
          <cell r="C48">
            <v>28</v>
          </cell>
          <cell r="D48">
            <v>15.75</v>
          </cell>
          <cell r="E48">
            <v>44100</v>
          </cell>
          <cell r="F48">
            <v>7497.0000000000009</v>
          </cell>
          <cell r="G48">
            <v>7197.1200000000008</v>
          </cell>
          <cell r="H48">
            <v>3000</v>
          </cell>
          <cell r="I48">
            <v>3125</v>
          </cell>
          <cell r="J48">
            <v>8000</v>
          </cell>
        </row>
        <row r="49">
          <cell r="A49">
            <v>29</v>
          </cell>
          <cell r="B49" t="str">
            <v>Jul</v>
          </cell>
          <cell r="C49">
            <v>29</v>
          </cell>
          <cell r="D49">
            <v>15.75</v>
          </cell>
          <cell r="E49">
            <v>44100</v>
          </cell>
          <cell r="F49">
            <v>7497.0000000000009</v>
          </cell>
          <cell r="G49">
            <v>7197.1200000000008</v>
          </cell>
          <cell r="H49">
            <v>3000</v>
          </cell>
          <cell r="I49">
            <v>3125</v>
          </cell>
          <cell r="J49">
            <v>8000</v>
          </cell>
        </row>
        <row r="50">
          <cell r="A50">
            <v>30</v>
          </cell>
          <cell r="B50" t="str">
            <v>Jul</v>
          </cell>
          <cell r="C50">
            <v>30</v>
          </cell>
          <cell r="D50">
            <v>15.75</v>
          </cell>
          <cell r="E50">
            <v>44100</v>
          </cell>
          <cell r="F50">
            <v>7497.0000000000009</v>
          </cell>
          <cell r="G50">
            <v>7197.1200000000008</v>
          </cell>
          <cell r="H50">
            <v>3000</v>
          </cell>
          <cell r="I50">
            <v>3125</v>
          </cell>
          <cell r="J50">
            <v>8000</v>
          </cell>
        </row>
        <row r="51">
          <cell r="A51">
            <v>31</v>
          </cell>
          <cell r="B51" t="str">
            <v>Jul</v>
          </cell>
          <cell r="C51">
            <v>31</v>
          </cell>
          <cell r="D51">
            <v>15.75</v>
          </cell>
          <cell r="E51">
            <v>44100</v>
          </cell>
          <cell r="F51">
            <v>7497.0000000000009</v>
          </cell>
          <cell r="G51">
            <v>7197.1200000000008</v>
          </cell>
          <cell r="H51">
            <v>3000</v>
          </cell>
          <cell r="I51">
            <v>3125</v>
          </cell>
          <cell r="J51">
            <v>8000</v>
          </cell>
        </row>
        <row r="52">
          <cell r="A52">
            <v>32</v>
          </cell>
          <cell r="B52" t="str">
            <v>Aug</v>
          </cell>
          <cell r="C52">
            <v>1</v>
          </cell>
          <cell r="D52">
            <v>14.2</v>
          </cell>
          <cell r="E52">
            <v>39760</v>
          </cell>
          <cell r="F52">
            <v>6759.2000000000007</v>
          </cell>
          <cell r="G52">
            <v>6488.8320000000003</v>
          </cell>
          <cell r="H52">
            <v>3080</v>
          </cell>
          <cell r="I52">
            <v>3208.3333333333335</v>
          </cell>
          <cell r="J52">
            <v>8000</v>
          </cell>
        </row>
        <row r="53">
          <cell r="A53">
            <v>33</v>
          </cell>
          <cell r="B53" t="str">
            <v>Aug</v>
          </cell>
          <cell r="C53">
            <v>2</v>
          </cell>
          <cell r="D53">
            <v>14.2</v>
          </cell>
          <cell r="E53">
            <v>39760</v>
          </cell>
          <cell r="F53">
            <v>6759.2000000000007</v>
          </cell>
          <cell r="G53">
            <v>6488.8320000000003</v>
          </cell>
          <cell r="H53">
            <v>3080</v>
          </cell>
          <cell r="I53">
            <v>3208.3333333333335</v>
          </cell>
          <cell r="J53">
            <v>8000</v>
          </cell>
        </row>
        <row r="54">
          <cell r="A54">
            <v>34</v>
          </cell>
          <cell r="B54" t="str">
            <v>Aug</v>
          </cell>
          <cell r="C54">
            <v>3</v>
          </cell>
          <cell r="D54">
            <v>14.2</v>
          </cell>
          <cell r="E54">
            <v>39760</v>
          </cell>
          <cell r="F54">
            <v>6759.2000000000007</v>
          </cell>
          <cell r="G54">
            <v>6488.8320000000003</v>
          </cell>
          <cell r="H54">
            <v>3080</v>
          </cell>
          <cell r="I54">
            <v>3208.3333333333335</v>
          </cell>
          <cell r="J54">
            <v>8000</v>
          </cell>
        </row>
        <row r="55">
          <cell r="A55">
            <v>35</v>
          </cell>
          <cell r="B55" t="str">
            <v>Aug</v>
          </cell>
          <cell r="C55">
            <v>4</v>
          </cell>
          <cell r="D55">
            <v>14.2</v>
          </cell>
          <cell r="E55">
            <v>39760</v>
          </cell>
          <cell r="F55">
            <v>6759.2000000000007</v>
          </cell>
          <cell r="G55">
            <v>6488.8320000000003</v>
          </cell>
          <cell r="H55">
            <v>3080</v>
          </cell>
          <cell r="I55">
            <v>3208.3333333333335</v>
          </cell>
          <cell r="J55">
            <v>8000</v>
          </cell>
        </row>
        <row r="56">
          <cell r="A56">
            <v>36</v>
          </cell>
          <cell r="B56" t="str">
            <v>Aug</v>
          </cell>
          <cell r="C56">
            <v>5</v>
          </cell>
          <cell r="D56">
            <v>14.2</v>
          </cell>
          <cell r="E56">
            <v>39760</v>
          </cell>
          <cell r="F56">
            <v>6759.2000000000007</v>
          </cell>
          <cell r="G56">
            <v>6488.8320000000003</v>
          </cell>
          <cell r="H56">
            <v>3080</v>
          </cell>
          <cell r="I56">
            <v>3208.3333333333335</v>
          </cell>
          <cell r="J56">
            <v>8000</v>
          </cell>
        </row>
        <row r="57">
          <cell r="A57">
            <v>37</v>
          </cell>
          <cell r="B57" t="str">
            <v>Aug</v>
          </cell>
          <cell r="C57">
            <v>6</v>
          </cell>
          <cell r="D57">
            <v>14.2</v>
          </cell>
          <cell r="E57">
            <v>39760</v>
          </cell>
          <cell r="F57">
            <v>6759.2000000000007</v>
          </cell>
          <cell r="G57">
            <v>6488.8320000000003</v>
          </cell>
          <cell r="H57">
            <v>3080</v>
          </cell>
          <cell r="I57">
            <v>3208.3333333333335</v>
          </cell>
          <cell r="J57">
            <v>8000</v>
          </cell>
        </row>
        <row r="58">
          <cell r="A58">
            <v>38</v>
          </cell>
          <cell r="B58" t="str">
            <v>Aug</v>
          </cell>
          <cell r="C58">
            <v>7</v>
          </cell>
          <cell r="D58">
            <v>14.2</v>
          </cell>
          <cell r="E58">
            <v>39760</v>
          </cell>
          <cell r="F58">
            <v>6759.2000000000007</v>
          </cell>
          <cell r="G58">
            <v>6488.8320000000003</v>
          </cell>
          <cell r="H58">
            <v>3080</v>
          </cell>
          <cell r="I58">
            <v>3208.3333333333335</v>
          </cell>
          <cell r="J58">
            <v>8000</v>
          </cell>
        </row>
        <row r="59">
          <cell r="A59">
            <v>39</v>
          </cell>
          <cell r="B59" t="str">
            <v>Aug</v>
          </cell>
          <cell r="C59">
            <v>8</v>
          </cell>
          <cell r="D59">
            <v>14.2</v>
          </cell>
          <cell r="E59">
            <v>39760</v>
          </cell>
          <cell r="F59">
            <v>6759.2000000000007</v>
          </cell>
          <cell r="G59">
            <v>6488.8320000000003</v>
          </cell>
          <cell r="H59">
            <v>3080</v>
          </cell>
          <cell r="I59">
            <v>3208.3333333333335</v>
          </cell>
          <cell r="J59">
            <v>8000</v>
          </cell>
        </row>
        <row r="60">
          <cell r="A60">
            <v>40</v>
          </cell>
          <cell r="B60" t="str">
            <v>Aug</v>
          </cell>
          <cell r="C60">
            <v>9</v>
          </cell>
          <cell r="D60">
            <v>14.2</v>
          </cell>
          <cell r="E60">
            <v>39760</v>
          </cell>
          <cell r="F60">
            <v>6759.2000000000007</v>
          </cell>
          <cell r="G60">
            <v>6488.8320000000003</v>
          </cell>
          <cell r="H60">
            <v>3080</v>
          </cell>
          <cell r="I60">
            <v>3208.3333333333335</v>
          </cell>
          <cell r="J60">
            <v>8000</v>
          </cell>
        </row>
        <row r="61">
          <cell r="A61">
            <v>41</v>
          </cell>
          <cell r="B61" t="str">
            <v>Aug</v>
          </cell>
          <cell r="C61">
            <v>10</v>
          </cell>
          <cell r="D61">
            <v>14.2</v>
          </cell>
          <cell r="E61">
            <v>39760</v>
          </cell>
          <cell r="F61">
            <v>6759.2000000000007</v>
          </cell>
          <cell r="G61">
            <v>6488.8320000000003</v>
          </cell>
          <cell r="H61">
            <v>3080</v>
          </cell>
          <cell r="I61">
            <v>3208.3333333333335</v>
          </cell>
          <cell r="J61">
            <v>8000</v>
          </cell>
        </row>
        <row r="62">
          <cell r="A62">
            <v>42</v>
          </cell>
          <cell r="B62" t="str">
            <v>Aug</v>
          </cell>
          <cell r="C62">
            <v>11</v>
          </cell>
          <cell r="D62">
            <v>14.2</v>
          </cell>
          <cell r="E62">
            <v>39760</v>
          </cell>
          <cell r="F62">
            <v>6759.2000000000007</v>
          </cell>
          <cell r="G62">
            <v>6488.8320000000003</v>
          </cell>
          <cell r="H62">
            <v>3080</v>
          </cell>
          <cell r="I62">
            <v>3208.3333333333335</v>
          </cell>
          <cell r="J62">
            <v>8000</v>
          </cell>
        </row>
        <row r="63">
          <cell r="A63">
            <v>43</v>
          </cell>
          <cell r="B63" t="str">
            <v>Aug</v>
          </cell>
          <cell r="C63">
            <v>12</v>
          </cell>
          <cell r="D63">
            <v>14.2</v>
          </cell>
          <cell r="E63">
            <v>39760</v>
          </cell>
          <cell r="F63">
            <v>6759.2000000000007</v>
          </cell>
          <cell r="G63">
            <v>6488.8320000000003</v>
          </cell>
          <cell r="H63">
            <v>3080</v>
          </cell>
          <cell r="I63">
            <v>3208.3333333333335</v>
          </cell>
          <cell r="J63">
            <v>8000</v>
          </cell>
        </row>
        <row r="64">
          <cell r="A64">
            <v>44</v>
          </cell>
          <cell r="B64" t="str">
            <v>Aug</v>
          </cell>
          <cell r="C64">
            <v>13</v>
          </cell>
          <cell r="D64">
            <v>14.2</v>
          </cell>
          <cell r="E64">
            <v>39760</v>
          </cell>
          <cell r="F64">
            <v>6759.2000000000007</v>
          </cell>
          <cell r="G64">
            <v>6488.8320000000003</v>
          </cell>
          <cell r="H64">
            <v>3080</v>
          </cell>
          <cell r="I64">
            <v>3208.3333333333335</v>
          </cell>
          <cell r="J64">
            <v>8000</v>
          </cell>
        </row>
        <row r="65">
          <cell r="A65">
            <v>45</v>
          </cell>
          <cell r="B65" t="str">
            <v>Aug</v>
          </cell>
          <cell r="C65">
            <v>14</v>
          </cell>
          <cell r="D65">
            <v>14.2</v>
          </cell>
          <cell r="E65">
            <v>39760</v>
          </cell>
          <cell r="F65">
            <v>6759.2000000000007</v>
          </cell>
          <cell r="G65">
            <v>6488.8320000000003</v>
          </cell>
          <cell r="H65">
            <v>3080</v>
          </cell>
          <cell r="I65">
            <v>3208.3333333333335</v>
          </cell>
          <cell r="J65">
            <v>8000</v>
          </cell>
        </row>
        <row r="66">
          <cell r="A66">
            <v>46</v>
          </cell>
          <cell r="B66" t="str">
            <v>Aug</v>
          </cell>
          <cell r="C66">
            <v>15</v>
          </cell>
          <cell r="D66">
            <v>14.2</v>
          </cell>
          <cell r="E66">
            <v>39760</v>
          </cell>
          <cell r="F66">
            <v>6759.2000000000007</v>
          </cell>
          <cell r="G66">
            <v>6488.8320000000003</v>
          </cell>
          <cell r="H66">
            <v>3080</v>
          </cell>
          <cell r="I66">
            <v>3208.3333333333335</v>
          </cell>
          <cell r="J66">
            <v>8000</v>
          </cell>
        </row>
        <row r="67">
          <cell r="A67">
            <v>47</v>
          </cell>
          <cell r="B67" t="str">
            <v>Aug</v>
          </cell>
          <cell r="C67">
            <v>16</v>
          </cell>
          <cell r="D67">
            <v>14.2</v>
          </cell>
          <cell r="E67">
            <v>39760</v>
          </cell>
          <cell r="F67">
            <v>6759.2000000000007</v>
          </cell>
          <cell r="G67">
            <v>6488.8320000000003</v>
          </cell>
          <cell r="H67">
            <v>3080</v>
          </cell>
          <cell r="I67">
            <v>3208.3333333333335</v>
          </cell>
          <cell r="J67">
            <v>8000</v>
          </cell>
        </row>
        <row r="68">
          <cell r="A68">
            <v>48</v>
          </cell>
          <cell r="B68" t="str">
            <v>Aug</v>
          </cell>
          <cell r="C68">
            <v>17</v>
          </cell>
          <cell r="D68">
            <v>14.2</v>
          </cell>
          <cell r="E68">
            <v>39760</v>
          </cell>
          <cell r="F68">
            <v>6759.2000000000007</v>
          </cell>
          <cell r="G68">
            <v>6488.8320000000003</v>
          </cell>
          <cell r="H68">
            <v>3080</v>
          </cell>
          <cell r="I68">
            <v>3208.3333333333335</v>
          </cell>
          <cell r="J68">
            <v>8000</v>
          </cell>
        </row>
        <row r="69">
          <cell r="A69">
            <v>49</v>
          </cell>
          <cell r="B69" t="str">
            <v>Aug</v>
          </cell>
          <cell r="C69">
            <v>18</v>
          </cell>
          <cell r="D69">
            <v>14.2</v>
          </cell>
          <cell r="E69">
            <v>39760</v>
          </cell>
          <cell r="F69">
            <v>6759.2000000000007</v>
          </cell>
          <cell r="G69">
            <v>6488.8320000000003</v>
          </cell>
          <cell r="H69">
            <v>3080</v>
          </cell>
          <cell r="I69">
            <v>3208.3333333333335</v>
          </cell>
          <cell r="J69">
            <v>8000</v>
          </cell>
        </row>
        <row r="70">
          <cell r="A70">
            <v>50</v>
          </cell>
          <cell r="B70" t="str">
            <v>Aug</v>
          </cell>
          <cell r="C70">
            <v>19</v>
          </cell>
          <cell r="D70">
            <v>14.2</v>
          </cell>
          <cell r="E70">
            <v>39760</v>
          </cell>
          <cell r="F70">
            <v>6759.2000000000007</v>
          </cell>
          <cell r="G70">
            <v>6488.8320000000003</v>
          </cell>
          <cell r="H70">
            <v>3080</v>
          </cell>
          <cell r="I70">
            <v>3208.3333333333335</v>
          </cell>
          <cell r="J70">
            <v>8000</v>
          </cell>
        </row>
        <row r="71">
          <cell r="A71">
            <v>51</v>
          </cell>
          <cell r="B71" t="str">
            <v>Aug</v>
          </cell>
          <cell r="C71">
            <v>20</v>
          </cell>
          <cell r="D71">
            <v>14.2</v>
          </cell>
          <cell r="E71">
            <v>39760</v>
          </cell>
          <cell r="F71">
            <v>6759.2000000000007</v>
          </cell>
          <cell r="G71">
            <v>6488.8320000000003</v>
          </cell>
          <cell r="H71">
            <v>3080</v>
          </cell>
          <cell r="I71">
            <v>3208.3333333333335</v>
          </cell>
          <cell r="J71">
            <v>8000</v>
          </cell>
        </row>
        <row r="72">
          <cell r="A72">
            <v>52</v>
          </cell>
          <cell r="B72" t="str">
            <v>Aug</v>
          </cell>
          <cell r="C72">
            <v>21</v>
          </cell>
          <cell r="D72">
            <v>14.2</v>
          </cell>
          <cell r="E72">
            <v>39760</v>
          </cell>
          <cell r="F72">
            <v>6759.2000000000007</v>
          </cell>
          <cell r="G72">
            <v>6488.8320000000003</v>
          </cell>
          <cell r="H72">
            <v>3080</v>
          </cell>
          <cell r="I72">
            <v>3208.3333333333335</v>
          </cell>
          <cell r="J72">
            <v>8000</v>
          </cell>
        </row>
        <row r="73">
          <cell r="A73">
            <v>53</v>
          </cell>
          <cell r="B73" t="str">
            <v>Aug</v>
          </cell>
          <cell r="C73">
            <v>22</v>
          </cell>
          <cell r="D73">
            <v>14.2</v>
          </cell>
          <cell r="E73">
            <v>39760</v>
          </cell>
          <cell r="F73">
            <v>6759.2000000000007</v>
          </cell>
          <cell r="G73">
            <v>6488.8320000000003</v>
          </cell>
          <cell r="H73">
            <v>3080</v>
          </cell>
          <cell r="I73">
            <v>3208.3333333333335</v>
          </cell>
          <cell r="J73">
            <v>8000</v>
          </cell>
        </row>
        <row r="74">
          <cell r="A74">
            <v>54</v>
          </cell>
          <cell r="B74" t="str">
            <v>Aug</v>
          </cell>
          <cell r="C74">
            <v>23</v>
          </cell>
          <cell r="D74">
            <v>14.2</v>
          </cell>
          <cell r="E74">
            <v>39760</v>
          </cell>
          <cell r="F74">
            <v>6759.2000000000007</v>
          </cell>
          <cell r="G74">
            <v>6488.8320000000003</v>
          </cell>
          <cell r="H74">
            <v>3080</v>
          </cell>
          <cell r="I74">
            <v>3208.3333333333335</v>
          </cell>
          <cell r="J74">
            <v>8000</v>
          </cell>
        </row>
        <row r="75">
          <cell r="A75">
            <v>55</v>
          </cell>
          <cell r="B75" t="str">
            <v>Aug</v>
          </cell>
          <cell r="C75">
            <v>24</v>
          </cell>
          <cell r="D75">
            <v>14.2</v>
          </cell>
          <cell r="E75">
            <v>39760</v>
          </cell>
          <cell r="F75">
            <v>6759.2000000000007</v>
          </cell>
          <cell r="G75">
            <v>6488.8320000000003</v>
          </cell>
          <cell r="H75">
            <v>3080</v>
          </cell>
          <cell r="I75">
            <v>3208.3333333333335</v>
          </cell>
          <cell r="J75">
            <v>8000</v>
          </cell>
        </row>
        <row r="76">
          <cell r="A76">
            <v>56</v>
          </cell>
          <cell r="B76" t="str">
            <v>Aug</v>
          </cell>
          <cell r="C76">
            <v>25</v>
          </cell>
          <cell r="D76">
            <v>14.2</v>
          </cell>
          <cell r="E76">
            <v>39760</v>
          </cell>
          <cell r="F76">
            <v>6759.2000000000007</v>
          </cell>
          <cell r="G76">
            <v>6488.8320000000003</v>
          </cell>
          <cell r="H76">
            <v>3080</v>
          </cell>
          <cell r="I76">
            <v>3208.3333333333335</v>
          </cell>
          <cell r="J76">
            <v>8000</v>
          </cell>
        </row>
        <row r="77">
          <cell r="A77">
            <v>57</v>
          </cell>
          <cell r="B77" t="str">
            <v>Aug</v>
          </cell>
          <cell r="C77">
            <v>26</v>
          </cell>
          <cell r="D77">
            <v>14.2</v>
          </cell>
          <cell r="E77">
            <v>39760</v>
          </cell>
          <cell r="F77">
            <v>6759.2000000000007</v>
          </cell>
          <cell r="G77">
            <v>6488.8320000000003</v>
          </cell>
          <cell r="H77">
            <v>3080</v>
          </cell>
          <cell r="I77">
            <v>3208.3333333333335</v>
          </cell>
          <cell r="J77">
            <v>8000</v>
          </cell>
        </row>
        <row r="78">
          <cell r="A78">
            <v>58</v>
          </cell>
          <cell r="B78" t="str">
            <v>Aug</v>
          </cell>
          <cell r="C78">
            <v>27</v>
          </cell>
          <cell r="D78">
            <v>14.2</v>
          </cell>
          <cell r="E78">
            <v>39760</v>
          </cell>
          <cell r="F78">
            <v>6759.2000000000007</v>
          </cell>
          <cell r="G78">
            <v>6488.8320000000003</v>
          </cell>
          <cell r="H78">
            <v>3080</v>
          </cell>
          <cell r="I78">
            <v>3208.3333333333335</v>
          </cell>
          <cell r="J78">
            <v>8000</v>
          </cell>
        </row>
        <row r="79">
          <cell r="A79">
            <v>59</v>
          </cell>
          <cell r="B79" t="str">
            <v>Aug</v>
          </cell>
          <cell r="C79">
            <v>28</v>
          </cell>
          <cell r="D79">
            <v>14.2</v>
          </cell>
          <cell r="E79">
            <v>39760</v>
          </cell>
          <cell r="F79">
            <v>6759.2000000000007</v>
          </cell>
          <cell r="G79">
            <v>6488.8320000000003</v>
          </cell>
          <cell r="H79">
            <v>3080</v>
          </cell>
          <cell r="I79">
            <v>3208.3333333333335</v>
          </cell>
          <cell r="J79">
            <v>8000</v>
          </cell>
        </row>
        <row r="80">
          <cell r="A80">
            <v>60</v>
          </cell>
          <cell r="B80" t="str">
            <v>Aug</v>
          </cell>
          <cell r="C80">
            <v>29</v>
          </cell>
          <cell r="D80">
            <v>14.2</v>
          </cell>
          <cell r="E80">
            <v>39760</v>
          </cell>
          <cell r="F80">
            <v>6759.2000000000007</v>
          </cell>
          <cell r="G80">
            <v>6488.8320000000003</v>
          </cell>
          <cell r="H80">
            <v>3080</v>
          </cell>
          <cell r="I80">
            <v>3208.3333333333335</v>
          </cell>
          <cell r="J80">
            <v>8000</v>
          </cell>
        </row>
        <row r="81">
          <cell r="A81">
            <v>61</v>
          </cell>
          <cell r="B81" t="str">
            <v>Aug</v>
          </cell>
          <cell r="C81">
            <v>30</v>
          </cell>
          <cell r="D81">
            <v>14.2</v>
          </cell>
          <cell r="E81">
            <v>39760</v>
          </cell>
          <cell r="F81">
            <v>6759.2000000000007</v>
          </cell>
          <cell r="G81">
            <v>6488.8320000000003</v>
          </cell>
          <cell r="H81">
            <v>3080</v>
          </cell>
          <cell r="I81">
            <v>3208.3333333333335</v>
          </cell>
          <cell r="J81">
            <v>8000</v>
          </cell>
        </row>
        <row r="82">
          <cell r="A82">
            <v>62</v>
          </cell>
          <cell r="B82" t="str">
            <v>Aug</v>
          </cell>
          <cell r="C82">
            <v>31</v>
          </cell>
          <cell r="D82">
            <v>14.2</v>
          </cell>
          <cell r="E82">
            <v>39760</v>
          </cell>
          <cell r="F82">
            <v>6759.2000000000007</v>
          </cell>
          <cell r="G82">
            <v>6488.8320000000003</v>
          </cell>
          <cell r="H82">
            <v>3080</v>
          </cell>
          <cell r="I82">
            <v>3208.3333333333335</v>
          </cell>
          <cell r="J82">
            <v>8000</v>
          </cell>
        </row>
        <row r="83">
          <cell r="A83">
            <v>63</v>
          </cell>
          <cell r="B83" t="str">
            <v>Sep</v>
          </cell>
          <cell r="C83">
            <v>1</v>
          </cell>
          <cell r="D83">
            <v>12.5</v>
          </cell>
          <cell r="E83">
            <v>35000</v>
          </cell>
          <cell r="F83">
            <v>5950</v>
          </cell>
          <cell r="G83">
            <v>5712</v>
          </cell>
          <cell r="H83">
            <v>3250</v>
          </cell>
          <cell r="I83">
            <v>3385.416666666667</v>
          </cell>
          <cell r="J83">
            <v>8000</v>
          </cell>
        </row>
        <row r="84">
          <cell r="A84">
            <v>64</v>
          </cell>
          <cell r="B84" t="str">
            <v>Sep</v>
          </cell>
          <cell r="C84">
            <v>2</v>
          </cell>
          <cell r="D84">
            <v>12.5</v>
          </cell>
          <cell r="E84">
            <v>35000</v>
          </cell>
          <cell r="F84">
            <v>5950</v>
          </cell>
          <cell r="G84">
            <v>5712</v>
          </cell>
          <cell r="H84">
            <v>3250</v>
          </cell>
          <cell r="I84">
            <v>3385.416666666667</v>
          </cell>
          <cell r="J84">
            <v>8000</v>
          </cell>
        </row>
        <row r="85">
          <cell r="A85">
            <v>65</v>
          </cell>
          <cell r="B85" t="str">
            <v>Sep</v>
          </cell>
          <cell r="C85">
            <v>3</v>
          </cell>
          <cell r="D85">
            <v>12.5</v>
          </cell>
          <cell r="E85">
            <v>35000</v>
          </cell>
          <cell r="F85">
            <v>5950</v>
          </cell>
          <cell r="G85">
            <v>5712</v>
          </cell>
          <cell r="H85">
            <v>3250</v>
          </cell>
          <cell r="I85">
            <v>3385.416666666667</v>
          </cell>
          <cell r="J85">
            <v>8000</v>
          </cell>
        </row>
        <row r="86">
          <cell r="A86">
            <v>66</v>
          </cell>
          <cell r="B86" t="str">
            <v>Sep</v>
          </cell>
          <cell r="C86">
            <v>4</v>
          </cell>
          <cell r="D86">
            <v>12.5</v>
          </cell>
          <cell r="E86">
            <v>35000</v>
          </cell>
          <cell r="F86">
            <v>5950</v>
          </cell>
          <cell r="G86">
            <v>5712</v>
          </cell>
          <cell r="H86">
            <v>3250</v>
          </cell>
          <cell r="I86">
            <v>3385.416666666667</v>
          </cell>
          <cell r="J86">
            <v>8000</v>
          </cell>
        </row>
        <row r="87">
          <cell r="A87">
            <v>67</v>
          </cell>
          <cell r="B87" t="str">
            <v>Sep</v>
          </cell>
          <cell r="C87">
            <v>5</v>
          </cell>
          <cell r="D87">
            <v>12.5</v>
          </cell>
          <cell r="E87">
            <v>35000</v>
          </cell>
          <cell r="F87">
            <v>5950</v>
          </cell>
          <cell r="G87">
            <v>5712</v>
          </cell>
          <cell r="H87">
            <v>3250</v>
          </cell>
          <cell r="I87">
            <v>3385.416666666667</v>
          </cell>
          <cell r="J87">
            <v>8000</v>
          </cell>
        </row>
        <row r="88">
          <cell r="A88">
            <v>68</v>
          </cell>
          <cell r="B88" t="str">
            <v>Sep</v>
          </cell>
          <cell r="C88">
            <v>6</v>
          </cell>
          <cell r="D88">
            <v>12.5</v>
          </cell>
          <cell r="E88">
            <v>35000</v>
          </cell>
          <cell r="F88">
            <v>5950</v>
          </cell>
          <cell r="G88">
            <v>5712</v>
          </cell>
          <cell r="H88">
            <v>3250</v>
          </cell>
          <cell r="I88">
            <v>3385.416666666667</v>
          </cell>
          <cell r="J88">
            <v>8000</v>
          </cell>
        </row>
        <row r="89">
          <cell r="A89">
            <v>69</v>
          </cell>
          <cell r="B89" t="str">
            <v>Sep</v>
          </cell>
          <cell r="C89">
            <v>7</v>
          </cell>
          <cell r="D89">
            <v>12.5</v>
          </cell>
          <cell r="E89">
            <v>35000</v>
          </cell>
          <cell r="F89">
            <v>5950</v>
          </cell>
          <cell r="G89">
            <v>5712</v>
          </cell>
          <cell r="H89">
            <v>3250</v>
          </cell>
          <cell r="I89">
            <v>3385.416666666667</v>
          </cell>
          <cell r="J89">
            <v>8000</v>
          </cell>
        </row>
        <row r="90">
          <cell r="A90">
            <v>70</v>
          </cell>
          <cell r="B90" t="str">
            <v>Sep</v>
          </cell>
          <cell r="C90">
            <v>8</v>
          </cell>
          <cell r="D90">
            <v>12.5</v>
          </cell>
          <cell r="E90">
            <v>35000</v>
          </cell>
          <cell r="F90">
            <v>5950</v>
          </cell>
          <cell r="G90">
            <v>5712</v>
          </cell>
          <cell r="H90">
            <v>3250</v>
          </cell>
          <cell r="I90">
            <v>3385.416666666667</v>
          </cell>
          <cell r="J90">
            <v>8000</v>
          </cell>
        </row>
        <row r="91">
          <cell r="A91">
            <v>71</v>
          </cell>
          <cell r="B91" t="str">
            <v>Sep</v>
          </cell>
          <cell r="C91">
            <v>9</v>
          </cell>
          <cell r="D91">
            <v>12.5</v>
          </cell>
          <cell r="E91">
            <v>35000</v>
          </cell>
          <cell r="F91">
            <v>5950</v>
          </cell>
          <cell r="G91">
            <v>5712</v>
          </cell>
          <cell r="H91">
            <v>3250</v>
          </cell>
          <cell r="I91">
            <v>3385.416666666667</v>
          </cell>
          <cell r="J91">
            <v>8000</v>
          </cell>
        </row>
        <row r="92">
          <cell r="A92">
            <v>72</v>
          </cell>
          <cell r="B92" t="str">
            <v>Sep</v>
          </cell>
          <cell r="C92">
            <v>10</v>
          </cell>
          <cell r="D92">
            <v>12.5</v>
          </cell>
          <cell r="E92">
            <v>35000</v>
          </cell>
          <cell r="F92">
            <v>5950</v>
          </cell>
          <cell r="G92">
            <v>5712</v>
          </cell>
          <cell r="H92">
            <v>3250</v>
          </cell>
          <cell r="I92">
            <v>3385.416666666667</v>
          </cell>
          <cell r="J92">
            <v>8000</v>
          </cell>
        </row>
        <row r="93">
          <cell r="A93">
            <v>73</v>
          </cell>
          <cell r="B93" t="str">
            <v>Sep</v>
          </cell>
          <cell r="C93">
            <v>11</v>
          </cell>
          <cell r="D93">
            <v>12.5</v>
          </cell>
          <cell r="E93">
            <v>35000</v>
          </cell>
          <cell r="F93">
            <v>5950</v>
          </cell>
          <cell r="G93">
            <v>5712</v>
          </cell>
          <cell r="H93">
            <v>3250</v>
          </cell>
          <cell r="I93">
            <v>3385.416666666667</v>
          </cell>
          <cell r="J93">
            <v>8000</v>
          </cell>
        </row>
        <row r="94">
          <cell r="A94">
            <v>74</v>
          </cell>
          <cell r="B94" t="str">
            <v>Sep</v>
          </cell>
          <cell r="C94">
            <v>12</v>
          </cell>
          <cell r="D94">
            <v>12.5</v>
          </cell>
          <cell r="E94">
            <v>35000</v>
          </cell>
          <cell r="F94">
            <v>5950</v>
          </cell>
          <cell r="G94">
            <v>5712</v>
          </cell>
          <cell r="H94">
            <v>3250</v>
          </cell>
          <cell r="I94">
            <v>3385.416666666667</v>
          </cell>
          <cell r="J94">
            <v>8000</v>
          </cell>
        </row>
        <row r="95">
          <cell r="A95">
            <v>75</v>
          </cell>
          <cell r="B95" t="str">
            <v>Sep</v>
          </cell>
          <cell r="C95">
            <v>13</v>
          </cell>
          <cell r="D95">
            <v>12.5</v>
          </cell>
          <cell r="E95">
            <v>35000</v>
          </cell>
          <cell r="F95">
            <v>5950</v>
          </cell>
          <cell r="G95">
            <v>5712</v>
          </cell>
          <cell r="H95">
            <v>3250</v>
          </cell>
          <cell r="I95">
            <v>3385.416666666667</v>
          </cell>
          <cell r="J95">
            <v>8000</v>
          </cell>
        </row>
        <row r="96">
          <cell r="A96">
            <v>76</v>
          </cell>
          <cell r="B96" t="str">
            <v>Sep</v>
          </cell>
          <cell r="C96">
            <v>14</v>
          </cell>
          <cell r="D96">
            <v>12.5</v>
          </cell>
          <cell r="E96">
            <v>35000</v>
          </cell>
          <cell r="F96">
            <v>5950</v>
          </cell>
          <cell r="G96">
            <v>5712</v>
          </cell>
          <cell r="H96">
            <v>3250</v>
          </cell>
          <cell r="I96">
            <v>3385.416666666667</v>
          </cell>
          <cell r="J96">
            <v>8000</v>
          </cell>
        </row>
        <row r="97">
          <cell r="A97">
            <v>77</v>
          </cell>
          <cell r="B97" t="str">
            <v>Sep</v>
          </cell>
          <cell r="C97">
            <v>15</v>
          </cell>
          <cell r="D97">
            <v>12.5</v>
          </cell>
          <cell r="E97">
            <v>35000</v>
          </cell>
          <cell r="F97">
            <v>5950</v>
          </cell>
          <cell r="G97">
            <v>5712</v>
          </cell>
          <cell r="H97">
            <v>3250</v>
          </cell>
          <cell r="I97">
            <v>3385.416666666667</v>
          </cell>
          <cell r="J97">
            <v>8000</v>
          </cell>
        </row>
        <row r="98">
          <cell r="A98">
            <v>78</v>
          </cell>
          <cell r="B98" t="str">
            <v>Sep</v>
          </cell>
          <cell r="C98">
            <v>16</v>
          </cell>
          <cell r="D98">
            <v>12.5</v>
          </cell>
          <cell r="E98">
            <v>35000</v>
          </cell>
          <cell r="F98">
            <v>5950</v>
          </cell>
          <cell r="G98">
            <v>5712</v>
          </cell>
          <cell r="H98">
            <v>3250</v>
          </cell>
          <cell r="I98">
            <v>3385.416666666667</v>
          </cell>
          <cell r="J98">
            <v>8000</v>
          </cell>
        </row>
        <row r="99">
          <cell r="A99">
            <v>79</v>
          </cell>
          <cell r="B99" t="str">
            <v>Sep</v>
          </cell>
          <cell r="C99">
            <v>17</v>
          </cell>
          <cell r="D99">
            <v>12.5</v>
          </cell>
          <cell r="E99">
            <v>35000</v>
          </cell>
          <cell r="F99">
            <v>5950</v>
          </cell>
          <cell r="G99">
            <v>5712</v>
          </cell>
          <cell r="H99">
            <v>3250</v>
          </cell>
          <cell r="I99">
            <v>3385.416666666667</v>
          </cell>
          <cell r="J99">
            <v>8000</v>
          </cell>
        </row>
        <row r="100">
          <cell r="A100">
            <v>80</v>
          </cell>
          <cell r="B100" t="str">
            <v>Sep</v>
          </cell>
          <cell r="C100">
            <v>18</v>
          </cell>
          <cell r="D100">
            <v>12.5</v>
          </cell>
          <cell r="E100">
            <v>35000</v>
          </cell>
          <cell r="F100">
            <v>5950</v>
          </cell>
          <cell r="G100">
            <v>5712</v>
          </cell>
          <cell r="H100">
            <v>3250</v>
          </cell>
          <cell r="I100">
            <v>3385.416666666667</v>
          </cell>
          <cell r="J100">
            <v>8000</v>
          </cell>
        </row>
        <row r="101">
          <cell r="A101">
            <v>81</v>
          </cell>
          <cell r="B101" t="str">
            <v>Sep</v>
          </cell>
          <cell r="C101">
            <v>19</v>
          </cell>
          <cell r="D101">
            <v>12.5</v>
          </cell>
          <cell r="E101">
            <v>35000</v>
          </cell>
          <cell r="F101">
            <v>5950</v>
          </cell>
          <cell r="G101">
            <v>5712</v>
          </cell>
          <cell r="H101">
            <v>3250</v>
          </cell>
          <cell r="I101">
            <v>3385.416666666667</v>
          </cell>
          <cell r="J101">
            <v>8000</v>
          </cell>
        </row>
        <row r="102">
          <cell r="A102">
            <v>82</v>
          </cell>
          <cell r="B102" t="str">
            <v>Sep</v>
          </cell>
          <cell r="C102">
            <v>20</v>
          </cell>
          <cell r="D102">
            <v>12.5</v>
          </cell>
          <cell r="E102">
            <v>35000</v>
          </cell>
          <cell r="F102">
            <v>5950</v>
          </cell>
          <cell r="G102">
            <v>5712</v>
          </cell>
          <cell r="H102">
            <v>3250</v>
          </cell>
          <cell r="I102">
            <v>3385.416666666667</v>
          </cell>
          <cell r="J102">
            <v>8000</v>
          </cell>
        </row>
        <row r="103">
          <cell r="A103">
            <v>83</v>
          </cell>
          <cell r="B103" t="str">
            <v>Sep</v>
          </cell>
          <cell r="C103">
            <v>21</v>
          </cell>
          <cell r="D103">
            <v>12.5</v>
          </cell>
          <cell r="E103">
            <v>35000</v>
          </cell>
          <cell r="F103">
            <v>5950</v>
          </cell>
          <cell r="G103">
            <v>5712</v>
          </cell>
          <cell r="H103">
            <v>3250</v>
          </cell>
          <cell r="I103">
            <v>3385.416666666667</v>
          </cell>
          <cell r="J103">
            <v>8000</v>
          </cell>
        </row>
        <row r="104">
          <cell r="A104">
            <v>84</v>
          </cell>
          <cell r="B104" t="str">
            <v>Sep</v>
          </cell>
          <cell r="C104">
            <v>22</v>
          </cell>
          <cell r="D104">
            <v>12.5</v>
          </cell>
          <cell r="E104">
            <v>35000</v>
          </cell>
          <cell r="F104">
            <v>5950</v>
          </cell>
          <cell r="G104">
            <v>5712</v>
          </cell>
          <cell r="H104">
            <v>3250</v>
          </cell>
          <cell r="I104">
            <v>3385.416666666667</v>
          </cell>
          <cell r="J104">
            <v>8000</v>
          </cell>
        </row>
        <row r="105">
          <cell r="A105">
            <v>85</v>
          </cell>
          <cell r="B105" t="str">
            <v>Sep</v>
          </cell>
          <cell r="C105">
            <v>23</v>
          </cell>
          <cell r="D105">
            <v>12.5</v>
          </cell>
          <cell r="E105">
            <v>35000</v>
          </cell>
          <cell r="F105">
            <v>5950</v>
          </cell>
          <cell r="G105">
            <v>5712</v>
          </cell>
          <cell r="H105">
            <v>3250</v>
          </cell>
          <cell r="I105">
            <v>3385.416666666667</v>
          </cell>
          <cell r="J105">
            <v>8000</v>
          </cell>
        </row>
        <row r="106">
          <cell r="A106">
            <v>86</v>
          </cell>
          <cell r="B106" t="str">
            <v>Sep</v>
          </cell>
          <cell r="C106">
            <v>24</v>
          </cell>
          <cell r="D106">
            <v>12.5</v>
          </cell>
          <cell r="E106">
            <v>35000</v>
          </cell>
          <cell r="F106">
            <v>5950</v>
          </cell>
          <cell r="G106">
            <v>5712</v>
          </cell>
          <cell r="H106">
            <v>3250</v>
          </cell>
          <cell r="I106">
            <v>3385.416666666667</v>
          </cell>
          <cell r="J106">
            <v>8000</v>
          </cell>
        </row>
        <row r="107">
          <cell r="A107">
            <v>87</v>
          </cell>
          <cell r="B107" t="str">
            <v>Sep</v>
          </cell>
          <cell r="C107">
            <v>25</v>
          </cell>
          <cell r="D107">
            <v>12.5</v>
          </cell>
          <cell r="E107">
            <v>35000</v>
          </cell>
          <cell r="F107">
            <v>5950</v>
          </cell>
          <cell r="G107">
            <v>5712</v>
          </cell>
          <cell r="H107">
            <v>3250</v>
          </cell>
          <cell r="I107">
            <v>3385.416666666667</v>
          </cell>
          <cell r="J107">
            <v>8000</v>
          </cell>
        </row>
        <row r="108">
          <cell r="A108">
            <v>88</v>
          </cell>
          <cell r="B108" t="str">
            <v>Sep</v>
          </cell>
          <cell r="C108">
            <v>26</v>
          </cell>
          <cell r="D108">
            <v>12.5</v>
          </cell>
          <cell r="E108">
            <v>35000</v>
          </cell>
          <cell r="F108">
            <v>5950</v>
          </cell>
          <cell r="G108">
            <v>5712</v>
          </cell>
          <cell r="H108">
            <v>3250</v>
          </cell>
          <cell r="I108">
            <v>3385.416666666667</v>
          </cell>
          <cell r="J108">
            <v>8000</v>
          </cell>
        </row>
        <row r="109">
          <cell r="A109">
            <v>89</v>
          </cell>
          <cell r="B109" t="str">
            <v>Sep</v>
          </cell>
          <cell r="C109">
            <v>27</v>
          </cell>
          <cell r="D109">
            <v>12.5</v>
          </cell>
          <cell r="E109">
            <v>35000</v>
          </cell>
          <cell r="F109">
            <v>5950</v>
          </cell>
          <cell r="G109">
            <v>5712</v>
          </cell>
          <cell r="H109">
            <v>3250</v>
          </cell>
          <cell r="I109">
            <v>3385.416666666667</v>
          </cell>
          <cell r="J109">
            <v>8000</v>
          </cell>
        </row>
        <row r="110">
          <cell r="A110">
            <v>90</v>
          </cell>
          <cell r="B110" t="str">
            <v>Sep</v>
          </cell>
          <cell r="C110">
            <v>28</v>
          </cell>
          <cell r="D110">
            <v>12.5</v>
          </cell>
          <cell r="E110">
            <v>35000</v>
          </cell>
          <cell r="F110">
            <v>5950</v>
          </cell>
          <cell r="G110">
            <v>5712</v>
          </cell>
          <cell r="H110">
            <v>3250</v>
          </cell>
          <cell r="I110">
            <v>3385.416666666667</v>
          </cell>
          <cell r="J110">
            <v>8000</v>
          </cell>
        </row>
        <row r="111">
          <cell r="A111">
            <v>91</v>
          </cell>
          <cell r="B111" t="str">
            <v>Sep</v>
          </cell>
          <cell r="C111">
            <v>29</v>
          </cell>
          <cell r="D111">
            <v>12.5</v>
          </cell>
          <cell r="E111">
            <v>35000</v>
          </cell>
          <cell r="F111">
            <v>5950</v>
          </cell>
          <cell r="G111">
            <v>5712</v>
          </cell>
          <cell r="H111">
            <v>3250</v>
          </cell>
          <cell r="I111">
            <v>3385.416666666667</v>
          </cell>
          <cell r="J111">
            <v>8000</v>
          </cell>
        </row>
        <row r="112">
          <cell r="A112">
            <v>92</v>
          </cell>
          <cell r="B112" t="str">
            <v>Sep</v>
          </cell>
          <cell r="C112">
            <v>30</v>
          </cell>
          <cell r="D112">
            <v>12.5</v>
          </cell>
          <cell r="E112">
            <v>35000</v>
          </cell>
          <cell r="F112">
            <v>5950</v>
          </cell>
          <cell r="G112">
            <v>5712</v>
          </cell>
          <cell r="H112">
            <v>3250</v>
          </cell>
          <cell r="I112">
            <v>3385.416666666667</v>
          </cell>
          <cell r="J112">
            <v>8000</v>
          </cell>
        </row>
        <row r="113">
          <cell r="A113">
            <v>93</v>
          </cell>
          <cell r="B113" t="str">
            <v>Oct</v>
          </cell>
          <cell r="C113">
            <v>1</v>
          </cell>
          <cell r="D113">
            <v>10.75</v>
          </cell>
          <cell r="E113">
            <v>30100</v>
          </cell>
          <cell r="F113">
            <v>5117</v>
          </cell>
          <cell r="G113">
            <v>4912.32</v>
          </cell>
          <cell r="H113">
            <v>3425</v>
          </cell>
          <cell r="I113">
            <v>3567.7083333333335</v>
          </cell>
          <cell r="J113">
            <v>8000</v>
          </cell>
        </row>
        <row r="114">
          <cell r="A114">
            <v>94</v>
          </cell>
          <cell r="B114" t="str">
            <v>Oct</v>
          </cell>
          <cell r="C114">
            <v>2</v>
          </cell>
          <cell r="D114">
            <v>10.75</v>
          </cell>
          <cell r="E114">
            <v>30100</v>
          </cell>
          <cell r="F114">
            <v>5117</v>
          </cell>
          <cell r="G114">
            <v>4912.32</v>
          </cell>
          <cell r="H114">
            <v>3425</v>
          </cell>
          <cell r="I114">
            <v>3567.7083333333335</v>
          </cell>
          <cell r="J114">
            <v>8000</v>
          </cell>
        </row>
        <row r="115">
          <cell r="A115">
            <v>95</v>
          </cell>
          <cell r="B115" t="str">
            <v>Oct</v>
          </cell>
          <cell r="C115">
            <v>3</v>
          </cell>
          <cell r="D115">
            <v>10.75</v>
          </cell>
          <cell r="E115">
            <v>30100</v>
          </cell>
          <cell r="F115">
            <v>5117</v>
          </cell>
          <cell r="G115">
            <v>4912.32</v>
          </cell>
          <cell r="H115">
            <v>3425</v>
          </cell>
          <cell r="I115">
            <v>3567.7083333333335</v>
          </cell>
          <cell r="J115">
            <v>8000</v>
          </cell>
        </row>
        <row r="116">
          <cell r="A116">
            <v>96</v>
          </cell>
          <cell r="B116" t="str">
            <v>Oct</v>
          </cell>
          <cell r="C116">
            <v>4</v>
          </cell>
          <cell r="D116">
            <v>10.75</v>
          </cell>
          <cell r="E116">
            <v>30100</v>
          </cell>
          <cell r="F116">
            <v>5117</v>
          </cell>
          <cell r="G116">
            <v>4912.32</v>
          </cell>
          <cell r="H116">
            <v>3425</v>
          </cell>
          <cell r="I116">
            <v>3567.7083333333335</v>
          </cell>
          <cell r="J116">
            <v>8000</v>
          </cell>
        </row>
        <row r="117">
          <cell r="A117">
            <v>97</v>
          </cell>
          <cell r="B117" t="str">
            <v>Oct</v>
          </cell>
          <cell r="C117">
            <v>5</v>
          </cell>
          <cell r="D117">
            <v>10.75</v>
          </cell>
          <cell r="E117">
            <v>30100</v>
          </cell>
          <cell r="F117">
            <v>5117</v>
          </cell>
          <cell r="G117">
            <v>4912.32</v>
          </cell>
          <cell r="H117">
            <v>3425</v>
          </cell>
          <cell r="I117">
            <v>3567.7083333333335</v>
          </cell>
          <cell r="J117">
            <v>8000</v>
          </cell>
        </row>
        <row r="118">
          <cell r="A118">
            <v>98</v>
          </cell>
          <cell r="B118" t="str">
            <v>Oct</v>
          </cell>
          <cell r="C118">
            <v>6</v>
          </cell>
          <cell r="D118">
            <v>10.75</v>
          </cell>
          <cell r="E118">
            <v>30100</v>
          </cell>
          <cell r="F118">
            <v>5117</v>
          </cell>
          <cell r="G118">
            <v>4912.32</v>
          </cell>
          <cell r="H118">
            <v>3425</v>
          </cell>
          <cell r="I118">
            <v>3567.7083333333335</v>
          </cell>
          <cell r="J118">
            <v>8000</v>
          </cell>
        </row>
        <row r="119">
          <cell r="A119">
            <v>99</v>
          </cell>
          <cell r="B119" t="str">
            <v>Oct</v>
          </cell>
          <cell r="C119">
            <v>7</v>
          </cell>
          <cell r="D119">
            <v>10.75</v>
          </cell>
          <cell r="E119">
            <v>30100</v>
          </cell>
          <cell r="F119">
            <v>5117</v>
          </cell>
          <cell r="G119">
            <v>4912.32</v>
          </cell>
          <cell r="H119">
            <v>3425</v>
          </cell>
          <cell r="I119">
            <v>3567.7083333333335</v>
          </cell>
          <cell r="J119">
            <v>8000</v>
          </cell>
        </row>
        <row r="120">
          <cell r="A120">
            <v>100</v>
          </cell>
          <cell r="B120" t="str">
            <v>Oct</v>
          </cell>
          <cell r="C120">
            <v>8</v>
          </cell>
          <cell r="D120">
            <v>10.75</v>
          </cell>
          <cell r="E120">
            <v>30100</v>
          </cell>
          <cell r="F120">
            <v>5117</v>
          </cell>
          <cell r="G120">
            <v>4912.32</v>
          </cell>
          <cell r="H120">
            <v>3425</v>
          </cell>
          <cell r="I120">
            <v>3567.7083333333335</v>
          </cell>
          <cell r="J120">
            <v>8000</v>
          </cell>
        </row>
        <row r="121">
          <cell r="A121">
            <v>101</v>
          </cell>
          <cell r="B121" t="str">
            <v>Oct</v>
          </cell>
          <cell r="C121">
            <v>9</v>
          </cell>
          <cell r="D121">
            <v>10.75</v>
          </cell>
          <cell r="E121">
            <v>30100</v>
          </cell>
          <cell r="F121">
            <v>5117</v>
          </cell>
          <cell r="G121">
            <v>4912.32</v>
          </cell>
          <cell r="H121">
            <v>3425</v>
          </cell>
          <cell r="I121">
            <v>3567.7083333333335</v>
          </cell>
          <cell r="J121">
            <v>8000</v>
          </cell>
        </row>
        <row r="122">
          <cell r="A122">
            <v>102</v>
          </cell>
          <cell r="B122" t="str">
            <v>Oct</v>
          </cell>
          <cell r="C122">
            <v>10</v>
          </cell>
          <cell r="D122">
            <v>10.75</v>
          </cell>
          <cell r="E122">
            <v>30100</v>
          </cell>
          <cell r="F122">
            <v>5117</v>
          </cell>
          <cell r="G122">
            <v>4912.32</v>
          </cell>
          <cell r="H122">
            <v>3425</v>
          </cell>
          <cell r="I122">
            <v>3567.7083333333335</v>
          </cell>
          <cell r="J122">
            <v>8000</v>
          </cell>
        </row>
        <row r="123">
          <cell r="A123">
            <v>103</v>
          </cell>
          <cell r="B123" t="str">
            <v>Oct</v>
          </cell>
          <cell r="C123">
            <v>11</v>
          </cell>
          <cell r="D123">
            <v>10.75</v>
          </cell>
          <cell r="E123">
            <v>30100</v>
          </cell>
          <cell r="F123">
            <v>5117</v>
          </cell>
          <cell r="G123">
            <v>4912.32</v>
          </cell>
          <cell r="H123">
            <v>3425</v>
          </cell>
          <cell r="I123">
            <v>3567.7083333333335</v>
          </cell>
          <cell r="J123">
            <v>8000</v>
          </cell>
        </row>
        <row r="124">
          <cell r="A124">
            <v>104</v>
          </cell>
          <cell r="B124" t="str">
            <v>Oct</v>
          </cell>
          <cell r="C124">
            <v>12</v>
          </cell>
          <cell r="D124">
            <v>10.75</v>
          </cell>
          <cell r="E124">
            <v>30100</v>
          </cell>
          <cell r="F124">
            <v>5117</v>
          </cell>
          <cell r="G124">
            <v>4912.32</v>
          </cell>
          <cell r="H124">
            <v>3425</v>
          </cell>
          <cell r="I124">
            <v>3567.7083333333335</v>
          </cell>
          <cell r="J124">
            <v>8000</v>
          </cell>
        </row>
        <row r="125">
          <cell r="A125">
            <v>105</v>
          </cell>
          <cell r="B125" t="str">
            <v>Oct</v>
          </cell>
          <cell r="C125">
            <v>13</v>
          </cell>
          <cell r="D125">
            <v>10.75</v>
          </cell>
          <cell r="E125">
            <v>30100</v>
          </cell>
          <cell r="F125">
            <v>5117</v>
          </cell>
          <cell r="G125">
            <v>4912.32</v>
          </cell>
          <cell r="H125">
            <v>3425</v>
          </cell>
          <cell r="I125">
            <v>3567.7083333333335</v>
          </cell>
          <cell r="J125">
            <v>8000</v>
          </cell>
        </row>
        <row r="126">
          <cell r="A126">
            <v>106</v>
          </cell>
          <cell r="B126" t="str">
            <v>Oct</v>
          </cell>
          <cell r="C126">
            <v>14</v>
          </cell>
          <cell r="D126">
            <v>10.75</v>
          </cell>
          <cell r="E126">
            <v>30100</v>
          </cell>
          <cell r="F126">
            <v>5117</v>
          </cell>
          <cell r="G126">
            <v>4912.32</v>
          </cell>
          <cell r="H126">
            <v>3425</v>
          </cell>
          <cell r="I126">
            <v>3567.7083333333335</v>
          </cell>
          <cell r="J126">
            <v>8000</v>
          </cell>
        </row>
        <row r="127">
          <cell r="A127">
            <v>107</v>
          </cell>
          <cell r="B127" t="str">
            <v>Oct</v>
          </cell>
          <cell r="C127">
            <v>15</v>
          </cell>
          <cell r="D127">
            <v>10.75</v>
          </cell>
          <cell r="E127">
            <v>30100</v>
          </cell>
          <cell r="F127">
            <v>5117</v>
          </cell>
          <cell r="G127">
            <v>4912.32</v>
          </cell>
          <cell r="H127">
            <v>3425</v>
          </cell>
          <cell r="I127">
            <v>3567.7083333333335</v>
          </cell>
          <cell r="J127">
            <v>8000</v>
          </cell>
        </row>
        <row r="128">
          <cell r="A128">
            <v>108</v>
          </cell>
          <cell r="B128" t="str">
            <v>Oct</v>
          </cell>
          <cell r="C128">
            <v>16</v>
          </cell>
          <cell r="D128">
            <v>10.75</v>
          </cell>
          <cell r="E128">
            <v>30100</v>
          </cell>
          <cell r="F128">
            <v>5117</v>
          </cell>
          <cell r="G128">
            <v>4912.32</v>
          </cell>
          <cell r="H128">
            <v>3425</v>
          </cell>
          <cell r="I128">
            <v>3567.7083333333335</v>
          </cell>
          <cell r="J128">
            <v>8000</v>
          </cell>
        </row>
        <row r="129">
          <cell r="A129">
            <v>109</v>
          </cell>
          <cell r="B129" t="str">
            <v>Oct</v>
          </cell>
          <cell r="C129">
            <v>17</v>
          </cell>
          <cell r="D129">
            <v>10.75</v>
          </cell>
          <cell r="E129">
            <v>30100</v>
          </cell>
          <cell r="F129">
            <v>5117</v>
          </cell>
          <cell r="G129">
            <v>4912.32</v>
          </cell>
          <cell r="H129">
            <v>3425</v>
          </cell>
          <cell r="I129">
            <v>3567.7083333333335</v>
          </cell>
          <cell r="J129">
            <v>8000</v>
          </cell>
        </row>
        <row r="130">
          <cell r="A130">
            <v>110</v>
          </cell>
          <cell r="B130" t="str">
            <v>Oct</v>
          </cell>
          <cell r="C130">
            <v>18</v>
          </cell>
          <cell r="D130">
            <v>10.75</v>
          </cell>
          <cell r="E130">
            <v>30100</v>
          </cell>
          <cell r="F130">
            <v>5117</v>
          </cell>
          <cell r="G130">
            <v>4912.32</v>
          </cell>
          <cell r="H130">
            <v>3425</v>
          </cell>
          <cell r="I130">
            <v>3567.7083333333335</v>
          </cell>
          <cell r="J130">
            <v>8000</v>
          </cell>
        </row>
        <row r="131">
          <cell r="A131">
            <v>111</v>
          </cell>
          <cell r="B131" t="str">
            <v>Oct</v>
          </cell>
          <cell r="C131">
            <v>19</v>
          </cell>
          <cell r="D131">
            <v>10.75</v>
          </cell>
          <cell r="E131">
            <v>30100</v>
          </cell>
          <cell r="F131">
            <v>5117</v>
          </cell>
          <cell r="G131">
            <v>4912.32</v>
          </cell>
          <cell r="H131">
            <v>3425</v>
          </cell>
          <cell r="I131">
            <v>3567.7083333333335</v>
          </cell>
          <cell r="J131">
            <v>8000</v>
          </cell>
        </row>
        <row r="132">
          <cell r="A132">
            <v>112</v>
          </cell>
          <cell r="B132" t="str">
            <v>Oct</v>
          </cell>
          <cell r="C132">
            <v>20</v>
          </cell>
          <cell r="D132">
            <v>10.75</v>
          </cell>
          <cell r="E132">
            <v>30100</v>
          </cell>
          <cell r="F132">
            <v>5117</v>
          </cell>
          <cell r="G132">
            <v>4912.32</v>
          </cell>
          <cell r="H132">
            <v>3425</v>
          </cell>
          <cell r="I132">
            <v>3567.7083333333335</v>
          </cell>
          <cell r="J132">
            <v>8000</v>
          </cell>
        </row>
        <row r="133">
          <cell r="A133">
            <v>113</v>
          </cell>
          <cell r="B133" t="str">
            <v>Oct</v>
          </cell>
          <cell r="C133">
            <v>21</v>
          </cell>
          <cell r="D133">
            <v>10.75</v>
          </cell>
          <cell r="E133">
            <v>30100</v>
          </cell>
          <cell r="F133">
            <v>5117</v>
          </cell>
          <cell r="G133">
            <v>4912.32</v>
          </cell>
          <cell r="H133">
            <v>3425</v>
          </cell>
          <cell r="I133">
            <v>3567.7083333333335</v>
          </cell>
          <cell r="J133">
            <v>8000</v>
          </cell>
        </row>
        <row r="134">
          <cell r="A134">
            <v>114</v>
          </cell>
          <cell r="B134" t="str">
            <v>Oct</v>
          </cell>
          <cell r="C134">
            <v>22</v>
          </cell>
          <cell r="D134">
            <v>10.75</v>
          </cell>
          <cell r="E134">
            <v>30100</v>
          </cell>
          <cell r="F134">
            <v>5117</v>
          </cell>
          <cell r="G134">
            <v>4912.32</v>
          </cell>
          <cell r="H134">
            <v>3425</v>
          </cell>
          <cell r="I134">
            <v>3567.7083333333335</v>
          </cell>
          <cell r="J134">
            <v>8000</v>
          </cell>
        </row>
        <row r="135">
          <cell r="A135">
            <v>115</v>
          </cell>
          <cell r="B135" t="str">
            <v>Oct</v>
          </cell>
          <cell r="C135">
            <v>23</v>
          </cell>
          <cell r="D135">
            <v>10.75</v>
          </cell>
          <cell r="E135">
            <v>30100</v>
          </cell>
          <cell r="F135">
            <v>5117</v>
          </cell>
          <cell r="G135">
            <v>4912.32</v>
          </cell>
          <cell r="H135">
            <v>3425</v>
          </cell>
          <cell r="I135">
            <v>3567.7083333333335</v>
          </cell>
          <cell r="J135">
            <v>8000</v>
          </cell>
        </row>
        <row r="136">
          <cell r="A136">
            <v>116</v>
          </cell>
          <cell r="B136" t="str">
            <v>Oct</v>
          </cell>
          <cell r="C136">
            <v>24</v>
          </cell>
          <cell r="D136">
            <v>10.75</v>
          </cell>
          <cell r="E136">
            <v>30100</v>
          </cell>
          <cell r="F136">
            <v>5117</v>
          </cell>
          <cell r="G136">
            <v>4912.32</v>
          </cell>
          <cell r="H136">
            <v>3425</v>
          </cell>
          <cell r="I136">
            <v>3567.7083333333335</v>
          </cell>
          <cell r="J136">
            <v>8000</v>
          </cell>
        </row>
        <row r="137">
          <cell r="A137">
            <v>117</v>
          </cell>
          <cell r="B137" t="str">
            <v>Oct</v>
          </cell>
          <cell r="C137">
            <v>25</v>
          </cell>
          <cell r="D137">
            <v>10.75</v>
          </cell>
          <cell r="E137">
            <v>30100</v>
          </cell>
          <cell r="F137">
            <v>5117</v>
          </cell>
          <cell r="G137">
            <v>4912.32</v>
          </cell>
          <cell r="H137">
            <v>3425</v>
          </cell>
          <cell r="I137">
            <v>3567.7083333333335</v>
          </cell>
          <cell r="J137">
            <v>8000</v>
          </cell>
        </row>
        <row r="138">
          <cell r="A138">
            <v>118</v>
          </cell>
          <cell r="B138" t="str">
            <v>Oct</v>
          </cell>
          <cell r="C138">
            <v>26</v>
          </cell>
          <cell r="D138">
            <v>10.75</v>
          </cell>
          <cell r="E138">
            <v>30100</v>
          </cell>
          <cell r="F138">
            <v>5117</v>
          </cell>
          <cell r="G138">
            <v>4912.32</v>
          </cell>
          <cell r="H138">
            <v>3425</v>
          </cell>
          <cell r="I138">
            <v>3567.7083333333335</v>
          </cell>
          <cell r="J138">
            <v>8000</v>
          </cell>
        </row>
        <row r="139">
          <cell r="A139">
            <v>119</v>
          </cell>
          <cell r="B139" t="str">
            <v>Oct</v>
          </cell>
          <cell r="C139">
            <v>27</v>
          </cell>
          <cell r="D139">
            <v>10.75</v>
          </cell>
          <cell r="E139">
            <v>30100</v>
          </cell>
          <cell r="F139">
            <v>5117</v>
          </cell>
          <cell r="G139">
            <v>4912.32</v>
          </cell>
          <cell r="H139">
            <v>3425</v>
          </cell>
          <cell r="I139">
            <v>3567.7083333333335</v>
          </cell>
          <cell r="J139">
            <v>8000</v>
          </cell>
        </row>
        <row r="140">
          <cell r="A140">
            <v>120</v>
          </cell>
          <cell r="B140" t="str">
            <v>Oct</v>
          </cell>
          <cell r="C140">
            <v>28</v>
          </cell>
          <cell r="D140">
            <v>10.75</v>
          </cell>
          <cell r="E140">
            <v>30100</v>
          </cell>
          <cell r="F140">
            <v>5117</v>
          </cell>
          <cell r="G140">
            <v>4912.32</v>
          </cell>
          <cell r="H140">
            <v>3425</v>
          </cell>
          <cell r="I140">
            <v>3567.7083333333335</v>
          </cell>
          <cell r="J140">
            <v>8000</v>
          </cell>
        </row>
        <row r="141">
          <cell r="A141">
            <v>121</v>
          </cell>
          <cell r="B141" t="str">
            <v>Oct</v>
          </cell>
          <cell r="C141">
            <v>29</v>
          </cell>
          <cell r="D141">
            <v>10.75</v>
          </cell>
          <cell r="E141">
            <v>30100</v>
          </cell>
          <cell r="F141">
            <v>5117</v>
          </cell>
          <cell r="G141">
            <v>4912.32</v>
          </cell>
          <cell r="H141">
            <v>3425</v>
          </cell>
          <cell r="I141">
            <v>3567.7083333333335</v>
          </cell>
          <cell r="J141">
            <v>8000</v>
          </cell>
        </row>
        <row r="142">
          <cell r="A142">
            <v>122</v>
          </cell>
          <cell r="B142" t="str">
            <v>Oct</v>
          </cell>
          <cell r="C142">
            <v>30</v>
          </cell>
          <cell r="D142">
            <v>10.75</v>
          </cell>
          <cell r="E142">
            <v>30100</v>
          </cell>
          <cell r="F142">
            <v>5117</v>
          </cell>
          <cell r="G142">
            <v>4912.32</v>
          </cell>
          <cell r="H142">
            <v>3425</v>
          </cell>
          <cell r="I142">
            <v>3567.7083333333335</v>
          </cell>
          <cell r="J142">
            <v>8000</v>
          </cell>
        </row>
        <row r="143">
          <cell r="A143">
            <v>123</v>
          </cell>
          <cell r="B143" t="str">
            <v>Oct</v>
          </cell>
          <cell r="C143">
            <v>31</v>
          </cell>
          <cell r="D143">
            <v>10.75</v>
          </cell>
          <cell r="E143">
            <v>30100</v>
          </cell>
          <cell r="F143">
            <v>5117</v>
          </cell>
          <cell r="G143">
            <v>4912.32</v>
          </cell>
          <cell r="H143">
            <v>3425</v>
          </cell>
          <cell r="I143">
            <v>3567.7083333333335</v>
          </cell>
          <cell r="J143">
            <v>8000</v>
          </cell>
        </row>
        <row r="144">
          <cell r="A144">
            <v>124</v>
          </cell>
          <cell r="B144" t="str">
            <v>Nov</v>
          </cell>
          <cell r="C144">
            <v>1</v>
          </cell>
          <cell r="D144">
            <v>9</v>
          </cell>
          <cell r="E144">
            <v>25200</v>
          </cell>
          <cell r="F144">
            <v>4284</v>
          </cell>
          <cell r="G144">
            <v>4112.6399999999994</v>
          </cell>
          <cell r="H144">
            <v>3600</v>
          </cell>
          <cell r="I144">
            <v>3750</v>
          </cell>
          <cell r="J144">
            <v>8000</v>
          </cell>
        </row>
        <row r="145">
          <cell r="A145">
            <v>125</v>
          </cell>
          <cell r="B145" t="str">
            <v>Nov</v>
          </cell>
          <cell r="C145">
            <v>2</v>
          </cell>
          <cell r="D145">
            <v>9</v>
          </cell>
          <cell r="E145">
            <v>25200</v>
          </cell>
          <cell r="F145">
            <v>4284</v>
          </cell>
          <cell r="G145">
            <v>4112.6399999999994</v>
          </cell>
          <cell r="H145">
            <v>3600</v>
          </cell>
          <cell r="I145">
            <v>3750</v>
          </cell>
          <cell r="J145">
            <v>8000</v>
          </cell>
        </row>
        <row r="146">
          <cell r="A146">
            <v>126</v>
          </cell>
          <cell r="B146" t="str">
            <v>Nov</v>
          </cell>
          <cell r="C146">
            <v>3</v>
          </cell>
          <cell r="D146">
            <v>9</v>
          </cell>
          <cell r="E146">
            <v>25200</v>
          </cell>
          <cell r="F146">
            <v>4284</v>
          </cell>
          <cell r="G146">
            <v>4112.6399999999994</v>
          </cell>
          <cell r="H146">
            <v>3600</v>
          </cell>
          <cell r="I146">
            <v>3750</v>
          </cell>
          <cell r="J146">
            <v>8000</v>
          </cell>
        </row>
        <row r="147">
          <cell r="A147">
            <v>127</v>
          </cell>
          <cell r="B147" t="str">
            <v>Nov</v>
          </cell>
          <cell r="C147">
            <v>4</v>
          </cell>
          <cell r="D147">
            <v>9</v>
          </cell>
          <cell r="E147">
            <v>25200</v>
          </cell>
          <cell r="F147">
            <v>4284</v>
          </cell>
          <cell r="G147">
            <v>4112.6399999999994</v>
          </cell>
          <cell r="H147">
            <v>3600</v>
          </cell>
          <cell r="I147">
            <v>3750</v>
          </cell>
          <cell r="J147">
            <v>8000</v>
          </cell>
        </row>
        <row r="148">
          <cell r="A148">
            <v>128</v>
          </cell>
          <cell r="B148" t="str">
            <v>Nov</v>
          </cell>
          <cell r="C148">
            <v>5</v>
          </cell>
          <cell r="D148">
            <v>9</v>
          </cell>
          <cell r="E148">
            <v>25200</v>
          </cell>
          <cell r="F148">
            <v>4284</v>
          </cell>
          <cell r="G148">
            <v>4112.6399999999994</v>
          </cell>
          <cell r="H148">
            <v>3600</v>
          </cell>
          <cell r="I148">
            <v>3750</v>
          </cell>
          <cell r="J148">
            <v>8000</v>
          </cell>
        </row>
        <row r="149">
          <cell r="A149">
            <v>129</v>
          </cell>
          <cell r="B149" t="str">
            <v>Nov</v>
          </cell>
          <cell r="C149">
            <v>6</v>
          </cell>
          <cell r="D149">
            <v>9</v>
          </cell>
          <cell r="E149">
            <v>25200</v>
          </cell>
          <cell r="F149">
            <v>4284</v>
          </cell>
          <cell r="G149">
            <v>4112.6399999999994</v>
          </cell>
          <cell r="H149">
            <v>3600</v>
          </cell>
          <cell r="I149">
            <v>3750</v>
          </cell>
          <cell r="J149">
            <v>8000</v>
          </cell>
        </row>
        <row r="150">
          <cell r="A150">
            <v>130</v>
          </cell>
          <cell r="B150" t="str">
            <v>Nov</v>
          </cell>
          <cell r="C150">
            <v>7</v>
          </cell>
          <cell r="D150">
            <v>9</v>
          </cell>
          <cell r="E150">
            <v>25200</v>
          </cell>
          <cell r="F150">
            <v>4284</v>
          </cell>
          <cell r="G150">
            <v>4112.6399999999994</v>
          </cell>
          <cell r="H150">
            <v>3600</v>
          </cell>
          <cell r="I150">
            <v>3750</v>
          </cell>
          <cell r="J150">
            <v>8000</v>
          </cell>
        </row>
        <row r="151">
          <cell r="A151">
            <v>131</v>
          </cell>
          <cell r="B151" t="str">
            <v>Nov</v>
          </cell>
          <cell r="C151">
            <v>8</v>
          </cell>
          <cell r="D151">
            <v>9</v>
          </cell>
          <cell r="E151">
            <v>25200</v>
          </cell>
          <cell r="F151">
            <v>4284</v>
          </cell>
          <cell r="G151">
            <v>4112.6399999999994</v>
          </cell>
          <cell r="H151">
            <v>3600</v>
          </cell>
          <cell r="I151">
            <v>3750</v>
          </cell>
          <cell r="J151">
            <v>8000</v>
          </cell>
        </row>
        <row r="152">
          <cell r="A152">
            <v>132</v>
          </cell>
          <cell r="B152" t="str">
            <v>Nov</v>
          </cell>
          <cell r="C152">
            <v>9</v>
          </cell>
          <cell r="D152">
            <v>9</v>
          </cell>
          <cell r="E152">
            <v>25200</v>
          </cell>
          <cell r="F152">
            <v>4284</v>
          </cell>
          <cell r="G152">
            <v>4112.6399999999994</v>
          </cell>
          <cell r="H152">
            <v>3600</v>
          </cell>
          <cell r="I152">
            <v>3750</v>
          </cell>
          <cell r="J152">
            <v>8000</v>
          </cell>
        </row>
        <row r="153">
          <cell r="A153">
            <v>133</v>
          </cell>
          <cell r="B153" t="str">
            <v>Nov</v>
          </cell>
          <cell r="C153">
            <v>10</v>
          </cell>
          <cell r="D153">
            <v>9</v>
          </cell>
          <cell r="E153">
            <v>25200</v>
          </cell>
          <cell r="F153">
            <v>4284</v>
          </cell>
          <cell r="G153">
            <v>4112.6399999999994</v>
          </cell>
          <cell r="H153">
            <v>3600</v>
          </cell>
          <cell r="I153">
            <v>3750</v>
          </cell>
          <cell r="J153">
            <v>8000</v>
          </cell>
        </row>
        <row r="154">
          <cell r="A154">
            <v>134</v>
          </cell>
          <cell r="B154" t="str">
            <v>Nov</v>
          </cell>
          <cell r="C154">
            <v>11</v>
          </cell>
          <cell r="D154">
            <v>9</v>
          </cell>
          <cell r="E154">
            <v>25200</v>
          </cell>
          <cell r="F154">
            <v>4284</v>
          </cell>
          <cell r="G154">
            <v>4112.6399999999994</v>
          </cell>
          <cell r="H154">
            <v>3600</v>
          </cell>
          <cell r="I154">
            <v>3750</v>
          </cell>
          <cell r="J154">
            <v>8000</v>
          </cell>
        </row>
        <row r="155">
          <cell r="A155">
            <v>135</v>
          </cell>
          <cell r="B155" t="str">
            <v>Nov</v>
          </cell>
          <cell r="C155">
            <v>12</v>
          </cell>
          <cell r="D155">
            <v>9</v>
          </cell>
          <cell r="E155">
            <v>25200</v>
          </cell>
          <cell r="F155">
            <v>4284</v>
          </cell>
          <cell r="G155">
            <v>4112.6399999999994</v>
          </cell>
          <cell r="H155">
            <v>3600</v>
          </cell>
          <cell r="I155">
            <v>3750</v>
          </cell>
          <cell r="J155">
            <v>8000</v>
          </cell>
        </row>
        <row r="156">
          <cell r="A156">
            <v>136</v>
          </cell>
          <cell r="B156" t="str">
            <v>Nov</v>
          </cell>
          <cell r="C156">
            <v>13</v>
          </cell>
          <cell r="D156">
            <v>9</v>
          </cell>
          <cell r="E156">
            <v>25200</v>
          </cell>
          <cell r="F156">
            <v>4284</v>
          </cell>
          <cell r="G156">
            <v>4112.6399999999994</v>
          </cell>
          <cell r="H156">
            <v>3600</v>
          </cell>
          <cell r="I156">
            <v>3750</v>
          </cell>
          <cell r="J156">
            <v>8000</v>
          </cell>
        </row>
        <row r="157">
          <cell r="A157">
            <v>137</v>
          </cell>
          <cell r="B157" t="str">
            <v>Nov</v>
          </cell>
          <cell r="C157">
            <v>14</v>
          </cell>
          <cell r="D157">
            <v>9</v>
          </cell>
          <cell r="E157">
            <v>25200</v>
          </cell>
          <cell r="F157">
            <v>4284</v>
          </cell>
          <cell r="G157">
            <v>4112.6399999999994</v>
          </cell>
          <cell r="H157">
            <v>3600</v>
          </cell>
          <cell r="I157">
            <v>3750</v>
          </cell>
          <cell r="J157">
            <v>8000</v>
          </cell>
        </row>
        <row r="158">
          <cell r="A158">
            <v>138</v>
          </cell>
          <cell r="B158" t="str">
            <v>Nov</v>
          </cell>
          <cell r="C158">
            <v>15</v>
          </cell>
          <cell r="D158">
            <v>9</v>
          </cell>
          <cell r="E158">
            <v>25200</v>
          </cell>
          <cell r="F158">
            <v>4284</v>
          </cell>
          <cell r="G158">
            <v>4112.6399999999994</v>
          </cell>
          <cell r="H158">
            <v>3600</v>
          </cell>
          <cell r="I158">
            <v>3750</v>
          </cell>
          <cell r="J158">
            <v>8000</v>
          </cell>
        </row>
        <row r="159">
          <cell r="A159">
            <v>139</v>
          </cell>
          <cell r="B159" t="str">
            <v>Nov</v>
          </cell>
          <cell r="C159">
            <v>16</v>
          </cell>
          <cell r="D159">
            <v>9</v>
          </cell>
          <cell r="E159">
            <v>25200</v>
          </cell>
          <cell r="F159">
            <v>4284</v>
          </cell>
          <cell r="G159">
            <v>4112.6399999999994</v>
          </cell>
          <cell r="H159">
            <v>3600</v>
          </cell>
          <cell r="I159">
            <v>3750</v>
          </cell>
          <cell r="J159">
            <v>8000</v>
          </cell>
        </row>
        <row r="160">
          <cell r="A160">
            <v>140</v>
          </cell>
          <cell r="B160" t="str">
            <v>Nov</v>
          </cell>
          <cell r="C160">
            <v>17</v>
          </cell>
          <cell r="D160">
            <v>9</v>
          </cell>
          <cell r="E160">
            <v>25200</v>
          </cell>
          <cell r="F160">
            <v>4284</v>
          </cell>
          <cell r="G160">
            <v>4112.6399999999994</v>
          </cell>
          <cell r="H160">
            <v>3600</v>
          </cell>
          <cell r="I160">
            <v>3750</v>
          </cell>
          <cell r="J160">
            <v>8000</v>
          </cell>
        </row>
        <row r="161">
          <cell r="A161">
            <v>141</v>
          </cell>
          <cell r="B161" t="str">
            <v>Nov</v>
          </cell>
          <cell r="C161">
            <v>18</v>
          </cell>
          <cell r="D161">
            <v>9</v>
          </cell>
          <cell r="E161">
            <v>25200</v>
          </cell>
          <cell r="F161">
            <v>4284</v>
          </cell>
          <cell r="G161">
            <v>4112.6399999999994</v>
          </cell>
          <cell r="H161">
            <v>3600</v>
          </cell>
          <cell r="I161">
            <v>3750</v>
          </cell>
          <cell r="J161">
            <v>8000</v>
          </cell>
        </row>
        <row r="162">
          <cell r="A162">
            <v>142</v>
          </cell>
          <cell r="B162" t="str">
            <v>Nov</v>
          </cell>
          <cell r="C162">
            <v>19</v>
          </cell>
          <cell r="D162">
            <v>9</v>
          </cell>
          <cell r="E162">
            <v>25200</v>
          </cell>
          <cell r="F162">
            <v>4284</v>
          </cell>
          <cell r="G162">
            <v>4112.6399999999994</v>
          </cell>
          <cell r="H162">
            <v>3600</v>
          </cell>
          <cell r="I162">
            <v>3750</v>
          </cell>
          <cell r="J162">
            <v>8000</v>
          </cell>
        </row>
        <row r="163">
          <cell r="A163">
            <v>143</v>
          </cell>
          <cell r="B163" t="str">
            <v>Nov</v>
          </cell>
          <cell r="C163">
            <v>20</v>
          </cell>
          <cell r="D163">
            <v>9</v>
          </cell>
          <cell r="E163">
            <v>25200</v>
          </cell>
          <cell r="F163">
            <v>4284</v>
          </cell>
          <cell r="G163">
            <v>4112.6399999999994</v>
          </cell>
          <cell r="H163">
            <v>3600</v>
          </cell>
          <cell r="I163">
            <v>3750</v>
          </cell>
          <cell r="J163">
            <v>8000</v>
          </cell>
        </row>
        <row r="164">
          <cell r="A164">
            <v>144</v>
          </cell>
          <cell r="B164" t="str">
            <v>Nov</v>
          </cell>
          <cell r="C164">
            <v>21</v>
          </cell>
          <cell r="D164">
            <v>9</v>
          </cell>
          <cell r="E164">
            <v>25200</v>
          </cell>
          <cell r="F164">
            <v>4284</v>
          </cell>
          <cell r="G164">
            <v>4112.6399999999994</v>
          </cell>
          <cell r="H164">
            <v>3600</v>
          </cell>
          <cell r="I164">
            <v>3750</v>
          </cell>
          <cell r="J164">
            <v>8000</v>
          </cell>
        </row>
        <row r="165">
          <cell r="A165">
            <v>145</v>
          </cell>
          <cell r="B165" t="str">
            <v>Nov</v>
          </cell>
          <cell r="C165">
            <v>22</v>
          </cell>
          <cell r="D165">
            <v>9</v>
          </cell>
          <cell r="E165">
            <v>25200</v>
          </cell>
          <cell r="F165">
            <v>4284</v>
          </cell>
          <cell r="G165">
            <v>4112.6399999999994</v>
          </cell>
          <cell r="H165">
            <v>3600</v>
          </cell>
          <cell r="I165">
            <v>3750</v>
          </cell>
          <cell r="J165">
            <v>8000</v>
          </cell>
        </row>
        <row r="166">
          <cell r="A166">
            <v>146</v>
          </cell>
          <cell r="B166" t="str">
            <v>Nov</v>
          </cell>
          <cell r="C166">
            <v>23</v>
          </cell>
          <cell r="D166">
            <v>9</v>
          </cell>
          <cell r="E166">
            <v>25200</v>
          </cell>
          <cell r="F166">
            <v>4284</v>
          </cell>
          <cell r="G166">
            <v>4112.6399999999994</v>
          </cell>
          <cell r="H166">
            <v>3600</v>
          </cell>
          <cell r="I166">
            <v>3750</v>
          </cell>
          <cell r="J166">
            <v>8000</v>
          </cell>
        </row>
        <row r="167">
          <cell r="A167">
            <v>147</v>
          </cell>
          <cell r="B167" t="str">
            <v>Nov</v>
          </cell>
          <cell r="C167">
            <v>24</v>
          </cell>
          <cell r="D167">
            <v>9</v>
          </cell>
          <cell r="E167">
            <v>25200</v>
          </cell>
          <cell r="F167">
            <v>4284</v>
          </cell>
          <cell r="G167">
            <v>4112.6399999999994</v>
          </cell>
          <cell r="H167">
            <v>3600</v>
          </cell>
          <cell r="I167">
            <v>3750</v>
          </cell>
          <cell r="J167">
            <v>8000</v>
          </cell>
        </row>
        <row r="168">
          <cell r="A168">
            <v>148</v>
          </cell>
          <cell r="B168" t="str">
            <v>Nov</v>
          </cell>
          <cell r="C168">
            <v>25</v>
          </cell>
          <cell r="D168">
            <v>9</v>
          </cell>
          <cell r="E168">
            <v>25200</v>
          </cell>
          <cell r="F168">
            <v>4284</v>
          </cell>
          <cell r="G168">
            <v>4112.6399999999994</v>
          </cell>
          <cell r="H168">
            <v>3600</v>
          </cell>
          <cell r="I168">
            <v>3750</v>
          </cell>
          <cell r="J168">
            <v>8000</v>
          </cell>
        </row>
        <row r="169">
          <cell r="A169">
            <v>149</v>
          </cell>
          <cell r="B169" t="str">
            <v>Nov</v>
          </cell>
          <cell r="C169">
            <v>26</v>
          </cell>
          <cell r="D169">
            <v>9</v>
          </cell>
          <cell r="E169">
            <v>25200</v>
          </cell>
          <cell r="F169">
            <v>4284</v>
          </cell>
          <cell r="G169">
            <v>4112.6399999999994</v>
          </cell>
          <cell r="H169">
            <v>3600</v>
          </cell>
          <cell r="I169">
            <v>3750</v>
          </cell>
          <cell r="J169">
            <v>8000</v>
          </cell>
        </row>
        <row r="170">
          <cell r="A170">
            <v>150</v>
          </cell>
          <cell r="B170" t="str">
            <v>Nov</v>
          </cell>
          <cell r="C170">
            <v>27</v>
          </cell>
          <cell r="D170">
            <v>9</v>
          </cell>
          <cell r="E170">
            <v>25200</v>
          </cell>
          <cell r="F170">
            <v>4284</v>
          </cell>
          <cell r="G170">
            <v>4112.6399999999994</v>
          </cell>
          <cell r="H170">
            <v>3600</v>
          </cell>
          <cell r="I170">
            <v>3750</v>
          </cell>
          <cell r="J170">
            <v>8000</v>
          </cell>
        </row>
        <row r="171">
          <cell r="A171">
            <v>151</v>
          </cell>
          <cell r="B171" t="str">
            <v>Nov</v>
          </cell>
          <cell r="C171">
            <v>28</v>
          </cell>
          <cell r="D171">
            <v>9</v>
          </cell>
          <cell r="E171">
            <v>25200</v>
          </cell>
          <cell r="F171">
            <v>4284</v>
          </cell>
          <cell r="G171">
            <v>4112.6399999999994</v>
          </cell>
          <cell r="H171">
            <v>3600</v>
          </cell>
          <cell r="I171">
            <v>3750</v>
          </cell>
          <cell r="J171">
            <v>8000</v>
          </cell>
        </row>
        <row r="172">
          <cell r="A172">
            <v>152</v>
          </cell>
          <cell r="B172" t="str">
            <v>Nov</v>
          </cell>
          <cell r="C172">
            <v>29</v>
          </cell>
          <cell r="D172">
            <v>9</v>
          </cell>
          <cell r="E172">
            <v>25200</v>
          </cell>
          <cell r="F172">
            <v>4284</v>
          </cell>
          <cell r="G172">
            <v>4112.6399999999994</v>
          </cell>
          <cell r="H172">
            <v>3600</v>
          </cell>
          <cell r="I172">
            <v>3750</v>
          </cell>
          <cell r="J172">
            <v>8000</v>
          </cell>
        </row>
        <row r="173">
          <cell r="A173">
            <v>153</v>
          </cell>
          <cell r="B173" t="str">
            <v>Nov</v>
          </cell>
          <cell r="C173">
            <v>30</v>
          </cell>
          <cell r="D173">
            <v>9</v>
          </cell>
          <cell r="E173">
            <v>25200</v>
          </cell>
          <cell r="F173">
            <v>4284</v>
          </cell>
          <cell r="G173">
            <v>4112.6399999999994</v>
          </cell>
          <cell r="H173">
            <v>3600</v>
          </cell>
          <cell r="I173">
            <v>3750</v>
          </cell>
          <cell r="J173">
            <v>8000</v>
          </cell>
        </row>
        <row r="174">
          <cell r="A174">
            <v>154</v>
          </cell>
          <cell r="B174" t="str">
            <v>Dec</v>
          </cell>
          <cell r="C174">
            <v>1</v>
          </cell>
          <cell r="D174">
            <v>8.25</v>
          </cell>
          <cell r="E174">
            <v>23100</v>
          </cell>
          <cell r="F174">
            <v>3927.0000000000005</v>
          </cell>
          <cell r="G174">
            <v>3769.92</v>
          </cell>
          <cell r="H174">
            <v>3675</v>
          </cell>
          <cell r="I174">
            <v>3828.125</v>
          </cell>
          <cell r="J174">
            <v>8000</v>
          </cell>
        </row>
        <row r="175">
          <cell r="A175">
            <v>155</v>
          </cell>
          <cell r="B175" t="str">
            <v>Dec</v>
          </cell>
          <cell r="C175">
            <v>2</v>
          </cell>
          <cell r="D175">
            <v>8.25</v>
          </cell>
          <cell r="E175">
            <v>23100</v>
          </cell>
          <cell r="F175">
            <v>3927.0000000000005</v>
          </cell>
          <cell r="G175">
            <v>3769.92</v>
          </cell>
          <cell r="H175">
            <v>3675</v>
          </cell>
          <cell r="I175">
            <v>3828.125</v>
          </cell>
          <cell r="J175">
            <v>7941.7950000000001</v>
          </cell>
        </row>
        <row r="176">
          <cell r="A176">
            <v>156</v>
          </cell>
          <cell r="B176" t="str">
            <v>Dec</v>
          </cell>
          <cell r="C176">
            <v>3</v>
          </cell>
          <cell r="D176">
            <v>8.25</v>
          </cell>
          <cell r="E176">
            <v>23100</v>
          </cell>
          <cell r="F176">
            <v>3927.0000000000005</v>
          </cell>
          <cell r="G176">
            <v>3769.92</v>
          </cell>
          <cell r="H176">
            <v>3675</v>
          </cell>
          <cell r="I176">
            <v>3828.125</v>
          </cell>
          <cell r="J176">
            <v>7883.59</v>
          </cell>
        </row>
        <row r="177">
          <cell r="A177">
            <v>157</v>
          </cell>
          <cell r="B177" t="str">
            <v>Dec</v>
          </cell>
          <cell r="C177">
            <v>4</v>
          </cell>
          <cell r="D177">
            <v>8.25</v>
          </cell>
          <cell r="E177">
            <v>23100</v>
          </cell>
          <cell r="F177">
            <v>3927.0000000000005</v>
          </cell>
          <cell r="G177">
            <v>3769.92</v>
          </cell>
          <cell r="H177">
            <v>3675</v>
          </cell>
          <cell r="I177">
            <v>3828.125</v>
          </cell>
          <cell r="J177">
            <v>7825.3850000000002</v>
          </cell>
        </row>
        <row r="178">
          <cell r="A178">
            <v>158</v>
          </cell>
          <cell r="B178" t="str">
            <v>Dec</v>
          </cell>
          <cell r="C178">
            <v>5</v>
          </cell>
          <cell r="D178">
            <v>8.25</v>
          </cell>
          <cell r="E178">
            <v>23100</v>
          </cell>
          <cell r="F178">
            <v>3927.0000000000005</v>
          </cell>
          <cell r="G178">
            <v>3769.92</v>
          </cell>
          <cell r="H178">
            <v>3675</v>
          </cell>
          <cell r="I178">
            <v>3828.125</v>
          </cell>
          <cell r="J178">
            <v>7767.18</v>
          </cell>
        </row>
        <row r="179">
          <cell r="A179">
            <v>159</v>
          </cell>
          <cell r="B179" t="str">
            <v>Dec</v>
          </cell>
          <cell r="C179">
            <v>6</v>
          </cell>
          <cell r="D179">
            <v>8.25</v>
          </cell>
          <cell r="E179">
            <v>23100</v>
          </cell>
          <cell r="F179">
            <v>3927.0000000000005</v>
          </cell>
          <cell r="G179">
            <v>3769.92</v>
          </cell>
          <cell r="H179">
            <v>3675</v>
          </cell>
          <cell r="I179">
            <v>3828.125</v>
          </cell>
          <cell r="J179">
            <v>7708.9750000000004</v>
          </cell>
        </row>
        <row r="180">
          <cell r="A180">
            <v>160</v>
          </cell>
          <cell r="B180" t="str">
            <v>Dec</v>
          </cell>
          <cell r="C180">
            <v>7</v>
          </cell>
          <cell r="D180">
            <v>8.25</v>
          </cell>
          <cell r="E180">
            <v>23100</v>
          </cell>
          <cell r="F180">
            <v>3927.0000000000005</v>
          </cell>
          <cell r="G180">
            <v>3769.92</v>
          </cell>
          <cell r="H180">
            <v>3675</v>
          </cell>
          <cell r="I180">
            <v>3828.125</v>
          </cell>
          <cell r="J180">
            <v>7650.77</v>
          </cell>
        </row>
        <row r="181">
          <cell r="A181">
            <v>161</v>
          </cell>
          <cell r="B181" t="str">
            <v>Dec</v>
          </cell>
          <cell r="C181">
            <v>8</v>
          </cell>
          <cell r="D181">
            <v>8.25</v>
          </cell>
          <cell r="E181">
            <v>23100</v>
          </cell>
          <cell r="F181">
            <v>3927.0000000000005</v>
          </cell>
          <cell r="G181">
            <v>3769.92</v>
          </cell>
          <cell r="H181">
            <v>3675</v>
          </cell>
          <cell r="I181">
            <v>3828.125</v>
          </cell>
          <cell r="J181">
            <v>7592.5650000000005</v>
          </cell>
        </row>
        <row r="182">
          <cell r="A182">
            <v>162</v>
          </cell>
          <cell r="B182" t="str">
            <v>Dec</v>
          </cell>
          <cell r="C182">
            <v>9</v>
          </cell>
          <cell r="D182">
            <v>8.25</v>
          </cell>
          <cell r="E182">
            <v>23100</v>
          </cell>
          <cell r="F182">
            <v>3927.0000000000005</v>
          </cell>
          <cell r="G182">
            <v>3769.92</v>
          </cell>
          <cell r="H182">
            <v>3675</v>
          </cell>
          <cell r="I182">
            <v>3828.125</v>
          </cell>
          <cell r="J182">
            <v>7534.3600000000006</v>
          </cell>
        </row>
        <row r="183">
          <cell r="A183">
            <v>163</v>
          </cell>
          <cell r="B183" t="str">
            <v>Dec</v>
          </cell>
          <cell r="C183">
            <v>10</v>
          </cell>
          <cell r="D183">
            <v>8.25</v>
          </cell>
          <cell r="E183">
            <v>23100</v>
          </cell>
          <cell r="F183">
            <v>3927.0000000000005</v>
          </cell>
          <cell r="G183">
            <v>3769.92</v>
          </cell>
          <cell r="H183">
            <v>3675</v>
          </cell>
          <cell r="I183">
            <v>3828.125</v>
          </cell>
          <cell r="J183">
            <v>7476.1550000000007</v>
          </cell>
        </row>
        <row r="184">
          <cell r="A184">
            <v>164</v>
          </cell>
          <cell r="B184" t="str">
            <v>Dec</v>
          </cell>
          <cell r="C184">
            <v>11</v>
          </cell>
          <cell r="D184">
            <v>8.25</v>
          </cell>
          <cell r="E184">
            <v>23100</v>
          </cell>
          <cell r="F184">
            <v>3927.0000000000005</v>
          </cell>
          <cell r="G184">
            <v>3769.92</v>
          </cell>
          <cell r="H184">
            <v>3675</v>
          </cell>
          <cell r="I184">
            <v>3828.125</v>
          </cell>
          <cell r="J184">
            <v>7417.9500000000007</v>
          </cell>
        </row>
        <row r="185">
          <cell r="A185">
            <v>165</v>
          </cell>
          <cell r="B185" t="str">
            <v>Dec</v>
          </cell>
          <cell r="C185">
            <v>12</v>
          </cell>
          <cell r="D185">
            <v>8.25</v>
          </cell>
          <cell r="E185">
            <v>23100</v>
          </cell>
          <cell r="F185">
            <v>3927.0000000000005</v>
          </cell>
          <cell r="G185">
            <v>3769.92</v>
          </cell>
          <cell r="H185">
            <v>3675</v>
          </cell>
          <cell r="I185">
            <v>3828.125</v>
          </cell>
          <cell r="J185">
            <v>7359.7450000000008</v>
          </cell>
        </row>
        <row r="186">
          <cell r="A186">
            <v>166</v>
          </cell>
          <cell r="B186" t="str">
            <v>Dec</v>
          </cell>
          <cell r="C186">
            <v>13</v>
          </cell>
          <cell r="D186">
            <v>8.25</v>
          </cell>
          <cell r="E186">
            <v>23100</v>
          </cell>
          <cell r="F186">
            <v>3927.0000000000005</v>
          </cell>
          <cell r="G186">
            <v>3769.92</v>
          </cell>
          <cell r="H186">
            <v>3675</v>
          </cell>
          <cell r="I186">
            <v>3828.125</v>
          </cell>
          <cell r="J186">
            <v>7301.5400000000009</v>
          </cell>
        </row>
        <row r="187">
          <cell r="A187">
            <v>167</v>
          </cell>
          <cell r="B187" t="str">
            <v>Dec</v>
          </cell>
          <cell r="C187">
            <v>14</v>
          </cell>
          <cell r="D187">
            <v>8.25</v>
          </cell>
          <cell r="E187">
            <v>23100</v>
          </cell>
          <cell r="F187">
            <v>3927.0000000000005</v>
          </cell>
          <cell r="G187">
            <v>3769.92</v>
          </cell>
          <cell r="H187">
            <v>3675</v>
          </cell>
          <cell r="I187">
            <v>3828.125</v>
          </cell>
          <cell r="J187">
            <v>7243.3350000000009</v>
          </cell>
        </row>
        <row r="188">
          <cell r="A188">
            <v>168</v>
          </cell>
          <cell r="B188" t="str">
            <v>Dec</v>
          </cell>
          <cell r="C188">
            <v>15</v>
          </cell>
          <cell r="D188">
            <v>8.25</v>
          </cell>
          <cell r="E188">
            <v>23100</v>
          </cell>
          <cell r="F188">
            <v>3927.0000000000005</v>
          </cell>
          <cell r="G188">
            <v>3769.92</v>
          </cell>
          <cell r="H188">
            <v>3675</v>
          </cell>
          <cell r="I188">
            <v>3828.125</v>
          </cell>
          <cell r="J188">
            <v>7185.130000000001</v>
          </cell>
        </row>
        <row r="189">
          <cell r="A189">
            <v>169</v>
          </cell>
          <cell r="B189" t="str">
            <v>Dec</v>
          </cell>
          <cell r="C189">
            <v>16</v>
          </cell>
          <cell r="D189">
            <v>8.25</v>
          </cell>
          <cell r="E189">
            <v>23100</v>
          </cell>
          <cell r="F189">
            <v>3927.0000000000005</v>
          </cell>
          <cell r="G189">
            <v>3769.92</v>
          </cell>
          <cell r="H189">
            <v>3675</v>
          </cell>
          <cell r="I189">
            <v>3828.125</v>
          </cell>
          <cell r="J189">
            <v>7126.9250000000011</v>
          </cell>
        </row>
        <row r="190">
          <cell r="A190">
            <v>170</v>
          </cell>
          <cell r="B190" t="str">
            <v>Dec</v>
          </cell>
          <cell r="C190">
            <v>17</v>
          </cell>
          <cell r="D190">
            <v>8.25</v>
          </cell>
          <cell r="E190">
            <v>23100</v>
          </cell>
          <cell r="F190">
            <v>3927.0000000000005</v>
          </cell>
          <cell r="G190">
            <v>3769.92</v>
          </cell>
          <cell r="H190">
            <v>3675</v>
          </cell>
          <cell r="I190">
            <v>3828.125</v>
          </cell>
          <cell r="J190">
            <v>7068.7200000000012</v>
          </cell>
        </row>
        <row r="191">
          <cell r="A191">
            <v>171</v>
          </cell>
          <cell r="B191" t="str">
            <v>Dec</v>
          </cell>
          <cell r="C191">
            <v>18</v>
          </cell>
          <cell r="D191">
            <v>8.25</v>
          </cell>
          <cell r="E191">
            <v>23100</v>
          </cell>
          <cell r="F191">
            <v>3927.0000000000005</v>
          </cell>
          <cell r="G191">
            <v>3769.92</v>
          </cell>
          <cell r="H191">
            <v>3675</v>
          </cell>
          <cell r="I191">
            <v>3828.125</v>
          </cell>
          <cell r="J191">
            <v>7010.5150000000012</v>
          </cell>
        </row>
        <row r="192">
          <cell r="A192">
            <v>172</v>
          </cell>
          <cell r="B192" t="str">
            <v>Dec</v>
          </cell>
          <cell r="C192">
            <v>19</v>
          </cell>
          <cell r="D192">
            <v>8.25</v>
          </cell>
          <cell r="E192">
            <v>23100</v>
          </cell>
          <cell r="F192">
            <v>3927.0000000000005</v>
          </cell>
          <cell r="G192">
            <v>3769.92</v>
          </cell>
          <cell r="H192">
            <v>3675</v>
          </cell>
          <cell r="I192">
            <v>3828.125</v>
          </cell>
          <cell r="J192">
            <v>6952.3100000000013</v>
          </cell>
        </row>
        <row r="193">
          <cell r="A193">
            <v>173</v>
          </cell>
          <cell r="B193" t="str">
            <v>Dec</v>
          </cell>
          <cell r="C193">
            <v>20</v>
          </cell>
          <cell r="D193">
            <v>8.25</v>
          </cell>
          <cell r="E193">
            <v>23100</v>
          </cell>
          <cell r="F193">
            <v>3927.0000000000005</v>
          </cell>
          <cell r="G193">
            <v>3769.92</v>
          </cell>
          <cell r="H193">
            <v>3675</v>
          </cell>
          <cell r="I193">
            <v>3828.125</v>
          </cell>
          <cell r="J193">
            <v>6894.1050000000014</v>
          </cell>
        </row>
        <row r="194">
          <cell r="A194">
            <v>174</v>
          </cell>
          <cell r="B194" t="str">
            <v>Dec</v>
          </cell>
          <cell r="C194">
            <v>21</v>
          </cell>
          <cell r="D194">
            <v>8.25</v>
          </cell>
          <cell r="E194">
            <v>23100</v>
          </cell>
          <cell r="F194">
            <v>3927.0000000000005</v>
          </cell>
          <cell r="G194">
            <v>3769.92</v>
          </cell>
          <cell r="H194">
            <v>3675</v>
          </cell>
          <cell r="I194">
            <v>3828.125</v>
          </cell>
          <cell r="J194">
            <v>6835.9000000000015</v>
          </cell>
        </row>
        <row r="195">
          <cell r="A195">
            <v>175</v>
          </cell>
          <cell r="B195" t="str">
            <v>Dec</v>
          </cell>
          <cell r="C195">
            <v>22</v>
          </cell>
          <cell r="D195">
            <v>8.25</v>
          </cell>
          <cell r="E195">
            <v>23100</v>
          </cell>
          <cell r="F195">
            <v>3927.0000000000005</v>
          </cell>
          <cell r="G195">
            <v>3769.92</v>
          </cell>
          <cell r="H195">
            <v>3675</v>
          </cell>
          <cell r="I195">
            <v>3828.125</v>
          </cell>
          <cell r="J195">
            <v>6777.6950000000015</v>
          </cell>
        </row>
        <row r="196">
          <cell r="A196">
            <v>176</v>
          </cell>
          <cell r="B196" t="str">
            <v>Dec</v>
          </cell>
          <cell r="C196">
            <v>23</v>
          </cell>
          <cell r="D196">
            <v>8.25</v>
          </cell>
          <cell r="E196">
            <v>23100</v>
          </cell>
          <cell r="F196">
            <v>3927.0000000000005</v>
          </cell>
          <cell r="G196">
            <v>3769.92</v>
          </cell>
          <cell r="H196">
            <v>3675</v>
          </cell>
          <cell r="I196">
            <v>3828.125</v>
          </cell>
          <cell r="J196">
            <v>6719.4900000000016</v>
          </cell>
        </row>
        <row r="197">
          <cell r="A197">
            <v>177</v>
          </cell>
          <cell r="B197" t="str">
            <v>Dec</v>
          </cell>
          <cell r="C197">
            <v>24</v>
          </cell>
          <cell r="D197">
            <v>8.25</v>
          </cell>
          <cell r="E197">
            <v>23100</v>
          </cell>
          <cell r="F197">
            <v>3927.0000000000005</v>
          </cell>
          <cell r="G197">
            <v>3769.92</v>
          </cell>
          <cell r="H197">
            <v>3675</v>
          </cell>
          <cell r="I197">
            <v>3828.125</v>
          </cell>
          <cell r="J197">
            <v>6661.2850000000017</v>
          </cell>
        </row>
        <row r="198">
          <cell r="A198">
            <v>178</v>
          </cell>
          <cell r="B198" t="str">
            <v>Dec</v>
          </cell>
          <cell r="C198">
            <v>25</v>
          </cell>
          <cell r="D198">
            <v>8.25</v>
          </cell>
          <cell r="E198">
            <v>23100</v>
          </cell>
          <cell r="F198">
            <v>3927.0000000000005</v>
          </cell>
          <cell r="G198">
            <v>3769.92</v>
          </cell>
          <cell r="H198">
            <v>3675</v>
          </cell>
          <cell r="I198">
            <v>3828.125</v>
          </cell>
          <cell r="J198">
            <v>6603.0800000000017</v>
          </cell>
        </row>
        <row r="199">
          <cell r="A199">
            <v>179</v>
          </cell>
          <cell r="B199" t="str">
            <v>Dec</v>
          </cell>
          <cell r="C199">
            <v>26</v>
          </cell>
          <cell r="D199">
            <v>8.25</v>
          </cell>
          <cell r="E199">
            <v>23100</v>
          </cell>
          <cell r="F199">
            <v>3927.0000000000005</v>
          </cell>
          <cell r="G199">
            <v>3769.92</v>
          </cell>
          <cell r="H199">
            <v>3675</v>
          </cell>
          <cell r="I199">
            <v>3828.125</v>
          </cell>
          <cell r="J199">
            <v>6544.8750000000018</v>
          </cell>
        </row>
        <row r="200">
          <cell r="A200">
            <v>180</v>
          </cell>
          <cell r="B200" t="str">
            <v>Dec</v>
          </cell>
          <cell r="C200">
            <v>27</v>
          </cell>
          <cell r="D200">
            <v>8.25</v>
          </cell>
          <cell r="E200">
            <v>23100</v>
          </cell>
          <cell r="F200">
            <v>3927.0000000000005</v>
          </cell>
          <cell r="G200">
            <v>3769.92</v>
          </cell>
          <cell r="H200">
            <v>3675</v>
          </cell>
          <cell r="I200">
            <v>3828.125</v>
          </cell>
          <cell r="J200">
            <v>6486.6700000000019</v>
          </cell>
        </row>
        <row r="201">
          <cell r="A201">
            <v>181</v>
          </cell>
          <cell r="B201" t="str">
            <v>Dec</v>
          </cell>
          <cell r="C201">
            <v>28</v>
          </cell>
          <cell r="D201">
            <v>8.25</v>
          </cell>
          <cell r="E201">
            <v>23100</v>
          </cell>
          <cell r="F201">
            <v>3927.0000000000005</v>
          </cell>
          <cell r="G201">
            <v>3769.92</v>
          </cell>
          <cell r="H201">
            <v>3675</v>
          </cell>
          <cell r="I201">
            <v>3828.125</v>
          </cell>
          <cell r="J201">
            <v>6428.465000000002</v>
          </cell>
        </row>
        <row r="202">
          <cell r="A202">
            <v>182</v>
          </cell>
          <cell r="B202" t="str">
            <v>Dec</v>
          </cell>
          <cell r="C202">
            <v>29</v>
          </cell>
          <cell r="D202">
            <v>8.25</v>
          </cell>
          <cell r="E202">
            <v>23100</v>
          </cell>
          <cell r="F202">
            <v>3927.0000000000005</v>
          </cell>
          <cell r="G202">
            <v>3769.92</v>
          </cell>
          <cell r="H202">
            <v>3675</v>
          </cell>
          <cell r="I202">
            <v>3828.125</v>
          </cell>
          <cell r="J202">
            <v>6370.260000000002</v>
          </cell>
        </row>
        <row r="203">
          <cell r="A203">
            <v>183</v>
          </cell>
          <cell r="B203" t="str">
            <v>Dec</v>
          </cell>
          <cell r="C203">
            <v>30</v>
          </cell>
          <cell r="D203">
            <v>8.25</v>
          </cell>
          <cell r="E203">
            <v>23100</v>
          </cell>
          <cell r="F203">
            <v>3927.0000000000005</v>
          </cell>
          <cell r="G203">
            <v>3769.92</v>
          </cell>
          <cell r="H203">
            <v>3675</v>
          </cell>
          <cell r="I203">
            <v>3828.125</v>
          </cell>
          <cell r="J203">
            <v>6312.0550000000021</v>
          </cell>
        </row>
        <row r="204">
          <cell r="A204">
            <v>184</v>
          </cell>
          <cell r="B204" t="str">
            <v>Dec</v>
          </cell>
          <cell r="C204">
            <v>31</v>
          </cell>
          <cell r="D204">
            <v>8.25</v>
          </cell>
          <cell r="E204">
            <v>23100</v>
          </cell>
          <cell r="F204">
            <v>3927.0000000000005</v>
          </cell>
          <cell r="G204">
            <v>3769.92</v>
          </cell>
          <cell r="H204">
            <v>3675</v>
          </cell>
          <cell r="I204">
            <v>3828.125</v>
          </cell>
          <cell r="J204">
            <v>6253.8500000000022</v>
          </cell>
        </row>
        <row r="205">
          <cell r="A205">
            <v>185</v>
          </cell>
          <cell r="B205" t="str">
            <v>Jan</v>
          </cell>
          <cell r="C205">
            <v>1</v>
          </cell>
          <cell r="D205">
            <v>8.5</v>
          </cell>
          <cell r="E205">
            <v>23800</v>
          </cell>
          <cell r="F205">
            <v>4046.0000000000005</v>
          </cell>
          <cell r="G205">
            <v>3884.1600000000003</v>
          </cell>
          <cell r="H205">
            <v>3650</v>
          </cell>
          <cell r="I205">
            <v>3802.0833333333335</v>
          </cell>
          <cell r="J205">
            <v>6195.6450000000023</v>
          </cell>
        </row>
        <row r="206">
          <cell r="A206">
            <v>186</v>
          </cell>
          <cell r="B206" t="str">
            <v>Jan</v>
          </cell>
          <cell r="C206">
            <v>2</v>
          </cell>
          <cell r="D206">
            <v>8.5</v>
          </cell>
          <cell r="E206">
            <v>23800</v>
          </cell>
          <cell r="F206">
            <v>4046.0000000000005</v>
          </cell>
          <cell r="G206">
            <v>3884.1600000000003</v>
          </cell>
          <cell r="H206">
            <v>3650</v>
          </cell>
          <cell r="I206">
            <v>3802.0833333333335</v>
          </cell>
          <cell r="J206">
            <v>6277.7216666666682</v>
          </cell>
        </row>
        <row r="207">
          <cell r="A207">
            <v>187</v>
          </cell>
          <cell r="B207" t="str">
            <v>Jan</v>
          </cell>
          <cell r="C207">
            <v>3</v>
          </cell>
          <cell r="D207">
            <v>8.5</v>
          </cell>
          <cell r="E207">
            <v>23800</v>
          </cell>
          <cell r="F207">
            <v>4046.0000000000005</v>
          </cell>
          <cell r="G207">
            <v>3884.1600000000003</v>
          </cell>
          <cell r="H207">
            <v>3650</v>
          </cell>
          <cell r="I207">
            <v>3802.0833333333335</v>
          </cell>
          <cell r="J207">
            <v>6359.7983333333341</v>
          </cell>
        </row>
        <row r="208">
          <cell r="A208">
            <v>188</v>
          </cell>
          <cell r="B208" t="str">
            <v>Jan</v>
          </cell>
          <cell r="C208">
            <v>4</v>
          </cell>
          <cell r="D208">
            <v>8.5</v>
          </cell>
          <cell r="E208">
            <v>23800</v>
          </cell>
          <cell r="F208">
            <v>4046.0000000000005</v>
          </cell>
          <cell r="G208">
            <v>3884.1600000000003</v>
          </cell>
          <cell r="H208">
            <v>3650</v>
          </cell>
          <cell r="I208">
            <v>3802.0833333333335</v>
          </cell>
          <cell r="J208">
            <v>6441.875</v>
          </cell>
        </row>
        <row r="209">
          <cell r="A209">
            <v>189</v>
          </cell>
          <cell r="B209" t="str">
            <v>Jan</v>
          </cell>
          <cell r="C209">
            <v>5</v>
          </cell>
          <cell r="D209">
            <v>8.5</v>
          </cell>
          <cell r="E209">
            <v>23800</v>
          </cell>
          <cell r="F209">
            <v>4046.0000000000005</v>
          </cell>
          <cell r="G209">
            <v>3884.1600000000003</v>
          </cell>
          <cell r="H209">
            <v>3650</v>
          </cell>
          <cell r="I209">
            <v>3802.0833333333335</v>
          </cell>
          <cell r="J209">
            <v>6523.9516666666659</v>
          </cell>
        </row>
        <row r="210">
          <cell r="A210">
            <v>190</v>
          </cell>
          <cell r="B210" t="str">
            <v>Jan</v>
          </cell>
          <cell r="C210">
            <v>6</v>
          </cell>
          <cell r="D210">
            <v>8.5</v>
          </cell>
          <cell r="E210">
            <v>23800</v>
          </cell>
          <cell r="F210">
            <v>4046.0000000000005</v>
          </cell>
          <cell r="G210">
            <v>3884.1600000000003</v>
          </cell>
          <cell r="H210">
            <v>3650</v>
          </cell>
          <cell r="I210">
            <v>3802.0833333333335</v>
          </cell>
          <cell r="J210">
            <v>6606.0283333333318</v>
          </cell>
        </row>
        <row r="211">
          <cell r="A211">
            <v>191</v>
          </cell>
          <cell r="B211" t="str">
            <v>Jan</v>
          </cell>
          <cell r="C211">
            <v>7</v>
          </cell>
          <cell r="D211">
            <v>8.5</v>
          </cell>
          <cell r="E211">
            <v>23800</v>
          </cell>
          <cell r="F211">
            <v>4046.0000000000005</v>
          </cell>
          <cell r="G211">
            <v>3884.1600000000003</v>
          </cell>
          <cell r="H211">
            <v>3650</v>
          </cell>
          <cell r="I211">
            <v>3802.0833333333335</v>
          </cell>
          <cell r="J211">
            <v>6688.1049999999977</v>
          </cell>
        </row>
        <row r="212">
          <cell r="A212">
            <v>192</v>
          </cell>
          <cell r="B212" t="str">
            <v>Jan</v>
          </cell>
          <cell r="C212">
            <v>8</v>
          </cell>
          <cell r="D212">
            <v>8.5</v>
          </cell>
          <cell r="E212">
            <v>23800</v>
          </cell>
          <cell r="F212">
            <v>4046.0000000000005</v>
          </cell>
          <cell r="G212">
            <v>3884.1600000000003</v>
          </cell>
          <cell r="H212">
            <v>3650</v>
          </cell>
          <cell r="I212">
            <v>3802.0833333333335</v>
          </cell>
          <cell r="J212">
            <v>6770.1816666666637</v>
          </cell>
        </row>
        <row r="213">
          <cell r="A213">
            <v>193</v>
          </cell>
          <cell r="B213" t="str">
            <v>Jan</v>
          </cell>
          <cell r="C213">
            <v>9</v>
          </cell>
          <cell r="D213">
            <v>8.5</v>
          </cell>
          <cell r="E213">
            <v>23800</v>
          </cell>
          <cell r="F213">
            <v>4046.0000000000005</v>
          </cell>
          <cell r="G213">
            <v>3884.1600000000003</v>
          </cell>
          <cell r="H213">
            <v>3650</v>
          </cell>
          <cell r="I213">
            <v>3802.0833333333335</v>
          </cell>
          <cell r="J213">
            <v>6852.2583333333296</v>
          </cell>
        </row>
        <row r="214">
          <cell r="A214">
            <v>194</v>
          </cell>
          <cell r="B214" t="str">
            <v>Jan</v>
          </cell>
          <cell r="C214">
            <v>10</v>
          </cell>
          <cell r="D214">
            <v>8.5</v>
          </cell>
          <cell r="E214">
            <v>23800</v>
          </cell>
          <cell r="F214">
            <v>4046.0000000000005</v>
          </cell>
          <cell r="G214">
            <v>3884.1600000000003</v>
          </cell>
          <cell r="H214">
            <v>3650</v>
          </cell>
          <cell r="I214">
            <v>3802.0833333333335</v>
          </cell>
          <cell r="J214">
            <v>6934.3349999999955</v>
          </cell>
        </row>
        <row r="215">
          <cell r="A215">
            <v>195</v>
          </cell>
          <cell r="B215" t="str">
            <v>Jan</v>
          </cell>
          <cell r="C215">
            <v>11</v>
          </cell>
          <cell r="D215">
            <v>8.5</v>
          </cell>
          <cell r="E215">
            <v>23800</v>
          </cell>
          <cell r="F215">
            <v>4046.0000000000005</v>
          </cell>
          <cell r="G215">
            <v>3884.1600000000003</v>
          </cell>
          <cell r="H215">
            <v>3650</v>
          </cell>
          <cell r="I215">
            <v>3802.0833333333335</v>
          </cell>
          <cell r="J215">
            <v>7016.4116666666614</v>
          </cell>
        </row>
        <row r="216">
          <cell r="A216">
            <v>196</v>
          </cell>
          <cell r="B216" t="str">
            <v>Jan</v>
          </cell>
          <cell r="C216">
            <v>12</v>
          </cell>
          <cell r="D216">
            <v>8.5</v>
          </cell>
          <cell r="E216">
            <v>23800</v>
          </cell>
          <cell r="F216">
            <v>4046.0000000000005</v>
          </cell>
          <cell r="G216">
            <v>3884.1600000000003</v>
          </cell>
          <cell r="H216">
            <v>3650</v>
          </cell>
          <cell r="I216">
            <v>3802.0833333333335</v>
          </cell>
          <cell r="J216">
            <v>7098.4883333333273</v>
          </cell>
        </row>
        <row r="217">
          <cell r="A217">
            <v>197</v>
          </cell>
          <cell r="B217" t="str">
            <v>Jan</v>
          </cell>
          <cell r="C217">
            <v>13</v>
          </cell>
          <cell r="D217">
            <v>8.5</v>
          </cell>
          <cell r="E217">
            <v>23800</v>
          </cell>
          <cell r="F217">
            <v>4046.0000000000005</v>
          </cell>
          <cell r="G217">
            <v>3884.1600000000003</v>
          </cell>
          <cell r="H217">
            <v>3650</v>
          </cell>
          <cell r="I217">
            <v>3802.0833333333335</v>
          </cell>
          <cell r="J217">
            <v>7180.5649999999932</v>
          </cell>
        </row>
        <row r="218">
          <cell r="A218">
            <v>198</v>
          </cell>
          <cell r="B218" t="str">
            <v>Jan</v>
          </cell>
          <cell r="C218">
            <v>14</v>
          </cell>
          <cell r="D218">
            <v>8.5</v>
          </cell>
          <cell r="E218">
            <v>23800</v>
          </cell>
          <cell r="F218">
            <v>4046.0000000000005</v>
          </cell>
          <cell r="G218">
            <v>3884.1600000000003</v>
          </cell>
          <cell r="H218">
            <v>3650</v>
          </cell>
          <cell r="I218">
            <v>3802.0833333333335</v>
          </cell>
          <cell r="J218">
            <v>7262.6416666666591</v>
          </cell>
        </row>
        <row r="219">
          <cell r="A219">
            <v>199</v>
          </cell>
          <cell r="B219" t="str">
            <v>Jan</v>
          </cell>
          <cell r="C219">
            <v>15</v>
          </cell>
          <cell r="D219">
            <v>8.5</v>
          </cell>
          <cell r="E219">
            <v>23800</v>
          </cell>
          <cell r="F219">
            <v>4046.0000000000005</v>
          </cell>
          <cell r="G219">
            <v>3884.1600000000003</v>
          </cell>
          <cell r="H219">
            <v>3650</v>
          </cell>
          <cell r="I219">
            <v>3802.0833333333335</v>
          </cell>
          <cell r="J219">
            <v>7344.7183333333251</v>
          </cell>
        </row>
        <row r="220">
          <cell r="A220">
            <v>200</v>
          </cell>
          <cell r="B220" t="str">
            <v>Jan</v>
          </cell>
          <cell r="C220">
            <v>16</v>
          </cell>
          <cell r="D220">
            <v>8.5</v>
          </cell>
          <cell r="E220">
            <v>23800</v>
          </cell>
          <cell r="F220">
            <v>4046.0000000000005</v>
          </cell>
          <cell r="G220">
            <v>3884.1600000000003</v>
          </cell>
          <cell r="H220">
            <v>3650</v>
          </cell>
          <cell r="I220">
            <v>3802.0833333333335</v>
          </cell>
          <cell r="J220">
            <v>7426.794999999991</v>
          </cell>
        </row>
        <row r="221">
          <cell r="A221">
            <v>201</v>
          </cell>
          <cell r="B221" t="str">
            <v>Jan</v>
          </cell>
          <cell r="C221">
            <v>17</v>
          </cell>
          <cell r="D221">
            <v>8.5</v>
          </cell>
          <cell r="E221">
            <v>23800</v>
          </cell>
          <cell r="F221">
            <v>4046.0000000000005</v>
          </cell>
          <cell r="G221">
            <v>3884.1600000000003</v>
          </cell>
          <cell r="H221">
            <v>3650</v>
          </cell>
          <cell r="I221">
            <v>3802.0833333333335</v>
          </cell>
          <cell r="J221">
            <v>7508.8716666666569</v>
          </cell>
        </row>
        <row r="222">
          <cell r="A222">
            <v>202</v>
          </cell>
          <cell r="B222" t="str">
            <v>Jan</v>
          </cell>
          <cell r="C222">
            <v>18</v>
          </cell>
          <cell r="D222">
            <v>8.5</v>
          </cell>
          <cell r="E222">
            <v>23800</v>
          </cell>
          <cell r="F222">
            <v>4046.0000000000005</v>
          </cell>
          <cell r="G222">
            <v>3884.1600000000003</v>
          </cell>
          <cell r="H222">
            <v>3650</v>
          </cell>
          <cell r="I222">
            <v>3802.0833333333335</v>
          </cell>
          <cell r="J222">
            <v>7590.9483333333228</v>
          </cell>
        </row>
        <row r="223">
          <cell r="A223">
            <v>203</v>
          </cell>
          <cell r="B223" t="str">
            <v>Jan</v>
          </cell>
          <cell r="C223">
            <v>19</v>
          </cell>
          <cell r="D223">
            <v>8.5</v>
          </cell>
          <cell r="E223">
            <v>23800</v>
          </cell>
          <cell r="F223">
            <v>4046.0000000000005</v>
          </cell>
          <cell r="G223">
            <v>3884.1600000000003</v>
          </cell>
          <cell r="H223">
            <v>3650</v>
          </cell>
          <cell r="I223">
            <v>3802.0833333333335</v>
          </cell>
          <cell r="J223">
            <v>7673.0249999999887</v>
          </cell>
        </row>
        <row r="224">
          <cell r="A224">
            <v>204</v>
          </cell>
          <cell r="B224" t="str">
            <v>Jan</v>
          </cell>
          <cell r="C224">
            <v>20</v>
          </cell>
          <cell r="D224">
            <v>8.5</v>
          </cell>
          <cell r="E224">
            <v>23800</v>
          </cell>
          <cell r="F224">
            <v>4046.0000000000005</v>
          </cell>
          <cell r="G224">
            <v>3884.1600000000003</v>
          </cell>
          <cell r="H224">
            <v>3650</v>
          </cell>
          <cell r="I224">
            <v>3802.0833333333335</v>
          </cell>
          <cell r="J224">
            <v>7755.1016666666546</v>
          </cell>
        </row>
        <row r="225">
          <cell r="A225">
            <v>205</v>
          </cell>
          <cell r="B225" t="str">
            <v>Jan</v>
          </cell>
          <cell r="C225">
            <v>21</v>
          </cell>
          <cell r="D225">
            <v>8.5</v>
          </cell>
          <cell r="E225">
            <v>23800</v>
          </cell>
          <cell r="F225">
            <v>4046.0000000000005</v>
          </cell>
          <cell r="G225">
            <v>3884.1600000000003</v>
          </cell>
          <cell r="H225">
            <v>3650</v>
          </cell>
          <cell r="I225">
            <v>3802.0833333333335</v>
          </cell>
          <cell r="J225">
            <v>7837.1783333333206</v>
          </cell>
        </row>
        <row r="226">
          <cell r="A226">
            <v>206</v>
          </cell>
          <cell r="B226" t="str">
            <v>Jan</v>
          </cell>
          <cell r="C226">
            <v>22</v>
          </cell>
          <cell r="D226">
            <v>8.5</v>
          </cell>
          <cell r="E226">
            <v>23800</v>
          </cell>
          <cell r="F226">
            <v>4046.0000000000005</v>
          </cell>
          <cell r="G226">
            <v>3884.1600000000003</v>
          </cell>
          <cell r="H226">
            <v>3650</v>
          </cell>
          <cell r="I226">
            <v>3802.0833333333335</v>
          </cell>
          <cell r="J226">
            <v>7919.2549999999865</v>
          </cell>
        </row>
        <row r="227">
          <cell r="A227">
            <v>207</v>
          </cell>
          <cell r="B227" t="str">
            <v>Jan</v>
          </cell>
          <cell r="C227">
            <v>23</v>
          </cell>
          <cell r="D227">
            <v>8.5</v>
          </cell>
          <cell r="E227">
            <v>23800</v>
          </cell>
          <cell r="F227">
            <v>4046.0000000000005</v>
          </cell>
          <cell r="G227">
            <v>3884.1600000000003</v>
          </cell>
          <cell r="H227">
            <v>3650</v>
          </cell>
          <cell r="I227">
            <v>3802.0833333333335</v>
          </cell>
          <cell r="J227">
            <v>8000</v>
          </cell>
        </row>
        <row r="228">
          <cell r="A228">
            <v>208</v>
          </cell>
          <cell r="B228" t="str">
            <v>Jan</v>
          </cell>
          <cell r="C228">
            <v>24</v>
          </cell>
          <cell r="D228">
            <v>8.5</v>
          </cell>
          <cell r="E228">
            <v>23800</v>
          </cell>
          <cell r="F228">
            <v>4046.0000000000005</v>
          </cell>
          <cell r="G228">
            <v>3884.1600000000003</v>
          </cell>
          <cell r="H228">
            <v>3650</v>
          </cell>
          <cell r="I228">
            <v>3802.0833333333335</v>
          </cell>
          <cell r="J228">
            <v>8000</v>
          </cell>
        </row>
        <row r="229">
          <cell r="A229">
            <v>209</v>
          </cell>
          <cell r="B229" t="str">
            <v>Jan</v>
          </cell>
          <cell r="C229">
            <v>25</v>
          </cell>
          <cell r="D229">
            <v>8.5</v>
          </cell>
          <cell r="E229">
            <v>23800</v>
          </cell>
          <cell r="F229">
            <v>4046.0000000000005</v>
          </cell>
          <cell r="G229">
            <v>3884.1600000000003</v>
          </cell>
          <cell r="H229">
            <v>3650</v>
          </cell>
          <cell r="I229">
            <v>3802.0833333333335</v>
          </cell>
          <cell r="J229">
            <v>8000</v>
          </cell>
        </row>
        <row r="230">
          <cell r="A230">
            <v>210</v>
          </cell>
          <cell r="B230" t="str">
            <v>Jan</v>
          </cell>
          <cell r="C230">
            <v>26</v>
          </cell>
          <cell r="D230">
            <v>8.5</v>
          </cell>
          <cell r="E230">
            <v>23800</v>
          </cell>
          <cell r="F230">
            <v>4046.0000000000005</v>
          </cell>
          <cell r="G230">
            <v>3884.1600000000003</v>
          </cell>
          <cell r="H230">
            <v>3650</v>
          </cell>
          <cell r="I230">
            <v>3802.0833333333335</v>
          </cell>
          <cell r="J230">
            <v>8000</v>
          </cell>
        </row>
        <row r="231">
          <cell r="A231">
            <v>211</v>
          </cell>
          <cell r="B231" t="str">
            <v>Jan</v>
          </cell>
          <cell r="C231">
            <v>27</v>
          </cell>
          <cell r="D231">
            <v>8.5</v>
          </cell>
          <cell r="E231">
            <v>23800</v>
          </cell>
          <cell r="F231">
            <v>4046.0000000000005</v>
          </cell>
          <cell r="G231">
            <v>3884.1600000000003</v>
          </cell>
          <cell r="H231">
            <v>3650</v>
          </cell>
          <cell r="I231">
            <v>3802.0833333333335</v>
          </cell>
          <cell r="J231">
            <v>8000</v>
          </cell>
        </row>
        <row r="232">
          <cell r="A232">
            <v>212</v>
          </cell>
          <cell r="B232" t="str">
            <v>Jan</v>
          </cell>
          <cell r="C232">
            <v>28</v>
          </cell>
          <cell r="D232">
            <v>8.5</v>
          </cell>
          <cell r="E232">
            <v>23800</v>
          </cell>
          <cell r="F232">
            <v>4046.0000000000005</v>
          </cell>
          <cell r="G232">
            <v>3884.1600000000003</v>
          </cell>
          <cell r="H232">
            <v>3650</v>
          </cell>
          <cell r="I232">
            <v>3802.0833333333335</v>
          </cell>
          <cell r="J232">
            <v>8000</v>
          </cell>
        </row>
        <row r="233">
          <cell r="A233">
            <v>213</v>
          </cell>
          <cell r="B233" t="str">
            <v>Jan</v>
          </cell>
          <cell r="C233">
            <v>29</v>
          </cell>
          <cell r="D233">
            <v>8.5</v>
          </cell>
          <cell r="E233">
            <v>23800</v>
          </cell>
          <cell r="F233">
            <v>4046.0000000000005</v>
          </cell>
          <cell r="G233">
            <v>3884.1600000000003</v>
          </cell>
          <cell r="H233">
            <v>3650</v>
          </cell>
          <cell r="I233">
            <v>3802.0833333333335</v>
          </cell>
          <cell r="J233">
            <v>8000</v>
          </cell>
        </row>
        <row r="234">
          <cell r="A234">
            <v>214</v>
          </cell>
          <cell r="B234" t="str">
            <v>Jan</v>
          </cell>
          <cell r="C234">
            <v>30</v>
          </cell>
          <cell r="D234">
            <v>8.5</v>
          </cell>
          <cell r="E234">
            <v>23800</v>
          </cell>
          <cell r="F234">
            <v>4046.0000000000005</v>
          </cell>
          <cell r="G234">
            <v>3884.1600000000003</v>
          </cell>
          <cell r="H234">
            <v>3650</v>
          </cell>
          <cell r="I234">
            <v>3802.0833333333335</v>
          </cell>
          <cell r="J234">
            <v>8000</v>
          </cell>
        </row>
        <row r="235">
          <cell r="A235">
            <v>215</v>
          </cell>
          <cell r="B235" t="str">
            <v>Jan</v>
          </cell>
          <cell r="C235">
            <v>31</v>
          </cell>
          <cell r="D235">
            <v>8.5</v>
          </cell>
          <cell r="E235">
            <v>23800</v>
          </cell>
          <cell r="F235">
            <v>4046.0000000000005</v>
          </cell>
          <cell r="G235">
            <v>3884.1600000000003</v>
          </cell>
          <cell r="H235">
            <v>3650</v>
          </cell>
          <cell r="I235">
            <v>3802.0833333333335</v>
          </cell>
          <cell r="J235">
            <v>8000</v>
          </cell>
        </row>
        <row r="236">
          <cell r="A236">
            <v>216</v>
          </cell>
          <cell r="B236" t="str">
            <v>Feb</v>
          </cell>
          <cell r="C236">
            <v>1</v>
          </cell>
          <cell r="D236">
            <v>10</v>
          </cell>
          <cell r="E236">
            <v>28000</v>
          </cell>
          <cell r="F236">
            <v>4760</v>
          </cell>
          <cell r="G236">
            <v>4569.5999999999995</v>
          </cell>
          <cell r="H236">
            <v>3500</v>
          </cell>
          <cell r="I236">
            <v>3645.8333333333335</v>
          </cell>
          <cell r="J236">
            <v>8000</v>
          </cell>
        </row>
        <row r="237">
          <cell r="A237">
            <v>217</v>
          </cell>
          <cell r="B237" t="str">
            <v>Feb</v>
          </cell>
          <cell r="C237">
            <v>2</v>
          </cell>
          <cell r="D237">
            <v>10</v>
          </cell>
          <cell r="E237">
            <v>28000</v>
          </cell>
          <cell r="F237">
            <v>4760</v>
          </cell>
          <cell r="G237">
            <v>4569.5999999999995</v>
          </cell>
          <cell r="H237">
            <v>3500</v>
          </cell>
          <cell r="I237">
            <v>3645.8333333333335</v>
          </cell>
          <cell r="J237">
            <v>8000</v>
          </cell>
        </row>
        <row r="238">
          <cell r="A238">
            <v>218</v>
          </cell>
          <cell r="B238" t="str">
            <v>Feb</v>
          </cell>
          <cell r="C238">
            <v>3</v>
          </cell>
          <cell r="D238">
            <v>10</v>
          </cell>
          <cell r="E238">
            <v>28000</v>
          </cell>
          <cell r="F238">
            <v>4760</v>
          </cell>
          <cell r="G238">
            <v>4569.5999999999995</v>
          </cell>
          <cell r="H238">
            <v>3500</v>
          </cell>
          <cell r="I238">
            <v>3645.8333333333335</v>
          </cell>
          <cell r="J238">
            <v>8000</v>
          </cell>
        </row>
        <row r="239">
          <cell r="A239">
            <v>219</v>
          </cell>
          <cell r="B239" t="str">
            <v>Feb</v>
          </cell>
          <cell r="C239">
            <v>4</v>
          </cell>
          <cell r="D239">
            <v>10</v>
          </cell>
          <cell r="E239">
            <v>28000</v>
          </cell>
          <cell r="F239">
            <v>4760</v>
          </cell>
          <cell r="G239">
            <v>4569.5999999999995</v>
          </cell>
          <cell r="H239">
            <v>3500</v>
          </cell>
          <cell r="I239">
            <v>3645.8333333333335</v>
          </cell>
          <cell r="J239">
            <v>8000</v>
          </cell>
        </row>
        <row r="240">
          <cell r="A240">
            <v>220</v>
          </cell>
          <cell r="B240" t="str">
            <v>Feb</v>
          </cell>
          <cell r="C240">
            <v>5</v>
          </cell>
          <cell r="D240">
            <v>10</v>
          </cell>
          <cell r="E240">
            <v>28000</v>
          </cell>
          <cell r="F240">
            <v>4760</v>
          </cell>
          <cell r="G240">
            <v>4569.5999999999995</v>
          </cell>
          <cell r="H240">
            <v>3500</v>
          </cell>
          <cell r="I240">
            <v>3645.8333333333335</v>
          </cell>
          <cell r="J240">
            <v>8000</v>
          </cell>
        </row>
        <row r="241">
          <cell r="A241">
            <v>221</v>
          </cell>
          <cell r="B241" t="str">
            <v>Feb</v>
          </cell>
          <cell r="C241">
            <v>6</v>
          </cell>
          <cell r="D241">
            <v>10</v>
          </cell>
          <cell r="E241">
            <v>28000</v>
          </cell>
          <cell r="F241">
            <v>4760</v>
          </cell>
          <cell r="G241">
            <v>4569.5999999999995</v>
          </cell>
          <cell r="H241">
            <v>3500</v>
          </cell>
          <cell r="I241">
            <v>3645.8333333333335</v>
          </cell>
          <cell r="J241">
            <v>8000</v>
          </cell>
        </row>
        <row r="242">
          <cell r="A242">
            <v>222</v>
          </cell>
          <cell r="B242" t="str">
            <v>Feb</v>
          </cell>
          <cell r="C242">
            <v>7</v>
          </cell>
          <cell r="D242">
            <v>10</v>
          </cell>
          <cell r="E242">
            <v>28000</v>
          </cell>
          <cell r="F242">
            <v>4760</v>
          </cell>
          <cell r="G242">
            <v>4569.5999999999995</v>
          </cell>
          <cell r="H242">
            <v>3500</v>
          </cell>
          <cell r="I242">
            <v>3645.8333333333335</v>
          </cell>
          <cell r="J242">
            <v>8000</v>
          </cell>
        </row>
        <row r="243">
          <cell r="A243">
            <v>223</v>
          </cell>
          <cell r="B243" t="str">
            <v>Feb</v>
          </cell>
          <cell r="C243">
            <v>8</v>
          </cell>
          <cell r="D243">
            <v>10</v>
          </cell>
          <cell r="E243">
            <v>28000</v>
          </cell>
          <cell r="F243">
            <v>4760</v>
          </cell>
          <cell r="G243">
            <v>4569.5999999999995</v>
          </cell>
          <cell r="H243">
            <v>3500</v>
          </cell>
          <cell r="I243">
            <v>3645.8333333333335</v>
          </cell>
          <cell r="J243">
            <v>8000</v>
          </cell>
        </row>
        <row r="244">
          <cell r="A244">
            <v>224</v>
          </cell>
          <cell r="B244" t="str">
            <v>Feb</v>
          </cell>
          <cell r="C244">
            <v>9</v>
          </cell>
          <cell r="D244">
            <v>10</v>
          </cell>
          <cell r="E244">
            <v>28000</v>
          </cell>
          <cell r="F244">
            <v>4760</v>
          </cell>
          <cell r="G244">
            <v>4569.5999999999995</v>
          </cell>
          <cell r="H244">
            <v>3500</v>
          </cell>
          <cell r="I244">
            <v>3645.8333333333335</v>
          </cell>
          <cell r="J244">
            <v>8000</v>
          </cell>
        </row>
        <row r="245">
          <cell r="A245">
            <v>225</v>
          </cell>
          <cell r="B245" t="str">
            <v>Feb</v>
          </cell>
          <cell r="C245">
            <v>10</v>
          </cell>
          <cell r="D245">
            <v>10</v>
          </cell>
          <cell r="E245">
            <v>28000</v>
          </cell>
          <cell r="F245">
            <v>4760</v>
          </cell>
          <cell r="G245">
            <v>4569.5999999999995</v>
          </cell>
          <cell r="H245">
            <v>3500</v>
          </cell>
          <cell r="I245">
            <v>3645.8333333333335</v>
          </cell>
          <cell r="J245">
            <v>8000</v>
          </cell>
        </row>
        <row r="246">
          <cell r="A246">
            <v>226</v>
          </cell>
          <cell r="B246" t="str">
            <v>Feb</v>
          </cell>
          <cell r="C246">
            <v>11</v>
          </cell>
          <cell r="D246">
            <v>10</v>
          </cell>
          <cell r="E246">
            <v>28000</v>
          </cell>
          <cell r="F246">
            <v>4760</v>
          </cell>
          <cell r="G246">
            <v>4569.5999999999995</v>
          </cell>
          <cell r="H246">
            <v>3500</v>
          </cell>
          <cell r="I246">
            <v>3645.8333333333335</v>
          </cell>
          <cell r="J246">
            <v>8000</v>
          </cell>
        </row>
        <row r="247">
          <cell r="A247">
            <v>227</v>
          </cell>
          <cell r="B247" t="str">
            <v>Feb</v>
          </cell>
          <cell r="C247">
            <v>12</v>
          </cell>
          <cell r="D247">
            <v>10</v>
          </cell>
          <cell r="E247">
            <v>28000</v>
          </cell>
          <cell r="F247">
            <v>4760</v>
          </cell>
          <cell r="G247">
            <v>4569.5999999999995</v>
          </cell>
          <cell r="H247">
            <v>3500</v>
          </cell>
          <cell r="I247">
            <v>3645.8333333333335</v>
          </cell>
          <cell r="J247">
            <v>8000</v>
          </cell>
        </row>
        <row r="248">
          <cell r="A248">
            <v>228</v>
          </cell>
          <cell r="B248" t="str">
            <v>Feb</v>
          </cell>
          <cell r="C248">
            <v>13</v>
          </cell>
          <cell r="D248">
            <v>10</v>
          </cell>
          <cell r="E248">
            <v>28000</v>
          </cell>
          <cell r="F248">
            <v>4760</v>
          </cell>
          <cell r="G248">
            <v>4569.5999999999995</v>
          </cell>
          <cell r="H248">
            <v>3500</v>
          </cell>
          <cell r="I248">
            <v>3645.8333333333335</v>
          </cell>
          <cell r="J248">
            <v>8000</v>
          </cell>
        </row>
        <row r="249">
          <cell r="A249">
            <v>229</v>
          </cell>
          <cell r="B249" t="str">
            <v>Feb</v>
          </cell>
          <cell r="C249">
            <v>14</v>
          </cell>
          <cell r="D249">
            <v>10</v>
          </cell>
          <cell r="E249">
            <v>28000</v>
          </cell>
          <cell r="F249">
            <v>4760</v>
          </cell>
          <cell r="G249">
            <v>4569.5999999999995</v>
          </cell>
          <cell r="H249">
            <v>3500</v>
          </cell>
          <cell r="I249">
            <v>3645.8333333333335</v>
          </cell>
          <cell r="J249">
            <v>8000</v>
          </cell>
        </row>
        <row r="250">
          <cell r="A250">
            <v>230</v>
          </cell>
          <cell r="B250" t="str">
            <v>Feb</v>
          </cell>
          <cell r="C250">
            <v>15</v>
          </cell>
          <cell r="D250">
            <v>10</v>
          </cell>
          <cell r="E250">
            <v>28000</v>
          </cell>
          <cell r="F250">
            <v>4760</v>
          </cell>
          <cell r="G250">
            <v>4569.5999999999995</v>
          </cell>
          <cell r="H250">
            <v>3500</v>
          </cell>
          <cell r="I250">
            <v>3645.8333333333335</v>
          </cell>
          <cell r="J250">
            <v>8000</v>
          </cell>
        </row>
        <row r="251">
          <cell r="A251">
            <v>231</v>
          </cell>
          <cell r="B251" t="str">
            <v>Feb</v>
          </cell>
          <cell r="C251">
            <v>16</v>
          </cell>
          <cell r="D251">
            <v>10</v>
          </cell>
          <cell r="E251">
            <v>28000</v>
          </cell>
          <cell r="F251">
            <v>4760</v>
          </cell>
          <cell r="G251">
            <v>4569.5999999999995</v>
          </cell>
          <cell r="H251">
            <v>3500</v>
          </cell>
          <cell r="I251">
            <v>3645.8333333333335</v>
          </cell>
          <cell r="J251">
            <v>8000</v>
          </cell>
        </row>
        <row r="252">
          <cell r="A252">
            <v>232</v>
          </cell>
          <cell r="B252" t="str">
            <v>Feb</v>
          </cell>
          <cell r="C252">
            <v>17</v>
          </cell>
          <cell r="D252">
            <v>10</v>
          </cell>
          <cell r="E252">
            <v>28000</v>
          </cell>
          <cell r="F252">
            <v>4760</v>
          </cell>
          <cell r="G252">
            <v>4569.5999999999995</v>
          </cell>
          <cell r="H252">
            <v>3500</v>
          </cell>
          <cell r="I252">
            <v>3645.8333333333335</v>
          </cell>
          <cell r="J252">
            <v>8000</v>
          </cell>
        </row>
        <row r="253">
          <cell r="A253">
            <v>233</v>
          </cell>
          <cell r="B253" t="str">
            <v>Feb</v>
          </cell>
          <cell r="C253">
            <v>18</v>
          </cell>
          <cell r="D253">
            <v>10</v>
          </cell>
          <cell r="E253">
            <v>28000</v>
          </cell>
          <cell r="F253">
            <v>4760</v>
          </cell>
          <cell r="G253">
            <v>4569.5999999999995</v>
          </cell>
          <cell r="H253">
            <v>3500</v>
          </cell>
          <cell r="I253">
            <v>3645.8333333333335</v>
          </cell>
          <cell r="J253">
            <v>8000</v>
          </cell>
        </row>
        <row r="254">
          <cell r="A254">
            <v>234</v>
          </cell>
          <cell r="B254" t="str">
            <v>Feb</v>
          </cell>
          <cell r="C254">
            <v>19</v>
          </cell>
          <cell r="D254">
            <v>10</v>
          </cell>
          <cell r="E254">
            <v>28000</v>
          </cell>
          <cell r="F254">
            <v>4760</v>
          </cell>
          <cell r="G254">
            <v>4569.5999999999995</v>
          </cell>
          <cell r="H254">
            <v>3500</v>
          </cell>
          <cell r="I254">
            <v>3645.8333333333335</v>
          </cell>
          <cell r="J254">
            <v>8000</v>
          </cell>
        </row>
        <row r="255">
          <cell r="A255">
            <v>235</v>
          </cell>
          <cell r="B255" t="str">
            <v>Feb</v>
          </cell>
          <cell r="C255">
            <v>20</v>
          </cell>
          <cell r="D255">
            <v>10</v>
          </cell>
          <cell r="E255">
            <v>28000</v>
          </cell>
          <cell r="F255">
            <v>4760</v>
          </cell>
          <cell r="G255">
            <v>4569.5999999999995</v>
          </cell>
          <cell r="H255">
            <v>3500</v>
          </cell>
          <cell r="I255">
            <v>3645.8333333333335</v>
          </cell>
          <cell r="J255">
            <v>8000</v>
          </cell>
        </row>
        <row r="256">
          <cell r="A256">
            <v>236</v>
          </cell>
          <cell r="B256" t="str">
            <v>Feb</v>
          </cell>
          <cell r="C256">
            <v>21</v>
          </cell>
          <cell r="D256">
            <v>10</v>
          </cell>
          <cell r="E256">
            <v>28000</v>
          </cell>
          <cell r="F256">
            <v>4760</v>
          </cell>
          <cell r="G256">
            <v>4569.5999999999995</v>
          </cell>
          <cell r="H256">
            <v>3500</v>
          </cell>
          <cell r="I256">
            <v>3645.8333333333335</v>
          </cell>
          <cell r="J256">
            <v>8000</v>
          </cell>
        </row>
        <row r="257">
          <cell r="A257">
            <v>237</v>
          </cell>
          <cell r="B257" t="str">
            <v>Feb</v>
          </cell>
          <cell r="C257">
            <v>22</v>
          </cell>
          <cell r="D257">
            <v>10</v>
          </cell>
          <cell r="E257">
            <v>28000</v>
          </cell>
          <cell r="F257">
            <v>4760</v>
          </cell>
          <cell r="G257">
            <v>4569.5999999999995</v>
          </cell>
          <cell r="H257">
            <v>3500</v>
          </cell>
          <cell r="I257">
            <v>3645.8333333333335</v>
          </cell>
          <cell r="J257">
            <v>8000</v>
          </cell>
        </row>
        <row r="258">
          <cell r="A258">
            <v>238</v>
          </cell>
          <cell r="B258" t="str">
            <v>Feb</v>
          </cell>
          <cell r="C258">
            <v>23</v>
          </cell>
          <cell r="D258">
            <v>10</v>
          </cell>
          <cell r="E258">
            <v>28000</v>
          </cell>
          <cell r="F258">
            <v>4760</v>
          </cell>
          <cell r="G258">
            <v>4569.5999999999995</v>
          </cell>
          <cell r="H258">
            <v>3500</v>
          </cell>
          <cell r="I258">
            <v>3645.8333333333335</v>
          </cell>
          <cell r="J258">
            <v>8000</v>
          </cell>
        </row>
        <row r="259">
          <cell r="A259">
            <v>239</v>
          </cell>
          <cell r="B259" t="str">
            <v>Feb</v>
          </cell>
          <cell r="C259">
            <v>24</v>
          </cell>
          <cell r="D259">
            <v>10</v>
          </cell>
          <cell r="E259">
            <v>28000</v>
          </cell>
          <cell r="F259">
            <v>4760</v>
          </cell>
          <cell r="G259">
            <v>4569.5999999999995</v>
          </cell>
          <cell r="H259">
            <v>3500</v>
          </cell>
          <cell r="I259">
            <v>3645.8333333333335</v>
          </cell>
          <cell r="J259">
            <v>8000</v>
          </cell>
        </row>
        <row r="260">
          <cell r="A260">
            <v>240</v>
          </cell>
          <cell r="B260" t="str">
            <v>Feb</v>
          </cell>
          <cell r="C260">
            <v>25</v>
          </cell>
          <cell r="D260">
            <v>10</v>
          </cell>
          <cell r="E260">
            <v>28000</v>
          </cell>
          <cell r="F260">
            <v>4760</v>
          </cell>
          <cell r="G260">
            <v>4569.5999999999995</v>
          </cell>
          <cell r="H260">
            <v>3500</v>
          </cell>
          <cell r="I260">
            <v>3645.8333333333335</v>
          </cell>
          <cell r="J260">
            <v>8000</v>
          </cell>
        </row>
        <row r="261">
          <cell r="A261">
            <v>241</v>
          </cell>
          <cell r="B261" t="str">
            <v>Feb</v>
          </cell>
          <cell r="C261">
            <v>26</v>
          </cell>
          <cell r="D261">
            <v>10</v>
          </cell>
          <cell r="E261">
            <v>28000</v>
          </cell>
          <cell r="F261">
            <v>4760</v>
          </cell>
          <cell r="G261">
            <v>4569.5999999999995</v>
          </cell>
          <cell r="H261">
            <v>3500</v>
          </cell>
          <cell r="I261">
            <v>3645.8333333333335</v>
          </cell>
          <cell r="J261">
            <v>8000</v>
          </cell>
        </row>
        <row r="262">
          <cell r="A262">
            <v>242</v>
          </cell>
          <cell r="B262" t="str">
            <v>Feb</v>
          </cell>
          <cell r="C262">
            <v>27</v>
          </cell>
          <cell r="D262">
            <v>10</v>
          </cell>
          <cell r="E262">
            <v>28000</v>
          </cell>
          <cell r="F262">
            <v>4760</v>
          </cell>
          <cell r="G262">
            <v>4569.5999999999995</v>
          </cell>
          <cell r="H262">
            <v>3500</v>
          </cell>
          <cell r="I262">
            <v>3645.8333333333335</v>
          </cell>
          <cell r="J262">
            <v>8000</v>
          </cell>
        </row>
        <row r="263">
          <cell r="A263">
            <v>243</v>
          </cell>
          <cell r="B263" t="str">
            <v>Feb</v>
          </cell>
          <cell r="C263">
            <v>28</v>
          </cell>
          <cell r="D263">
            <v>10</v>
          </cell>
          <cell r="E263">
            <v>28000</v>
          </cell>
          <cell r="F263">
            <v>4760</v>
          </cell>
          <cell r="G263">
            <v>4569.5999999999995</v>
          </cell>
          <cell r="H263">
            <v>3500</v>
          </cell>
          <cell r="I263">
            <v>3645.8333333333335</v>
          </cell>
          <cell r="J263">
            <v>8000</v>
          </cell>
        </row>
        <row r="264">
          <cell r="A264">
            <v>244</v>
          </cell>
          <cell r="B264" t="str">
            <v>Feb</v>
          </cell>
          <cell r="C264">
            <v>29</v>
          </cell>
          <cell r="D264">
            <v>10</v>
          </cell>
          <cell r="E264">
            <v>28000</v>
          </cell>
          <cell r="F264">
            <v>4760</v>
          </cell>
          <cell r="G264">
            <v>4569.5999999999995</v>
          </cell>
          <cell r="H264">
            <v>3500</v>
          </cell>
          <cell r="I264">
            <v>3645.8333333333335</v>
          </cell>
          <cell r="J264">
            <v>8000</v>
          </cell>
        </row>
        <row r="265">
          <cell r="A265">
            <v>245</v>
          </cell>
          <cell r="B265" t="str">
            <v>Mar</v>
          </cell>
          <cell r="C265">
            <v>1</v>
          </cell>
          <cell r="D265">
            <v>11.8</v>
          </cell>
          <cell r="E265">
            <v>33040</v>
          </cell>
          <cell r="F265">
            <v>5616.8</v>
          </cell>
          <cell r="G265">
            <v>5392.1279999999997</v>
          </cell>
          <cell r="H265">
            <v>3320</v>
          </cell>
          <cell r="I265">
            <v>3458.3333333333335</v>
          </cell>
          <cell r="J265">
            <v>8000</v>
          </cell>
        </row>
        <row r="266">
          <cell r="A266">
            <v>246</v>
          </cell>
          <cell r="B266" t="str">
            <v>Mar</v>
          </cell>
          <cell r="C266">
            <v>2</v>
          </cell>
          <cell r="D266">
            <v>11.8</v>
          </cell>
          <cell r="E266">
            <v>33040</v>
          </cell>
          <cell r="F266">
            <v>5616.8</v>
          </cell>
          <cell r="G266">
            <v>5392.1279999999997</v>
          </cell>
          <cell r="H266">
            <v>3320</v>
          </cell>
          <cell r="I266">
            <v>3458.3333333333335</v>
          </cell>
          <cell r="J266">
            <v>8000</v>
          </cell>
        </row>
        <row r="267">
          <cell r="A267">
            <v>247</v>
          </cell>
          <cell r="B267" t="str">
            <v>Mar</v>
          </cell>
          <cell r="C267">
            <v>3</v>
          </cell>
          <cell r="D267">
            <v>11.8</v>
          </cell>
          <cell r="E267">
            <v>33040</v>
          </cell>
          <cell r="F267">
            <v>5616.8</v>
          </cell>
          <cell r="G267">
            <v>5392.1279999999997</v>
          </cell>
          <cell r="H267">
            <v>3320</v>
          </cell>
          <cell r="I267">
            <v>3458.3333333333335</v>
          </cell>
          <cell r="J267">
            <v>8000</v>
          </cell>
        </row>
        <row r="268">
          <cell r="A268">
            <v>248</v>
          </cell>
          <cell r="B268" t="str">
            <v>Mar</v>
          </cell>
          <cell r="C268">
            <v>4</v>
          </cell>
          <cell r="D268">
            <v>11.8</v>
          </cell>
          <cell r="E268">
            <v>33040</v>
          </cell>
          <cell r="F268">
            <v>5616.8</v>
          </cell>
          <cell r="G268">
            <v>5392.1279999999997</v>
          </cell>
          <cell r="H268">
            <v>3320</v>
          </cell>
          <cell r="I268">
            <v>3458.3333333333335</v>
          </cell>
          <cell r="J268">
            <v>8000</v>
          </cell>
        </row>
        <row r="269">
          <cell r="A269">
            <v>249</v>
          </cell>
          <cell r="B269" t="str">
            <v>Mar</v>
          </cell>
          <cell r="C269">
            <v>5</v>
          </cell>
          <cell r="D269">
            <v>11.8</v>
          </cell>
          <cell r="E269">
            <v>33040</v>
          </cell>
          <cell r="F269">
            <v>5616.8</v>
          </cell>
          <cell r="G269">
            <v>5392.1279999999997</v>
          </cell>
          <cell r="H269">
            <v>3320</v>
          </cell>
          <cell r="I269">
            <v>3458.3333333333335</v>
          </cell>
          <cell r="J269">
            <v>8000</v>
          </cell>
        </row>
        <row r="270">
          <cell r="A270">
            <v>250</v>
          </cell>
          <cell r="B270" t="str">
            <v>Mar</v>
          </cell>
          <cell r="C270">
            <v>6</v>
          </cell>
          <cell r="D270">
            <v>11.8</v>
          </cell>
          <cell r="E270">
            <v>33040</v>
          </cell>
          <cell r="F270">
            <v>5616.8</v>
          </cell>
          <cell r="G270">
            <v>5392.1279999999997</v>
          </cell>
          <cell r="H270">
            <v>3320</v>
          </cell>
          <cell r="I270">
            <v>3458.3333333333335</v>
          </cell>
          <cell r="J270">
            <v>8000</v>
          </cell>
        </row>
        <row r="271">
          <cell r="A271">
            <v>251</v>
          </cell>
          <cell r="B271" t="str">
            <v>Mar</v>
          </cell>
          <cell r="C271">
            <v>7</v>
          </cell>
          <cell r="D271">
            <v>11.8</v>
          </cell>
          <cell r="E271">
            <v>33040</v>
          </cell>
          <cell r="F271">
            <v>5616.8</v>
          </cell>
          <cell r="G271">
            <v>5392.1279999999997</v>
          </cell>
          <cell r="H271">
            <v>3320</v>
          </cell>
          <cell r="I271">
            <v>3458.3333333333335</v>
          </cell>
          <cell r="J271">
            <v>8000</v>
          </cell>
        </row>
        <row r="272">
          <cell r="A272">
            <v>252</v>
          </cell>
          <cell r="B272" t="str">
            <v>Mar</v>
          </cell>
          <cell r="C272">
            <v>8</v>
          </cell>
          <cell r="D272">
            <v>11.8</v>
          </cell>
          <cell r="E272">
            <v>33040</v>
          </cell>
          <cell r="F272">
            <v>5616.8</v>
          </cell>
          <cell r="G272">
            <v>5392.1279999999997</v>
          </cell>
          <cell r="H272">
            <v>3320</v>
          </cell>
          <cell r="I272">
            <v>3458.3333333333335</v>
          </cell>
          <cell r="J272">
            <v>8000</v>
          </cell>
        </row>
        <row r="273">
          <cell r="A273">
            <v>253</v>
          </cell>
          <cell r="B273" t="str">
            <v>Mar</v>
          </cell>
          <cell r="C273">
            <v>9</v>
          </cell>
          <cell r="D273">
            <v>11.8</v>
          </cell>
          <cell r="E273">
            <v>33040</v>
          </cell>
          <cell r="F273">
            <v>5616.8</v>
          </cell>
          <cell r="G273">
            <v>5392.1279999999997</v>
          </cell>
          <cell r="H273">
            <v>3320</v>
          </cell>
          <cell r="I273">
            <v>3458.3333333333335</v>
          </cell>
          <cell r="J273">
            <v>8000</v>
          </cell>
        </row>
        <row r="274">
          <cell r="A274">
            <v>254</v>
          </cell>
          <cell r="B274" t="str">
            <v>Mar</v>
          </cell>
          <cell r="C274">
            <v>10</v>
          </cell>
          <cell r="D274">
            <v>11.8</v>
          </cell>
          <cell r="E274">
            <v>33040</v>
          </cell>
          <cell r="F274">
            <v>5616.8</v>
          </cell>
          <cell r="G274">
            <v>5392.1279999999997</v>
          </cell>
          <cell r="H274">
            <v>3320</v>
          </cell>
          <cell r="I274">
            <v>3458.3333333333335</v>
          </cell>
          <cell r="J274">
            <v>8000</v>
          </cell>
        </row>
        <row r="275">
          <cell r="A275">
            <v>255</v>
          </cell>
          <cell r="B275" t="str">
            <v>Mar</v>
          </cell>
          <cell r="C275">
            <v>11</v>
          </cell>
          <cell r="D275">
            <v>11.8</v>
          </cell>
          <cell r="E275">
            <v>33040</v>
          </cell>
          <cell r="F275">
            <v>5616.8</v>
          </cell>
          <cell r="G275">
            <v>5392.1279999999997</v>
          </cell>
          <cell r="H275">
            <v>3320</v>
          </cell>
          <cell r="I275">
            <v>3458.3333333333335</v>
          </cell>
          <cell r="J275">
            <v>8000</v>
          </cell>
        </row>
        <row r="276">
          <cell r="A276">
            <v>256</v>
          </cell>
          <cell r="B276" t="str">
            <v>Mar</v>
          </cell>
          <cell r="C276">
            <v>12</v>
          </cell>
          <cell r="D276">
            <v>11.8</v>
          </cell>
          <cell r="E276">
            <v>33040</v>
          </cell>
          <cell r="F276">
            <v>5616.8</v>
          </cell>
          <cell r="G276">
            <v>5392.1279999999997</v>
          </cell>
          <cell r="H276">
            <v>3320</v>
          </cell>
          <cell r="I276">
            <v>3458.3333333333335</v>
          </cell>
          <cell r="J276">
            <v>8000</v>
          </cell>
        </row>
        <row r="277">
          <cell r="A277">
            <v>257</v>
          </cell>
          <cell r="B277" t="str">
            <v>Mar</v>
          </cell>
          <cell r="C277">
            <v>13</v>
          </cell>
          <cell r="D277">
            <v>11.8</v>
          </cell>
          <cell r="E277">
            <v>33040</v>
          </cell>
          <cell r="F277">
            <v>5616.8</v>
          </cell>
          <cell r="G277">
            <v>5392.1279999999997</v>
          </cell>
          <cell r="H277">
            <v>3320</v>
          </cell>
          <cell r="I277">
            <v>3458.3333333333335</v>
          </cell>
          <cell r="J277">
            <v>8000</v>
          </cell>
        </row>
        <row r="278">
          <cell r="A278">
            <v>258</v>
          </cell>
          <cell r="B278" t="str">
            <v>Mar</v>
          </cell>
          <cell r="C278">
            <v>14</v>
          </cell>
          <cell r="D278">
            <v>11.8</v>
          </cell>
          <cell r="E278">
            <v>33040</v>
          </cell>
          <cell r="F278">
            <v>5616.8</v>
          </cell>
          <cell r="G278">
            <v>5392.1279999999997</v>
          </cell>
          <cell r="H278">
            <v>3320</v>
          </cell>
          <cell r="I278">
            <v>3458.3333333333335</v>
          </cell>
          <cell r="J278">
            <v>8000</v>
          </cell>
        </row>
        <row r="279">
          <cell r="A279">
            <v>259</v>
          </cell>
          <cell r="B279" t="str">
            <v>Mar</v>
          </cell>
          <cell r="C279">
            <v>15</v>
          </cell>
          <cell r="D279">
            <v>11.8</v>
          </cell>
          <cell r="E279">
            <v>33040</v>
          </cell>
          <cell r="F279">
            <v>5616.8</v>
          </cell>
          <cell r="G279">
            <v>5392.1279999999997</v>
          </cell>
          <cell r="H279">
            <v>3320</v>
          </cell>
          <cell r="I279">
            <v>3458.3333333333335</v>
          </cell>
          <cell r="J279">
            <v>8000</v>
          </cell>
        </row>
        <row r="280">
          <cell r="A280">
            <v>260</v>
          </cell>
          <cell r="B280" t="str">
            <v>Mar</v>
          </cell>
          <cell r="C280">
            <v>16</v>
          </cell>
          <cell r="D280">
            <v>11.8</v>
          </cell>
          <cell r="E280">
            <v>33040</v>
          </cell>
          <cell r="F280">
            <v>5616.8</v>
          </cell>
          <cell r="G280">
            <v>5392.1279999999997</v>
          </cell>
          <cell r="H280">
            <v>3320</v>
          </cell>
          <cell r="I280">
            <v>3458.3333333333335</v>
          </cell>
          <cell r="J280">
            <v>8000</v>
          </cell>
        </row>
        <row r="281">
          <cell r="A281">
            <v>261</v>
          </cell>
          <cell r="B281" t="str">
            <v>Mar</v>
          </cell>
          <cell r="C281">
            <v>17</v>
          </cell>
          <cell r="D281">
            <v>11.8</v>
          </cell>
          <cell r="E281">
            <v>33040</v>
          </cell>
          <cell r="F281">
            <v>5616.8</v>
          </cell>
          <cell r="G281">
            <v>5392.1279999999997</v>
          </cell>
          <cell r="H281">
            <v>3320</v>
          </cell>
          <cell r="I281">
            <v>3458.3333333333335</v>
          </cell>
          <cell r="J281">
            <v>8000</v>
          </cell>
        </row>
        <row r="282">
          <cell r="A282">
            <v>262</v>
          </cell>
          <cell r="B282" t="str">
            <v>Mar</v>
          </cell>
          <cell r="C282">
            <v>18</v>
          </cell>
          <cell r="D282">
            <v>11.8</v>
          </cell>
          <cell r="E282">
            <v>33040</v>
          </cell>
          <cell r="F282">
            <v>5616.8</v>
          </cell>
          <cell r="G282">
            <v>5392.1279999999997</v>
          </cell>
          <cell r="H282">
            <v>3320</v>
          </cell>
          <cell r="I282">
            <v>3458.3333333333335</v>
          </cell>
          <cell r="J282">
            <v>8000</v>
          </cell>
        </row>
        <row r="283">
          <cell r="A283">
            <v>263</v>
          </cell>
          <cell r="B283" t="str">
            <v>Mar</v>
          </cell>
          <cell r="C283">
            <v>19</v>
          </cell>
          <cell r="D283">
            <v>11.8</v>
          </cell>
          <cell r="E283">
            <v>33040</v>
          </cell>
          <cell r="F283">
            <v>5616.8</v>
          </cell>
          <cell r="G283">
            <v>5392.1279999999997</v>
          </cell>
          <cell r="H283">
            <v>3320</v>
          </cell>
          <cell r="I283">
            <v>3458.3333333333335</v>
          </cell>
          <cell r="J283">
            <v>8000</v>
          </cell>
        </row>
        <row r="284">
          <cell r="A284">
            <v>264</v>
          </cell>
          <cell r="B284" t="str">
            <v>Mar</v>
          </cell>
          <cell r="C284">
            <v>20</v>
          </cell>
          <cell r="D284">
            <v>11.8</v>
          </cell>
          <cell r="E284">
            <v>33040</v>
          </cell>
          <cell r="F284">
            <v>5616.8</v>
          </cell>
          <cell r="G284">
            <v>5392.1279999999997</v>
          </cell>
          <cell r="H284">
            <v>3320</v>
          </cell>
          <cell r="I284">
            <v>3458.3333333333335</v>
          </cell>
          <cell r="J284">
            <v>8000</v>
          </cell>
        </row>
        <row r="285">
          <cell r="A285">
            <v>265</v>
          </cell>
          <cell r="B285" t="str">
            <v>Mar</v>
          </cell>
          <cell r="C285">
            <v>21</v>
          </cell>
          <cell r="D285">
            <v>11.8</v>
          </cell>
          <cell r="E285">
            <v>33040</v>
          </cell>
          <cell r="F285">
            <v>5616.8</v>
          </cell>
          <cell r="G285">
            <v>5392.1279999999997</v>
          </cell>
          <cell r="H285">
            <v>3320</v>
          </cell>
          <cell r="I285">
            <v>3458.3333333333335</v>
          </cell>
          <cell r="J285">
            <v>8000</v>
          </cell>
        </row>
        <row r="286">
          <cell r="A286">
            <v>266</v>
          </cell>
          <cell r="B286" t="str">
            <v>Mar</v>
          </cell>
          <cell r="C286">
            <v>22</v>
          </cell>
          <cell r="D286">
            <v>11.8</v>
          </cell>
          <cell r="E286">
            <v>33040</v>
          </cell>
          <cell r="F286">
            <v>5616.8</v>
          </cell>
          <cell r="G286">
            <v>5392.1279999999997</v>
          </cell>
          <cell r="H286">
            <v>3320</v>
          </cell>
          <cell r="I286">
            <v>3458.3333333333335</v>
          </cell>
          <cell r="J286">
            <v>8000</v>
          </cell>
        </row>
        <row r="287">
          <cell r="A287">
            <v>267</v>
          </cell>
          <cell r="B287" t="str">
            <v>Mar</v>
          </cell>
          <cell r="C287">
            <v>23</v>
          </cell>
          <cell r="D287">
            <v>11.8</v>
          </cell>
          <cell r="E287">
            <v>33040</v>
          </cell>
          <cell r="F287">
            <v>5616.8</v>
          </cell>
          <cell r="G287">
            <v>5392.1279999999997</v>
          </cell>
          <cell r="H287">
            <v>3320</v>
          </cell>
          <cell r="I287">
            <v>3458.3333333333335</v>
          </cell>
          <cell r="J287">
            <v>8000</v>
          </cell>
        </row>
        <row r="288">
          <cell r="A288">
            <v>268</v>
          </cell>
          <cell r="B288" t="str">
            <v>Mar</v>
          </cell>
          <cell r="C288">
            <v>24</v>
          </cell>
          <cell r="D288">
            <v>11.8</v>
          </cell>
          <cell r="E288">
            <v>33040</v>
          </cell>
          <cell r="F288">
            <v>5616.8</v>
          </cell>
          <cell r="G288">
            <v>5392.1279999999997</v>
          </cell>
          <cell r="H288">
            <v>3320</v>
          </cell>
          <cell r="I288">
            <v>3458.3333333333335</v>
          </cell>
          <cell r="J288">
            <v>8000</v>
          </cell>
        </row>
        <row r="289">
          <cell r="A289">
            <v>269</v>
          </cell>
          <cell r="B289" t="str">
            <v>Mar</v>
          </cell>
          <cell r="C289">
            <v>25</v>
          </cell>
          <cell r="D289">
            <v>11.8</v>
          </cell>
          <cell r="E289">
            <v>33040</v>
          </cell>
          <cell r="F289">
            <v>5616.8</v>
          </cell>
          <cell r="G289">
            <v>5392.1279999999997</v>
          </cell>
          <cell r="H289">
            <v>3320</v>
          </cell>
          <cell r="I289">
            <v>3458.3333333333335</v>
          </cell>
          <cell r="J289">
            <v>8000</v>
          </cell>
        </row>
        <row r="290">
          <cell r="A290">
            <v>270</v>
          </cell>
          <cell r="B290" t="str">
            <v>Mar</v>
          </cell>
          <cell r="C290">
            <v>26</v>
          </cell>
          <cell r="D290">
            <v>11.8</v>
          </cell>
          <cell r="E290">
            <v>33040</v>
          </cell>
          <cell r="F290">
            <v>5616.8</v>
          </cell>
          <cell r="G290">
            <v>5392.1279999999997</v>
          </cell>
          <cell r="H290">
            <v>3320</v>
          </cell>
          <cell r="I290">
            <v>3458.3333333333335</v>
          </cell>
          <cell r="J290">
            <v>8000</v>
          </cell>
        </row>
        <row r="291">
          <cell r="A291">
            <v>271</v>
          </cell>
          <cell r="B291" t="str">
            <v>Mar</v>
          </cell>
          <cell r="C291">
            <v>27</v>
          </cell>
          <cell r="D291">
            <v>11.8</v>
          </cell>
          <cell r="E291">
            <v>33040</v>
          </cell>
          <cell r="F291">
            <v>5616.8</v>
          </cell>
          <cell r="G291">
            <v>5392.1279999999997</v>
          </cell>
          <cell r="H291">
            <v>3320</v>
          </cell>
          <cell r="I291">
            <v>3458.3333333333335</v>
          </cell>
          <cell r="J291">
            <v>8000</v>
          </cell>
        </row>
        <row r="292">
          <cell r="A292">
            <v>272</v>
          </cell>
          <cell r="B292" t="str">
            <v>Mar</v>
          </cell>
          <cell r="C292">
            <v>28</v>
          </cell>
          <cell r="D292">
            <v>11.8</v>
          </cell>
          <cell r="E292">
            <v>33040</v>
          </cell>
          <cell r="F292">
            <v>5616.8</v>
          </cell>
          <cell r="G292">
            <v>5392.1279999999997</v>
          </cell>
          <cell r="H292">
            <v>3320</v>
          </cell>
          <cell r="I292">
            <v>3458.3333333333335</v>
          </cell>
          <cell r="J292">
            <v>8000</v>
          </cell>
        </row>
        <row r="293">
          <cell r="A293">
            <v>273</v>
          </cell>
          <cell r="B293" t="str">
            <v>Mar</v>
          </cell>
          <cell r="C293">
            <v>29</v>
          </cell>
          <cell r="D293">
            <v>11.8</v>
          </cell>
          <cell r="E293">
            <v>33040</v>
          </cell>
          <cell r="F293">
            <v>5616.8</v>
          </cell>
          <cell r="G293">
            <v>5392.1279999999997</v>
          </cell>
          <cell r="H293">
            <v>3320</v>
          </cell>
          <cell r="I293">
            <v>3458.3333333333335</v>
          </cell>
          <cell r="J293">
            <v>8000</v>
          </cell>
        </row>
        <row r="294">
          <cell r="A294">
            <v>274</v>
          </cell>
          <cell r="B294" t="str">
            <v>Mar</v>
          </cell>
          <cell r="C294">
            <v>30</v>
          </cell>
          <cell r="D294">
            <v>11.8</v>
          </cell>
          <cell r="E294">
            <v>33040</v>
          </cell>
          <cell r="F294">
            <v>5616.8</v>
          </cell>
          <cell r="G294">
            <v>5392.1279999999997</v>
          </cell>
          <cell r="H294">
            <v>3320</v>
          </cell>
          <cell r="I294">
            <v>3458.3333333333335</v>
          </cell>
          <cell r="J294">
            <v>8000</v>
          </cell>
        </row>
        <row r="295">
          <cell r="A295">
            <v>275</v>
          </cell>
          <cell r="B295" t="str">
            <v>Mar</v>
          </cell>
          <cell r="C295">
            <v>31</v>
          </cell>
          <cell r="D295">
            <v>11.8</v>
          </cell>
          <cell r="E295">
            <v>33040</v>
          </cell>
          <cell r="F295">
            <v>5616.8</v>
          </cell>
          <cell r="G295">
            <v>5392.1279999999997</v>
          </cell>
          <cell r="H295">
            <v>3320</v>
          </cell>
          <cell r="I295">
            <v>3458.3333333333335</v>
          </cell>
          <cell r="J295">
            <v>8000</v>
          </cell>
        </row>
        <row r="296">
          <cell r="A296">
            <v>276</v>
          </cell>
          <cell r="B296" t="str">
            <v>Apr</v>
          </cell>
          <cell r="C296">
            <v>1</v>
          </cell>
          <cell r="D296">
            <v>13.6</v>
          </cell>
          <cell r="E296">
            <v>38080</v>
          </cell>
          <cell r="F296">
            <v>6473.6</v>
          </cell>
          <cell r="G296">
            <v>6214.6559999999999</v>
          </cell>
          <cell r="H296">
            <v>3140</v>
          </cell>
          <cell r="I296">
            <v>3270.8333333333335</v>
          </cell>
          <cell r="J296">
            <v>8000</v>
          </cell>
        </row>
        <row r="297">
          <cell r="A297">
            <v>277</v>
          </cell>
          <cell r="B297" t="str">
            <v>Apr</v>
          </cell>
          <cell r="C297">
            <v>2</v>
          </cell>
          <cell r="D297">
            <v>13.6</v>
          </cell>
          <cell r="E297">
            <v>38080</v>
          </cell>
          <cell r="F297">
            <v>6473.6</v>
          </cell>
          <cell r="G297">
            <v>6214.6559999999999</v>
          </cell>
          <cell r="H297">
            <v>3140</v>
          </cell>
          <cell r="I297">
            <v>3270.8333333333335</v>
          </cell>
          <cell r="J297">
            <v>8000</v>
          </cell>
        </row>
        <row r="298">
          <cell r="A298">
            <v>278</v>
          </cell>
          <cell r="B298" t="str">
            <v>Apr</v>
          </cell>
          <cell r="C298">
            <v>3</v>
          </cell>
          <cell r="D298">
            <v>13.6</v>
          </cell>
          <cell r="E298">
            <v>38080</v>
          </cell>
          <cell r="F298">
            <v>6473.6</v>
          </cell>
          <cell r="G298">
            <v>6214.6559999999999</v>
          </cell>
          <cell r="H298">
            <v>3140</v>
          </cell>
          <cell r="I298">
            <v>3270.8333333333335</v>
          </cell>
          <cell r="J298">
            <v>8000</v>
          </cell>
        </row>
        <row r="299">
          <cell r="A299">
            <v>279</v>
          </cell>
          <cell r="B299" t="str">
            <v>Apr</v>
          </cell>
          <cell r="C299">
            <v>4</v>
          </cell>
          <cell r="D299">
            <v>13.6</v>
          </cell>
          <cell r="E299">
            <v>38080</v>
          </cell>
          <cell r="F299">
            <v>6473.6</v>
          </cell>
          <cell r="G299">
            <v>6214.6559999999999</v>
          </cell>
          <cell r="H299">
            <v>3140</v>
          </cell>
          <cell r="I299">
            <v>3270.8333333333335</v>
          </cell>
          <cell r="J299">
            <v>8000</v>
          </cell>
        </row>
        <row r="300">
          <cell r="A300">
            <v>280</v>
          </cell>
          <cell r="B300" t="str">
            <v>Apr</v>
          </cell>
          <cell r="C300">
            <v>5</v>
          </cell>
          <cell r="D300">
            <v>13.6</v>
          </cell>
          <cell r="E300">
            <v>38080</v>
          </cell>
          <cell r="F300">
            <v>6473.6</v>
          </cell>
          <cell r="G300">
            <v>6214.6559999999999</v>
          </cell>
          <cell r="H300">
            <v>3140</v>
          </cell>
          <cell r="I300">
            <v>3270.8333333333335</v>
          </cell>
          <cell r="J300">
            <v>8000</v>
          </cell>
        </row>
        <row r="301">
          <cell r="A301">
            <v>281</v>
          </cell>
          <cell r="B301" t="str">
            <v>Apr</v>
          </cell>
          <cell r="C301">
            <v>6</v>
          </cell>
          <cell r="D301">
            <v>13.6</v>
          </cell>
          <cell r="E301">
            <v>38080</v>
          </cell>
          <cell r="F301">
            <v>6473.6</v>
          </cell>
          <cell r="G301">
            <v>6214.6559999999999</v>
          </cell>
          <cell r="H301">
            <v>3140</v>
          </cell>
          <cell r="I301">
            <v>3270.8333333333335</v>
          </cell>
          <cell r="J301">
            <v>8000</v>
          </cell>
        </row>
        <row r="302">
          <cell r="A302">
            <v>282</v>
          </cell>
          <cell r="B302" t="str">
            <v>Apr</v>
          </cell>
          <cell r="C302">
            <v>7</v>
          </cell>
          <cell r="D302">
            <v>13.6</v>
          </cell>
          <cell r="E302">
            <v>38080</v>
          </cell>
          <cell r="F302">
            <v>6473.6</v>
          </cell>
          <cell r="G302">
            <v>6214.6559999999999</v>
          </cell>
          <cell r="H302">
            <v>3140</v>
          </cell>
          <cell r="I302">
            <v>3270.8333333333335</v>
          </cell>
          <cell r="J302">
            <v>8000</v>
          </cell>
        </row>
        <row r="303">
          <cell r="A303">
            <v>283</v>
          </cell>
          <cell r="B303" t="str">
            <v>Apr</v>
          </cell>
          <cell r="C303">
            <v>8</v>
          </cell>
          <cell r="D303">
            <v>13.6</v>
          </cell>
          <cell r="E303">
            <v>38080</v>
          </cell>
          <cell r="F303">
            <v>6473.6</v>
          </cell>
          <cell r="G303">
            <v>6214.6559999999999</v>
          </cell>
          <cell r="H303">
            <v>3140</v>
          </cell>
          <cell r="I303">
            <v>3270.8333333333335</v>
          </cell>
          <cell r="J303">
            <v>8000</v>
          </cell>
        </row>
        <row r="304">
          <cell r="A304">
            <v>284</v>
          </cell>
          <cell r="B304" t="str">
            <v>Apr</v>
          </cell>
          <cell r="C304">
            <v>9</v>
          </cell>
          <cell r="D304">
            <v>13.6</v>
          </cell>
          <cell r="E304">
            <v>38080</v>
          </cell>
          <cell r="F304">
            <v>6473.6</v>
          </cell>
          <cell r="G304">
            <v>6214.6559999999999</v>
          </cell>
          <cell r="H304">
            <v>3140</v>
          </cell>
          <cell r="I304">
            <v>3270.8333333333335</v>
          </cell>
          <cell r="J304">
            <v>8000</v>
          </cell>
        </row>
        <row r="305">
          <cell r="A305">
            <v>285</v>
          </cell>
          <cell r="B305" t="str">
            <v>Apr</v>
          </cell>
          <cell r="C305">
            <v>10</v>
          </cell>
          <cell r="D305">
            <v>13.6</v>
          </cell>
          <cell r="E305">
            <v>38080</v>
          </cell>
          <cell r="F305">
            <v>6473.6</v>
          </cell>
          <cell r="G305">
            <v>6214.6559999999999</v>
          </cell>
          <cell r="H305">
            <v>3140</v>
          </cell>
          <cell r="I305">
            <v>3270.8333333333335</v>
          </cell>
          <cell r="J305">
            <v>8000</v>
          </cell>
        </row>
        <row r="306">
          <cell r="A306">
            <v>286</v>
          </cell>
          <cell r="B306" t="str">
            <v>Apr</v>
          </cell>
          <cell r="C306">
            <v>11</v>
          </cell>
          <cell r="D306">
            <v>13.6</v>
          </cell>
          <cell r="E306">
            <v>38080</v>
          </cell>
          <cell r="F306">
            <v>6473.6</v>
          </cell>
          <cell r="G306">
            <v>6214.6559999999999</v>
          </cell>
          <cell r="H306">
            <v>3140</v>
          </cell>
          <cell r="I306">
            <v>3270.8333333333335</v>
          </cell>
          <cell r="J306">
            <v>8000</v>
          </cell>
        </row>
        <row r="307">
          <cell r="A307">
            <v>287</v>
          </cell>
          <cell r="B307" t="str">
            <v>Apr</v>
          </cell>
          <cell r="C307">
            <v>12</v>
          </cell>
          <cell r="D307">
            <v>13.6</v>
          </cell>
          <cell r="E307">
            <v>38080</v>
          </cell>
          <cell r="F307">
            <v>6473.6</v>
          </cell>
          <cell r="G307">
            <v>6214.6559999999999</v>
          </cell>
          <cell r="H307">
            <v>3140</v>
          </cell>
          <cell r="I307">
            <v>3270.8333333333335</v>
          </cell>
          <cell r="J307">
            <v>8000</v>
          </cell>
        </row>
        <row r="308">
          <cell r="A308">
            <v>288</v>
          </cell>
          <cell r="B308" t="str">
            <v>Apr</v>
          </cell>
          <cell r="C308">
            <v>13</v>
          </cell>
          <cell r="D308">
            <v>13.6</v>
          </cell>
          <cell r="E308">
            <v>38080</v>
          </cell>
          <cell r="F308">
            <v>6473.6</v>
          </cell>
          <cell r="G308">
            <v>6214.6559999999999</v>
          </cell>
          <cell r="H308">
            <v>3140</v>
          </cell>
          <cell r="I308">
            <v>3270.8333333333335</v>
          </cell>
          <cell r="J308">
            <v>8000</v>
          </cell>
        </row>
        <row r="309">
          <cell r="A309">
            <v>289</v>
          </cell>
          <cell r="B309" t="str">
            <v>Apr</v>
          </cell>
          <cell r="C309">
            <v>14</v>
          </cell>
          <cell r="D309">
            <v>13.6</v>
          </cell>
          <cell r="E309">
            <v>38080</v>
          </cell>
          <cell r="F309">
            <v>6473.6</v>
          </cell>
          <cell r="G309">
            <v>6214.6559999999999</v>
          </cell>
          <cell r="H309">
            <v>3140</v>
          </cell>
          <cell r="I309">
            <v>3270.8333333333335</v>
          </cell>
          <cell r="J309">
            <v>8000</v>
          </cell>
        </row>
        <row r="310">
          <cell r="A310">
            <v>290</v>
          </cell>
          <cell r="B310" t="str">
            <v>Apr</v>
          </cell>
          <cell r="C310">
            <v>15</v>
          </cell>
          <cell r="D310">
            <v>13.6</v>
          </cell>
          <cell r="E310">
            <v>38080</v>
          </cell>
          <cell r="F310">
            <v>6473.6</v>
          </cell>
          <cell r="G310">
            <v>6214.6559999999999</v>
          </cell>
          <cell r="H310">
            <v>3140</v>
          </cell>
          <cell r="I310">
            <v>3270.8333333333335</v>
          </cell>
          <cell r="J310">
            <v>8000</v>
          </cell>
        </row>
        <row r="311">
          <cell r="A311">
            <v>291</v>
          </cell>
          <cell r="B311" t="str">
            <v>Apr</v>
          </cell>
          <cell r="C311">
            <v>16</v>
          </cell>
          <cell r="D311">
            <v>13.6</v>
          </cell>
          <cell r="E311">
            <v>38080</v>
          </cell>
          <cell r="F311">
            <v>6473.6</v>
          </cell>
          <cell r="G311">
            <v>6214.6559999999999</v>
          </cell>
          <cell r="H311">
            <v>3140</v>
          </cell>
          <cell r="I311">
            <v>3270.8333333333335</v>
          </cell>
          <cell r="J311">
            <v>8000</v>
          </cell>
        </row>
        <row r="312">
          <cell r="A312">
            <v>292</v>
          </cell>
          <cell r="B312" t="str">
            <v>Apr</v>
          </cell>
          <cell r="C312">
            <v>17</v>
          </cell>
          <cell r="D312">
            <v>13.6</v>
          </cell>
          <cell r="E312">
            <v>38080</v>
          </cell>
          <cell r="F312">
            <v>6473.6</v>
          </cell>
          <cell r="G312">
            <v>6214.6559999999999</v>
          </cell>
          <cell r="H312">
            <v>3140</v>
          </cell>
          <cell r="I312">
            <v>3270.8333333333335</v>
          </cell>
          <cell r="J312">
            <v>8000</v>
          </cell>
        </row>
        <row r="313">
          <cell r="A313">
            <v>293</v>
          </cell>
          <cell r="B313" t="str">
            <v>Apr</v>
          </cell>
          <cell r="C313">
            <v>18</v>
          </cell>
          <cell r="D313">
            <v>13.6</v>
          </cell>
          <cell r="E313">
            <v>38080</v>
          </cell>
          <cell r="F313">
            <v>6473.6</v>
          </cell>
          <cell r="G313">
            <v>6214.6559999999999</v>
          </cell>
          <cell r="H313">
            <v>3140</v>
          </cell>
          <cell r="I313">
            <v>3270.8333333333335</v>
          </cell>
          <cell r="J313">
            <v>8000</v>
          </cell>
        </row>
        <row r="314">
          <cell r="A314">
            <v>294</v>
          </cell>
          <cell r="B314" t="str">
            <v>Apr</v>
          </cell>
          <cell r="C314">
            <v>19</v>
          </cell>
          <cell r="D314">
            <v>13.6</v>
          </cell>
          <cell r="E314">
            <v>38080</v>
          </cell>
          <cell r="F314">
            <v>6473.6</v>
          </cell>
          <cell r="G314">
            <v>6214.6559999999999</v>
          </cell>
          <cell r="H314">
            <v>3140</v>
          </cell>
          <cell r="I314">
            <v>3270.8333333333335</v>
          </cell>
          <cell r="J314">
            <v>8000</v>
          </cell>
        </row>
        <row r="315">
          <cell r="A315">
            <v>295</v>
          </cell>
          <cell r="B315" t="str">
            <v>Apr</v>
          </cell>
          <cell r="C315">
            <v>20</v>
          </cell>
          <cell r="D315">
            <v>13.6</v>
          </cell>
          <cell r="E315">
            <v>38080</v>
          </cell>
          <cell r="F315">
            <v>6473.6</v>
          </cell>
          <cell r="G315">
            <v>6214.6559999999999</v>
          </cell>
          <cell r="H315">
            <v>3140</v>
          </cell>
          <cell r="I315">
            <v>3270.8333333333335</v>
          </cell>
          <cell r="J315">
            <v>8000</v>
          </cell>
        </row>
        <row r="316">
          <cell r="A316">
            <v>296</v>
          </cell>
          <cell r="B316" t="str">
            <v>Apr</v>
          </cell>
          <cell r="C316">
            <v>21</v>
          </cell>
          <cell r="D316">
            <v>13.6</v>
          </cell>
          <cell r="E316">
            <v>38080</v>
          </cell>
          <cell r="F316">
            <v>6473.6</v>
          </cell>
          <cell r="G316">
            <v>6214.6559999999999</v>
          </cell>
          <cell r="H316">
            <v>3140</v>
          </cell>
          <cell r="I316">
            <v>3270.8333333333335</v>
          </cell>
          <cell r="J316">
            <v>8000</v>
          </cell>
        </row>
        <row r="317">
          <cell r="A317">
            <v>297</v>
          </cell>
          <cell r="B317" t="str">
            <v>Apr</v>
          </cell>
          <cell r="C317">
            <v>22</v>
          </cell>
          <cell r="D317">
            <v>13.6</v>
          </cell>
          <cell r="E317">
            <v>38080</v>
          </cell>
          <cell r="F317">
            <v>6473.6</v>
          </cell>
          <cell r="G317">
            <v>6214.6559999999999</v>
          </cell>
          <cell r="H317">
            <v>3140</v>
          </cell>
          <cell r="I317">
            <v>3270.8333333333335</v>
          </cell>
          <cell r="J317">
            <v>8000</v>
          </cell>
        </row>
        <row r="318">
          <cell r="A318">
            <v>298</v>
          </cell>
          <cell r="B318" t="str">
            <v>Apr</v>
          </cell>
          <cell r="C318">
            <v>23</v>
          </cell>
          <cell r="D318">
            <v>13.6</v>
          </cell>
          <cell r="E318">
            <v>38080</v>
          </cell>
          <cell r="F318">
            <v>6473.6</v>
          </cell>
          <cell r="G318">
            <v>6214.6559999999999</v>
          </cell>
          <cell r="H318">
            <v>3140</v>
          </cell>
          <cell r="I318">
            <v>3270.8333333333335</v>
          </cell>
          <cell r="J318">
            <v>8000</v>
          </cell>
        </row>
        <row r="319">
          <cell r="A319">
            <v>299</v>
          </cell>
          <cell r="B319" t="str">
            <v>Apr</v>
          </cell>
          <cell r="C319">
            <v>24</v>
          </cell>
          <cell r="D319">
            <v>13.6</v>
          </cell>
          <cell r="E319">
            <v>38080</v>
          </cell>
          <cell r="F319">
            <v>6473.6</v>
          </cell>
          <cell r="G319">
            <v>6214.6559999999999</v>
          </cell>
          <cell r="H319">
            <v>3140</v>
          </cell>
          <cell r="I319">
            <v>3270.8333333333335</v>
          </cell>
          <cell r="J319">
            <v>8000</v>
          </cell>
        </row>
        <row r="320">
          <cell r="A320">
            <v>300</v>
          </cell>
          <cell r="B320" t="str">
            <v>Apr</v>
          </cell>
          <cell r="C320">
            <v>25</v>
          </cell>
          <cell r="D320">
            <v>13.6</v>
          </cell>
          <cell r="E320">
            <v>38080</v>
          </cell>
          <cell r="F320">
            <v>6473.6</v>
          </cell>
          <cell r="G320">
            <v>6214.6559999999999</v>
          </cell>
          <cell r="H320">
            <v>3140</v>
          </cell>
          <cell r="I320">
            <v>3270.8333333333335</v>
          </cell>
          <cell r="J320">
            <v>8000</v>
          </cell>
        </row>
        <row r="321">
          <cell r="A321">
            <v>301</v>
          </cell>
          <cell r="B321" t="str">
            <v>Apr</v>
          </cell>
          <cell r="C321">
            <v>26</v>
          </cell>
          <cell r="D321">
            <v>13.6</v>
          </cell>
          <cell r="E321">
            <v>38080</v>
          </cell>
          <cell r="F321">
            <v>6473.6</v>
          </cell>
          <cell r="G321">
            <v>6214.6559999999999</v>
          </cell>
          <cell r="H321">
            <v>3140</v>
          </cell>
          <cell r="I321">
            <v>3270.8333333333335</v>
          </cell>
          <cell r="J321">
            <v>8000</v>
          </cell>
        </row>
        <row r="322">
          <cell r="A322">
            <v>302</v>
          </cell>
          <cell r="B322" t="str">
            <v>Apr</v>
          </cell>
          <cell r="C322">
            <v>27</v>
          </cell>
          <cell r="D322">
            <v>13.6</v>
          </cell>
          <cell r="E322">
            <v>38080</v>
          </cell>
          <cell r="F322">
            <v>6473.6</v>
          </cell>
          <cell r="G322">
            <v>6214.6559999999999</v>
          </cell>
          <cell r="H322">
            <v>3140</v>
          </cell>
          <cell r="I322">
            <v>3270.8333333333335</v>
          </cell>
          <cell r="J322">
            <v>8000</v>
          </cell>
        </row>
        <row r="323">
          <cell r="A323">
            <v>303</v>
          </cell>
          <cell r="B323" t="str">
            <v>Apr</v>
          </cell>
          <cell r="C323">
            <v>28</v>
          </cell>
          <cell r="D323">
            <v>13.6</v>
          </cell>
          <cell r="E323">
            <v>38080</v>
          </cell>
          <cell r="F323">
            <v>6473.6</v>
          </cell>
          <cell r="G323">
            <v>6214.6559999999999</v>
          </cell>
          <cell r="H323">
            <v>3140</v>
          </cell>
          <cell r="I323">
            <v>3270.8333333333335</v>
          </cell>
          <cell r="J323">
            <v>8000</v>
          </cell>
        </row>
        <row r="324">
          <cell r="A324">
            <v>304</v>
          </cell>
          <cell r="B324" t="str">
            <v>Apr</v>
          </cell>
          <cell r="C324">
            <v>29</v>
          </cell>
          <cell r="D324">
            <v>13.6</v>
          </cell>
          <cell r="E324">
            <v>38080</v>
          </cell>
          <cell r="F324">
            <v>6473.6</v>
          </cell>
          <cell r="G324">
            <v>6214.6559999999999</v>
          </cell>
          <cell r="H324">
            <v>3140</v>
          </cell>
          <cell r="I324">
            <v>3270.8333333333335</v>
          </cell>
          <cell r="J324">
            <v>8000</v>
          </cell>
        </row>
        <row r="325">
          <cell r="A325">
            <v>305</v>
          </cell>
          <cell r="B325" t="str">
            <v>Apr</v>
          </cell>
          <cell r="C325">
            <v>30</v>
          </cell>
          <cell r="D325">
            <v>13.6</v>
          </cell>
          <cell r="E325">
            <v>38080</v>
          </cell>
          <cell r="F325">
            <v>6473.6</v>
          </cell>
          <cell r="G325">
            <v>6214.6559999999999</v>
          </cell>
          <cell r="H325">
            <v>3140</v>
          </cell>
          <cell r="I325">
            <v>3270.8333333333335</v>
          </cell>
          <cell r="J325">
            <v>8000</v>
          </cell>
        </row>
        <row r="326">
          <cell r="A326">
            <v>306</v>
          </cell>
          <cell r="B326" t="str">
            <v>May</v>
          </cell>
          <cell r="C326">
            <v>1</v>
          </cell>
          <cell r="D326">
            <v>15.3</v>
          </cell>
          <cell r="E326">
            <v>42840</v>
          </cell>
          <cell r="F326">
            <v>7282.8</v>
          </cell>
          <cell r="G326">
            <v>6991.4880000000003</v>
          </cell>
          <cell r="H326">
            <v>3000</v>
          </cell>
          <cell r="I326">
            <v>3125</v>
          </cell>
          <cell r="J326">
            <v>8000</v>
          </cell>
        </row>
        <row r="327">
          <cell r="A327">
            <v>307</v>
          </cell>
          <cell r="B327" t="str">
            <v>May</v>
          </cell>
          <cell r="C327">
            <v>2</v>
          </cell>
          <cell r="D327">
            <v>15.3</v>
          </cell>
          <cell r="E327">
            <v>42840</v>
          </cell>
          <cell r="F327">
            <v>7282.8</v>
          </cell>
          <cell r="G327">
            <v>6991.4880000000003</v>
          </cell>
          <cell r="H327">
            <v>3000</v>
          </cell>
          <cell r="I327">
            <v>3125</v>
          </cell>
          <cell r="J327">
            <v>8000</v>
          </cell>
        </row>
        <row r="328">
          <cell r="A328">
            <v>308</v>
          </cell>
          <cell r="B328" t="str">
            <v>May</v>
          </cell>
          <cell r="C328">
            <v>3</v>
          </cell>
          <cell r="D328">
            <v>15.3</v>
          </cell>
          <cell r="E328">
            <v>42840</v>
          </cell>
          <cell r="F328">
            <v>7282.8</v>
          </cell>
          <cell r="G328">
            <v>6991.4880000000003</v>
          </cell>
          <cell r="H328">
            <v>3000</v>
          </cell>
          <cell r="I328">
            <v>3125</v>
          </cell>
          <cell r="J328">
            <v>8000</v>
          </cell>
        </row>
        <row r="329">
          <cell r="A329">
            <v>309</v>
          </cell>
          <cell r="B329" t="str">
            <v>May</v>
          </cell>
          <cell r="C329">
            <v>4</v>
          </cell>
          <cell r="D329">
            <v>15.3</v>
          </cell>
          <cell r="E329">
            <v>42840</v>
          </cell>
          <cell r="F329">
            <v>7282.8</v>
          </cell>
          <cell r="G329">
            <v>6991.4880000000003</v>
          </cell>
          <cell r="H329">
            <v>3000</v>
          </cell>
          <cell r="I329">
            <v>3125</v>
          </cell>
          <cell r="J329">
            <v>8000</v>
          </cell>
        </row>
        <row r="330">
          <cell r="A330">
            <v>310</v>
          </cell>
          <cell r="B330" t="str">
            <v>May</v>
          </cell>
          <cell r="C330">
            <v>5</v>
          </cell>
          <cell r="D330">
            <v>15.3</v>
          </cell>
          <cell r="E330">
            <v>42840</v>
          </cell>
          <cell r="F330">
            <v>7282.8</v>
          </cell>
          <cell r="G330">
            <v>6991.4880000000003</v>
          </cell>
          <cell r="H330">
            <v>3000</v>
          </cell>
          <cell r="I330">
            <v>3125</v>
          </cell>
          <cell r="J330">
            <v>8000</v>
          </cell>
        </row>
        <row r="331">
          <cell r="A331">
            <v>311</v>
          </cell>
          <cell r="B331" t="str">
            <v>May</v>
          </cell>
          <cell r="C331">
            <v>6</v>
          </cell>
          <cell r="D331">
            <v>15.3</v>
          </cell>
          <cell r="E331">
            <v>42840</v>
          </cell>
          <cell r="F331">
            <v>7282.8</v>
          </cell>
          <cell r="G331">
            <v>6991.4880000000003</v>
          </cell>
          <cell r="H331">
            <v>3000</v>
          </cell>
          <cell r="I331">
            <v>3125</v>
          </cell>
          <cell r="J331">
            <v>8000</v>
          </cell>
        </row>
        <row r="332">
          <cell r="A332">
            <v>312</v>
          </cell>
          <cell r="B332" t="str">
            <v>May</v>
          </cell>
          <cell r="C332">
            <v>7</v>
          </cell>
          <cell r="D332">
            <v>15.3</v>
          </cell>
          <cell r="E332">
            <v>42840</v>
          </cell>
          <cell r="F332">
            <v>7282.8</v>
          </cell>
          <cell r="G332">
            <v>6991.4880000000003</v>
          </cell>
          <cell r="H332">
            <v>3000</v>
          </cell>
          <cell r="I332">
            <v>3125</v>
          </cell>
          <cell r="J332">
            <v>8000</v>
          </cell>
        </row>
        <row r="333">
          <cell r="A333">
            <v>313</v>
          </cell>
          <cell r="B333" t="str">
            <v>May</v>
          </cell>
          <cell r="C333">
            <v>8</v>
          </cell>
          <cell r="D333">
            <v>15.3</v>
          </cell>
          <cell r="E333">
            <v>42840</v>
          </cell>
          <cell r="F333">
            <v>7282.8</v>
          </cell>
          <cell r="G333">
            <v>6991.4880000000003</v>
          </cell>
          <cell r="H333">
            <v>3000</v>
          </cell>
          <cell r="I333">
            <v>3125</v>
          </cell>
          <cell r="J333">
            <v>8000</v>
          </cell>
        </row>
        <row r="334">
          <cell r="A334">
            <v>314</v>
          </cell>
          <cell r="B334" t="str">
            <v>May</v>
          </cell>
          <cell r="C334">
            <v>9</v>
          </cell>
          <cell r="D334">
            <v>15.3</v>
          </cell>
          <cell r="E334">
            <v>42840</v>
          </cell>
          <cell r="F334">
            <v>7282.8</v>
          </cell>
          <cell r="G334">
            <v>6991.4880000000003</v>
          </cell>
          <cell r="H334">
            <v>3000</v>
          </cell>
          <cell r="I334">
            <v>3125</v>
          </cell>
          <cell r="J334">
            <v>8000</v>
          </cell>
        </row>
        <row r="335">
          <cell r="A335">
            <v>315</v>
          </cell>
          <cell r="B335" t="str">
            <v>May</v>
          </cell>
          <cell r="C335">
            <v>10</v>
          </cell>
          <cell r="D335">
            <v>15.3</v>
          </cell>
          <cell r="E335">
            <v>42840</v>
          </cell>
          <cell r="F335">
            <v>7282.8</v>
          </cell>
          <cell r="G335">
            <v>6991.4880000000003</v>
          </cell>
          <cell r="H335">
            <v>3000</v>
          </cell>
          <cell r="I335">
            <v>3125</v>
          </cell>
          <cell r="J335">
            <v>8000</v>
          </cell>
        </row>
        <row r="336">
          <cell r="A336">
            <v>316</v>
          </cell>
          <cell r="B336" t="str">
            <v>May</v>
          </cell>
          <cell r="C336">
            <v>11</v>
          </cell>
          <cell r="D336">
            <v>15.3</v>
          </cell>
          <cell r="E336">
            <v>42840</v>
          </cell>
          <cell r="F336">
            <v>7282.8</v>
          </cell>
          <cell r="G336">
            <v>6991.4880000000003</v>
          </cell>
          <cell r="H336">
            <v>3000</v>
          </cell>
          <cell r="I336">
            <v>3125</v>
          </cell>
          <cell r="J336">
            <v>8000</v>
          </cell>
        </row>
        <row r="337">
          <cell r="A337">
            <v>317</v>
          </cell>
          <cell r="B337" t="str">
            <v>May</v>
          </cell>
          <cell r="C337">
            <v>12</v>
          </cell>
          <cell r="D337">
            <v>15.3</v>
          </cell>
          <cell r="E337">
            <v>42840</v>
          </cell>
          <cell r="F337">
            <v>7282.8</v>
          </cell>
          <cell r="G337">
            <v>6991.4880000000003</v>
          </cell>
          <cell r="H337">
            <v>3000</v>
          </cell>
          <cell r="I337">
            <v>3125</v>
          </cell>
          <cell r="J337">
            <v>8000</v>
          </cell>
        </row>
        <row r="338">
          <cell r="A338">
            <v>318</v>
          </cell>
          <cell r="B338" t="str">
            <v>May</v>
          </cell>
          <cell r="C338">
            <v>13</v>
          </cell>
          <cell r="D338">
            <v>15.3</v>
          </cell>
          <cell r="E338">
            <v>42840</v>
          </cell>
          <cell r="F338">
            <v>7282.8</v>
          </cell>
          <cell r="G338">
            <v>6991.4880000000003</v>
          </cell>
          <cell r="H338">
            <v>3000</v>
          </cell>
          <cell r="I338">
            <v>3125</v>
          </cell>
          <cell r="J338">
            <v>8000</v>
          </cell>
        </row>
        <row r="339">
          <cell r="A339">
            <v>319</v>
          </cell>
          <cell r="B339" t="str">
            <v>May</v>
          </cell>
          <cell r="C339">
            <v>14</v>
          </cell>
          <cell r="D339">
            <v>15.3</v>
          </cell>
          <cell r="E339">
            <v>42840</v>
          </cell>
          <cell r="F339">
            <v>7282.8</v>
          </cell>
          <cell r="G339">
            <v>6991.4880000000003</v>
          </cell>
          <cell r="H339">
            <v>3000</v>
          </cell>
          <cell r="I339">
            <v>3125</v>
          </cell>
          <cell r="J339">
            <v>8000</v>
          </cell>
        </row>
        <row r="340">
          <cell r="A340">
            <v>320</v>
          </cell>
          <cell r="B340" t="str">
            <v>May</v>
          </cell>
          <cell r="C340">
            <v>15</v>
          </cell>
          <cell r="D340">
            <v>15.3</v>
          </cell>
          <cell r="E340">
            <v>42840</v>
          </cell>
          <cell r="F340">
            <v>7282.8</v>
          </cell>
          <cell r="G340">
            <v>6991.4880000000003</v>
          </cell>
          <cell r="H340">
            <v>3000</v>
          </cell>
          <cell r="I340">
            <v>3125</v>
          </cell>
          <cell r="J340">
            <v>8000</v>
          </cell>
        </row>
        <row r="341">
          <cell r="A341">
            <v>321</v>
          </cell>
          <cell r="B341" t="str">
            <v>May</v>
          </cell>
          <cell r="C341">
            <v>16</v>
          </cell>
          <cell r="D341">
            <v>15.3</v>
          </cell>
          <cell r="E341">
            <v>42840</v>
          </cell>
          <cell r="F341">
            <v>7282.8</v>
          </cell>
          <cell r="G341">
            <v>6991.4880000000003</v>
          </cell>
          <cell r="H341">
            <v>3000</v>
          </cell>
          <cell r="I341">
            <v>3125</v>
          </cell>
          <cell r="J341">
            <v>8000</v>
          </cell>
        </row>
        <row r="342">
          <cell r="A342">
            <v>322</v>
          </cell>
          <cell r="B342" t="str">
            <v>May</v>
          </cell>
          <cell r="C342">
            <v>17</v>
          </cell>
          <cell r="D342">
            <v>15.3</v>
          </cell>
          <cell r="E342">
            <v>42840</v>
          </cell>
          <cell r="F342">
            <v>7282.8</v>
          </cell>
          <cell r="G342">
            <v>6991.4880000000003</v>
          </cell>
          <cell r="H342">
            <v>3000</v>
          </cell>
          <cell r="I342">
            <v>3125</v>
          </cell>
          <cell r="J342">
            <v>8000</v>
          </cell>
        </row>
        <row r="343">
          <cell r="A343">
            <v>323</v>
          </cell>
          <cell r="B343" t="str">
            <v>May</v>
          </cell>
          <cell r="C343">
            <v>18</v>
          </cell>
          <cell r="D343">
            <v>15.3</v>
          </cell>
          <cell r="E343">
            <v>42840</v>
          </cell>
          <cell r="F343">
            <v>7282.8</v>
          </cell>
          <cell r="G343">
            <v>6991.4880000000003</v>
          </cell>
          <cell r="H343">
            <v>3000</v>
          </cell>
          <cell r="I343">
            <v>3125</v>
          </cell>
          <cell r="J343">
            <v>8000</v>
          </cell>
        </row>
        <row r="344">
          <cell r="A344">
            <v>324</v>
          </cell>
          <cell r="B344" t="str">
            <v>May</v>
          </cell>
          <cell r="C344">
            <v>19</v>
          </cell>
          <cell r="D344">
            <v>15.3</v>
          </cell>
          <cell r="E344">
            <v>42840</v>
          </cell>
          <cell r="F344">
            <v>7282.8</v>
          </cell>
          <cell r="G344">
            <v>6991.4880000000003</v>
          </cell>
          <cell r="H344">
            <v>3000</v>
          </cell>
          <cell r="I344">
            <v>3125</v>
          </cell>
          <cell r="J344">
            <v>8000</v>
          </cell>
        </row>
        <row r="345">
          <cell r="A345">
            <v>325</v>
          </cell>
          <cell r="B345" t="str">
            <v>May</v>
          </cell>
          <cell r="C345">
            <v>20</v>
          </cell>
          <cell r="D345">
            <v>15.3</v>
          </cell>
          <cell r="E345">
            <v>42840</v>
          </cell>
          <cell r="F345">
            <v>7282.8</v>
          </cell>
          <cell r="G345">
            <v>6991.4880000000003</v>
          </cell>
          <cell r="H345">
            <v>3000</v>
          </cell>
          <cell r="I345">
            <v>3125</v>
          </cell>
          <cell r="J345">
            <v>8000</v>
          </cell>
        </row>
        <row r="346">
          <cell r="A346">
            <v>326</v>
          </cell>
          <cell r="B346" t="str">
            <v>May</v>
          </cell>
          <cell r="C346">
            <v>21</v>
          </cell>
          <cell r="D346">
            <v>15.3</v>
          </cell>
          <cell r="E346">
            <v>42840</v>
          </cell>
          <cell r="F346">
            <v>7282.8</v>
          </cell>
          <cell r="G346">
            <v>6991.4880000000003</v>
          </cell>
          <cell r="H346">
            <v>3000</v>
          </cell>
          <cell r="I346">
            <v>3125</v>
          </cell>
          <cell r="J346">
            <v>8000</v>
          </cell>
        </row>
        <row r="347">
          <cell r="A347">
            <v>327</v>
          </cell>
          <cell r="B347" t="str">
            <v>May</v>
          </cell>
          <cell r="C347">
            <v>22</v>
          </cell>
          <cell r="D347">
            <v>15.3</v>
          </cell>
          <cell r="E347">
            <v>42840</v>
          </cell>
          <cell r="F347">
            <v>7282.8</v>
          </cell>
          <cell r="G347">
            <v>6991.4880000000003</v>
          </cell>
          <cell r="H347">
            <v>3000</v>
          </cell>
          <cell r="I347">
            <v>3125</v>
          </cell>
          <cell r="J347">
            <v>8000</v>
          </cell>
        </row>
        <row r="348">
          <cell r="A348">
            <v>328</v>
          </cell>
          <cell r="B348" t="str">
            <v>May</v>
          </cell>
          <cell r="C348">
            <v>23</v>
          </cell>
          <cell r="D348">
            <v>15.3</v>
          </cell>
          <cell r="E348">
            <v>42840</v>
          </cell>
          <cell r="F348">
            <v>7282.8</v>
          </cell>
          <cell r="G348">
            <v>6991.4880000000003</v>
          </cell>
          <cell r="H348">
            <v>3000</v>
          </cell>
          <cell r="I348">
            <v>3125</v>
          </cell>
          <cell r="J348">
            <v>8000</v>
          </cell>
        </row>
        <row r="349">
          <cell r="A349">
            <v>329</v>
          </cell>
          <cell r="B349" t="str">
            <v>May</v>
          </cell>
          <cell r="C349">
            <v>24</v>
          </cell>
          <cell r="D349">
            <v>15.3</v>
          </cell>
          <cell r="E349">
            <v>42840</v>
          </cell>
          <cell r="F349">
            <v>7282.8</v>
          </cell>
          <cell r="G349">
            <v>6991.4880000000003</v>
          </cell>
          <cell r="H349">
            <v>3000</v>
          </cell>
          <cell r="I349">
            <v>3125</v>
          </cell>
          <cell r="J349">
            <v>8000</v>
          </cell>
        </row>
        <row r="350">
          <cell r="A350">
            <v>330</v>
          </cell>
          <cell r="B350" t="str">
            <v>May</v>
          </cell>
          <cell r="C350">
            <v>25</v>
          </cell>
          <cell r="D350">
            <v>15.3</v>
          </cell>
          <cell r="E350">
            <v>42840</v>
          </cell>
          <cell r="F350">
            <v>7282.8</v>
          </cell>
          <cell r="G350">
            <v>6991.4880000000003</v>
          </cell>
          <cell r="H350">
            <v>3000</v>
          </cell>
          <cell r="I350">
            <v>3125</v>
          </cell>
          <cell r="J350">
            <v>8000</v>
          </cell>
        </row>
        <row r="351">
          <cell r="A351">
            <v>331</v>
          </cell>
          <cell r="B351" t="str">
            <v>May</v>
          </cell>
          <cell r="C351">
            <v>26</v>
          </cell>
          <cell r="D351">
            <v>15.3</v>
          </cell>
          <cell r="E351">
            <v>42840</v>
          </cell>
          <cell r="F351">
            <v>7282.8</v>
          </cell>
          <cell r="G351">
            <v>6991.4880000000003</v>
          </cell>
          <cell r="H351">
            <v>3000</v>
          </cell>
          <cell r="I351">
            <v>3125</v>
          </cell>
          <cell r="J351">
            <v>8000</v>
          </cell>
        </row>
        <row r="352">
          <cell r="A352">
            <v>332</v>
          </cell>
          <cell r="B352" t="str">
            <v>May</v>
          </cell>
          <cell r="C352">
            <v>27</v>
          </cell>
          <cell r="D352">
            <v>15.3</v>
          </cell>
          <cell r="E352">
            <v>42840</v>
          </cell>
          <cell r="F352">
            <v>7282.8</v>
          </cell>
          <cell r="G352">
            <v>6991.4880000000003</v>
          </cell>
          <cell r="H352">
            <v>3000</v>
          </cell>
          <cell r="I352">
            <v>3125</v>
          </cell>
          <cell r="J352">
            <v>8000</v>
          </cell>
        </row>
        <row r="353">
          <cell r="A353">
            <v>333</v>
          </cell>
          <cell r="B353" t="str">
            <v>May</v>
          </cell>
          <cell r="C353">
            <v>28</v>
          </cell>
          <cell r="D353">
            <v>15.3</v>
          </cell>
          <cell r="E353">
            <v>42840</v>
          </cell>
          <cell r="F353">
            <v>7282.8</v>
          </cell>
          <cell r="G353">
            <v>6991.4880000000003</v>
          </cell>
          <cell r="H353">
            <v>3000</v>
          </cell>
          <cell r="I353">
            <v>3125</v>
          </cell>
          <cell r="J353">
            <v>8000</v>
          </cell>
        </row>
        <row r="354">
          <cell r="A354">
            <v>334</v>
          </cell>
          <cell r="B354" t="str">
            <v>May</v>
          </cell>
          <cell r="C354">
            <v>29</v>
          </cell>
          <cell r="D354">
            <v>15.3</v>
          </cell>
          <cell r="E354">
            <v>42840</v>
          </cell>
          <cell r="F354">
            <v>7282.8</v>
          </cell>
          <cell r="G354">
            <v>6991.4880000000003</v>
          </cell>
          <cell r="H354">
            <v>3000</v>
          </cell>
          <cell r="I354">
            <v>3125</v>
          </cell>
          <cell r="J354">
            <v>8000</v>
          </cell>
        </row>
        <row r="355">
          <cell r="A355">
            <v>335</v>
          </cell>
          <cell r="B355" t="str">
            <v>May</v>
          </cell>
          <cell r="C355">
            <v>30</v>
          </cell>
          <cell r="D355">
            <v>15.3</v>
          </cell>
          <cell r="E355">
            <v>42840</v>
          </cell>
          <cell r="F355">
            <v>7282.8</v>
          </cell>
          <cell r="G355">
            <v>6991.4880000000003</v>
          </cell>
          <cell r="H355">
            <v>3000</v>
          </cell>
          <cell r="I355">
            <v>3125</v>
          </cell>
          <cell r="J355">
            <v>8000</v>
          </cell>
        </row>
        <row r="356">
          <cell r="A356">
            <v>336</v>
          </cell>
          <cell r="B356" t="str">
            <v>May</v>
          </cell>
          <cell r="C356">
            <v>31</v>
          </cell>
          <cell r="D356">
            <v>15.3</v>
          </cell>
          <cell r="E356">
            <v>42840</v>
          </cell>
          <cell r="F356">
            <v>7282.8</v>
          </cell>
          <cell r="G356">
            <v>6991.4880000000003</v>
          </cell>
          <cell r="H356">
            <v>3000</v>
          </cell>
          <cell r="I356">
            <v>3125</v>
          </cell>
          <cell r="J356">
            <v>8000</v>
          </cell>
        </row>
        <row r="357">
          <cell r="A357">
            <v>337</v>
          </cell>
          <cell r="B357" t="str">
            <v>Jun</v>
          </cell>
          <cell r="C357">
            <v>1</v>
          </cell>
          <cell r="D357">
            <v>16</v>
          </cell>
          <cell r="E357">
            <v>44800</v>
          </cell>
          <cell r="F357">
            <v>7616.0000000000009</v>
          </cell>
          <cell r="G357">
            <v>7311.3600000000006</v>
          </cell>
          <cell r="H357">
            <v>3000</v>
          </cell>
          <cell r="I357">
            <v>3125</v>
          </cell>
          <cell r="J357">
            <v>8000</v>
          </cell>
        </row>
        <row r="358">
          <cell r="A358">
            <v>338</v>
          </cell>
          <cell r="B358" t="str">
            <v>Jun</v>
          </cell>
          <cell r="C358">
            <v>2</v>
          </cell>
          <cell r="D358">
            <v>16</v>
          </cell>
          <cell r="E358">
            <v>44800</v>
          </cell>
          <cell r="F358">
            <v>7616.0000000000009</v>
          </cell>
          <cell r="G358">
            <v>7311.3600000000006</v>
          </cell>
          <cell r="H358">
            <v>3000</v>
          </cell>
          <cell r="I358">
            <v>3125</v>
          </cell>
          <cell r="J358">
            <v>8000</v>
          </cell>
        </row>
        <row r="359">
          <cell r="A359">
            <v>339</v>
          </cell>
          <cell r="B359" t="str">
            <v>Jun</v>
          </cell>
          <cell r="C359">
            <v>3</v>
          </cell>
          <cell r="D359">
            <v>16</v>
          </cell>
          <cell r="E359">
            <v>44800</v>
          </cell>
          <cell r="F359">
            <v>7616.0000000000009</v>
          </cell>
          <cell r="G359">
            <v>7311.3600000000006</v>
          </cell>
          <cell r="H359">
            <v>3000</v>
          </cell>
          <cell r="I359">
            <v>3125</v>
          </cell>
          <cell r="J359">
            <v>8000</v>
          </cell>
        </row>
        <row r="360">
          <cell r="A360">
            <v>340</v>
          </cell>
          <cell r="B360" t="str">
            <v>Jun</v>
          </cell>
          <cell r="C360">
            <v>4</v>
          </cell>
          <cell r="D360">
            <v>16</v>
          </cell>
          <cell r="E360">
            <v>44800</v>
          </cell>
          <cell r="F360">
            <v>7616.0000000000009</v>
          </cell>
          <cell r="G360">
            <v>7311.3600000000006</v>
          </cell>
          <cell r="H360">
            <v>3000</v>
          </cell>
          <cell r="I360">
            <v>3125</v>
          </cell>
          <cell r="J360">
            <v>8000</v>
          </cell>
        </row>
        <row r="361">
          <cell r="A361">
            <v>341</v>
          </cell>
          <cell r="B361" t="str">
            <v>Jun</v>
          </cell>
          <cell r="C361">
            <v>5</v>
          </cell>
          <cell r="D361">
            <v>16</v>
          </cell>
          <cell r="E361">
            <v>44800</v>
          </cell>
          <cell r="F361">
            <v>7616.0000000000009</v>
          </cell>
          <cell r="G361">
            <v>7311.3600000000006</v>
          </cell>
          <cell r="H361">
            <v>3000</v>
          </cell>
          <cell r="I361">
            <v>3125</v>
          </cell>
          <cell r="J361">
            <v>8000</v>
          </cell>
        </row>
        <row r="362">
          <cell r="A362">
            <v>342</v>
          </cell>
          <cell r="B362" t="str">
            <v>Jun</v>
          </cell>
          <cell r="C362">
            <v>6</v>
          </cell>
          <cell r="D362">
            <v>16</v>
          </cell>
          <cell r="E362">
            <v>44800</v>
          </cell>
          <cell r="F362">
            <v>7616.0000000000009</v>
          </cell>
          <cell r="G362">
            <v>7311.3600000000006</v>
          </cell>
          <cell r="H362">
            <v>3000</v>
          </cell>
          <cell r="I362">
            <v>3125</v>
          </cell>
          <cell r="J362">
            <v>8000</v>
          </cell>
        </row>
        <row r="363">
          <cell r="A363">
            <v>343</v>
          </cell>
          <cell r="B363" t="str">
            <v>Jun</v>
          </cell>
          <cell r="C363">
            <v>7</v>
          </cell>
          <cell r="D363">
            <v>16</v>
          </cell>
          <cell r="E363">
            <v>44800</v>
          </cell>
          <cell r="F363">
            <v>7616.0000000000009</v>
          </cell>
          <cell r="G363">
            <v>7311.3600000000006</v>
          </cell>
          <cell r="H363">
            <v>3000</v>
          </cell>
          <cell r="I363">
            <v>3125</v>
          </cell>
          <cell r="J363">
            <v>8000</v>
          </cell>
        </row>
        <row r="364">
          <cell r="A364">
            <v>344</v>
          </cell>
          <cell r="B364" t="str">
            <v>Jun</v>
          </cell>
          <cell r="C364">
            <v>8</v>
          </cell>
          <cell r="D364">
            <v>16</v>
          </cell>
          <cell r="E364">
            <v>44800</v>
          </cell>
          <cell r="F364">
            <v>7616.0000000000009</v>
          </cell>
          <cell r="G364">
            <v>7311.3600000000006</v>
          </cell>
          <cell r="H364">
            <v>3000</v>
          </cell>
          <cell r="I364">
            <v>3125</v>
          </cell>
          <cell r="J364">
            <v>8000</v>
          </cell>
        </row>
        <row r="365">
          <cell r="A365">
            <v>345</v>
          </cell>
          <cell r="B365" t="str">
            <v>Jun</v>
          </cell>
          <cell r="C365">
            <v>9</v>
          </cell>
          <cell r="D365">
            <v>16</v>
          </cell>
          <cell r="E365">
            <v>44800</v>
          </cell>
          <cell r="F365">
            <v>7616.0000000000009</v>
          </cell>
          <cell r="G365">
            <v>7311.3600000000006</v>
          </cell>
          <cell r="H365">
            <v>3000</v>
          </cell>
          <cell r="I365">
            <v>3125</v>
          </cell>
          <cell r="J365">
            <v>8000</v>
          </cell>
        </row>
        <row r="366">
          <cell r="A366">
            <v>346</v>
          </cell>
          <cell r="B366" t="str">
            <v>Jun</v>
          </cell>
          <cell r="C366">
            <v>10</v>
          </cell>
          <cell r="D366">
            <v>16</v>
          </cell>
          <cell r="E366">
            <v>44800</v>
          </cell>
          <cell r="F366">
            <v>7616.0000000000009</v>
          </cell>
          <cell r="G366">
            <v>7311.3600000000006</v>
          </cell>
          <cell r="H366">
            <v>3000</v>
          </cell>
          <cell r="I366">
            <v>3125</v>
          </cell>
          <cell r="J366">
            <v>8000</v>
          </cell>
        </row>
        <row r="367">
          <cell r="A367">
            <v>347</v>
          </cell>
          <cell r="B367" t="str">
            <v>Jun</v>
          </cell>
          <cell r="C367">
            <v>11</v>
          </cell>
          <cell r="D367">
            <v>16</v>
          </cell>
          <cell r="E367">
            <v>44800</v>
          </cell>
          <cell r="F367">
            <v>7616.0000000000009</v>
          </cell>
          <cell r="G367">
            <v>7311.3600000000006</v>
          </cell>
          <cell r="H367">
            <v>3000</v>
          </cell>
          <cell r="I367">
            <v>3125</v>
          </cell>
          <cell r="J367">
            <v>8000</v>
          </cell>
        </row>
        <row r="368">
          <cell r="A368">
            <v>348</v>
          </cell>
          <cell r="B368" t="str">
            <v>Jun</v>
          </cell>
          <cell r="C368">
            <v>12</v>
          </cell>
          <cell r="D368">
            <v>16</v>
          </cell>
          <cell r="E368">
            <v>44800</v>
          </cell>
          <cell r="F368">
            <v>7616.0000000000009</v>
          </cell>
          <cell r="G368">
            <v>7311.3600000000006</v>
          </cell>
          <cell r="H368">
            <v>3000</v>
          </cell>
          <cell r="I368">
            <v>3125</v>
          </cell>
          <cell r="J368">
            <v>8000</v>
          </cell>
        </row>
        <row r="369">
          <cell r="A369">
            <v>349</v>
          </cell>
          <cell r="B369" t="str">
            <v>Jun</v>
          </cell>
          <cell r="C369">
            <v>13</v>
          </cell>
          <cell r="D369">
            <v>16</v>
          </cell>
          <cell r="E369">
            <v>44800</v>
          </cell>
          <cell r="F369">
            <v>7616.0000000000009</v>
          </cell>
          <cell r="G369">
            <v>7311.3600000000006</v>
          </cell>
          <cell r="H369">
            <v>3000</v>
          </cell>
          <cell r="I369">
            <v>3125</v>
          </cell>
          <cell r="J369">
            <v>8000</v>
          </cell>
        </row>
        <row r="370">
          <cell r="A370">
            <v>350</v>
          </cell>
          <cell r="B370" t="str">
            <v>Jun</v>
          </cell>
          <cell r="C370">
            <v>14</v>
          </cell>
          <cell r="D370">
            <v>16</v>
          </cell>
          <cell r="E370">
            <v>44800</v>
          </cell>
          <cell r="F370">
            <v>7616.0000000000009</v>
          </cell>
          <cell r="G370">
            <v>7311.3600000000006</v>
          </cell>
          <cell r="H370">
            <v>3000</v>
          </cell>
          <cell r="I370">
            <v>3125</v>
          </cell>
          <cell r="J370">
            <v>8000</v>
          </cell>
        </row>
        <row r="371">
          <cell r="A371">
            <v>351</v>
          </cell>
          <cell r="B371" t="str">
            <v>Jun</v>
          </cell>
          <cell r="C371">
            <v>15</v>
          </cell>
          <cell r="D371">
            <v>16</v>
          </cell>
          <cell r="E371">
            <v>44800</v>
          </cell>
          <cell r="F371">
            <v>7616.0000000000009</v>
          </cell>
          <cell r="G371">
            <v>7311.3600000000006</v>
          </cell>
          <cell r="H371">
            <v>3000</v>
          </cell>
          <cell r="I371">
            <v>3125</v>
          </cell>
          <cell r="J371">
            <v>8000</v>
          </cell>
        </row>
        <row r="372">
          <cell r="A372">
            <v>352</v>
          </cell>
          <cell r="B372" t="str">
            <v>Jun</v>
          </cell>
          <cell r="C372">
            <v>16</v>
          </cell>
          <cell r="D372">
            <v>16</v>
          </cell>
          <cell r="E372">
            <v>44800</v>
          </cell>
          <cell r="F372">
            <v>7616.0000000000009</v>
          </cell>
          <cell r="G372">
            <v>7311.3600000000006</v>
          </cell>
          <cell r="H372">
            <v>3000</v>
          </cell>
          <cell r="I372">
            <v>3125</v>
          </cell>
          <cell r="J372">
            <v>8000</v>
          </cell>
        </row>
        <row r="373">
          <cell r="A373">
            <v>353</v>
          </cell>
          <cell r="B373" t="str">
            <v>Jun</v>
          </cell>
          <cell r="C373">
            <v>17</v>
          </cell>
          <cell r="D373">
            <v>16</v>
          </cell>
          <cell r="E373">
            <v>44800</v>
          </cell>
          <cell r="F373">
            <v>7616.0000000000009</v>
          </cell>
          <cell r="G373">
            <v>7311.3600000000006</v>
          </cell>
          <cell r="H373">
            <v>3000</v>
          </cell>
          <cell r="I373">
            <v>3125</v>
          </cell>
          <cell r="J373">
            <v>8000</v>
          </cell>
        </row>
        <row r="374">
          <cell r="A374">
            <v>354</v>
          </cell>
          <cell r="B374" t="str">
            <v>Jun</v>
          </cell>
          <cell r="C374">
            <v>18</v>
          </cell>
          <cell r="D374">
            <v>16</v>
          </cell>
          <cell r="E374">
            <v>44800</v>
          </cell>
          <cell r="F374">
            <v>7616.0000000000009</v>
          </cell>
          <cell r="G374">
            <v>7311.3600000000006</v>
          </cell>
          <cell r="H374">
            <v>3000</v>
          </cell>
          <cell r="I374">
            <v>3125</v>
          </cell>
          <cell r="J374">
            <v>8000</v>
          </cell>
        </row>
        <row r="375">
          <cell r="A375">
            <v>355</v>
          </cell>
          <cell r="B375" t="str">
            <v>Jun</v>
          </cell>
          <cell r="C375">
            <v>19</v>
          </cell>
          <cell r="D375">
            <v>16</v>
          </cell>
          <cell r="E375">
            <v>44800</v>
          </cell>
          <cell r="F375">
            <v>7616.0000000000009</v>
          </cell>
          <cell r="G375">
            <v>7311.3600000000006</v>
          </cell>
          <cell r="H375">
            <v>3000</v>
          </cell>
          <cell r="I375">
            <v>3125</v>
          </cell>
          <cell r="J375">
            <v>8000</v>
          </cell>
        </row>
        <row r="376">
          <cell r="A376">
            <v>356</v>
          </cell>
          <cell r="B376" t="str">
            <v>Jun</v>
          </cell>
          <cell r="C376">
            <v>20</v>
          </cell>
          <cell r="D376">
            <v>16</v>
          </cell>
          <cell r="E376">
            <v>44800</v>
          </cell>
          <cell r="F376">
            <v>7616.0000000000009</v>
          </cell>
          <cell r="G376">
            <v>7311.3600000000006</v>
          </cell>
          <cell r="H376">
            <v>3000</v>
          </cell>
          <cell r="I376">
            <v>3125</v>
          </cell>
          <cell r="J376">
            <v>8000</v>
          </cell>
        </row>
        <row r="377">
          <cell r="A377">
            <v>357</v>
          </cell>
          <cell r="B377" t="str">
            <v>Jun</v>
          </cell>
          <cell r="C377">
            <v>21</v>
          </cell>
          <cell r="D377">
            <v>16</v>
          </cell>
          <cell r="E377">
            <v>44800</v>
          </cell>
          <cell r="F377">
            <v>7616.0000000000009</v>
          </cell>
          <cell r="G377">
            <v>7311.3600000000006</v>
          </cell>
          <cell r="H377">
            <v>3000</v>
          </cell>
          <cell r="I377">
            <v>3125</v>
          </cell>
          <cell r="J377">
            <v>8000</v>
          </cell>
        </row>
        <row r="378">
          <cell r="A378">
            <v>358</v>
          </cell>
          <cell r="B378" t="str">
            <v>Jun</v>
          </cell>
          <cell r="C378">
            <v>22</v>
          </cell>
          <cell r="D378">
            <v>16</v>
          </cell>
          <cell r="E378">
            <v>44800</v>
          </cell>
          <cell r="F378">
            <v>7616.0000000000009</v>
          </cell>
          <cell r="G378">
            <v>7311.3600000000006</v>
          </cell>
          <cell r="H378">
            <v>3000</v>
          </cell>
          <cell r="I378">
            <v>3125</v>
          </cell>
          <cell r="J378">
            <v>8000</v>
          </cell>
        </row>
        <row r="379">
          <cell r="A379">
            <v>359</v>
          </cell>
          <cell r="B379" t="str">
            <v>Jun</v>
          </cell>
          <cell r="C379">
            <v>23</v>
          </cell>
          <cell r="D379">
            <v>16</v>
          </cell>
          <cell r="E379">
            <v>44800</v>
          </cell>
          <cell r="F379">
            <v>7616.0000000000009</v>
          </cell>
          <cell r="G379">
            <v>7311.3600000000006</v>
          </cell>
          <cell r="H379">
            <v>3000</v>
          </cell>
          <cell r="I379">
            <v>3125</v>
          </cell>
          <cell r="J379">
            <v>8000</v>
          </cell>
        </row>
        <row r="380">
          <cell r="A380">
            <v>360</v>
          </cell>
          <cell r="B380" t="str">
            <v>Jun</v>
          </cell>
          <cell r="C380">
            <v>24</v>
          </cell>
          <cell r="D380">
            <v>16</v>
          </cell>
          <cell r="E380">
            <v>44800</v>
          </cell>
          <cell r="F380">
            <v>7616.0000000000009</v>
          </cell>
          <cell r="G380">
            <v>7311.3600000000006</v>
          </cell>
          <cell r="H380">
            <v>3000</v>
          </cell>
          <cell r="I380">
            <v>3125</v>
          </cell>
          <cell r="J380">
            <v>8000</v>
          </cell>
        </row>
        <row r="381">
          <cell r="A381">
            <v>361</v>
          </cell>
          <cell r="B381" t="str">
            <v>Jun</v>
          </cell>
          <cell r="C381">
            <v>25</v>
          </cell>
          <cell r="D381">
            <v>16</v>
          </cell>
          <cell r="E381">
            <v>44800</v>
          </cell>
          <cell r="F381">
            <v>7616.0000000000009</v>
          </cell>
          <cell r="G381">
            <v>7311.3600000000006</v>
          </cell>
          <cell r="H381">
            <v>3000</v>
          </cell>
          <cell r="I381">
            <v>3125</v>
          </cell>
          <cell r="J381">
            <v>8000</v>
          </cell>
        </row>
        <row r="382">
          <cell r="A382">
            <v>362</v>
          </cell>
          <cell r="B382" t="str">
            <v>Jun</v>
          </cell>
          <cell r="C382">
            <v>26</v>
          </cell>
          <cell r="D382">
            <v>16</v>
          </cell>
          <cell r="E382">
            <v>44800</v>
          </cell>
          <cell r="F382">
            <v>7616.0000000000009</v>
          </cell>
          <cell r="G382">
            <v>7311.3600000000006</v>
          </cell>
          <cell r="H382">
            <v>3000</v>
          </cell>
          <cell r="I382">
            <v>3125</v>
          </cell>
          <cell r="J382">
            <v>8000</v>
          </cell>
        </row>
        <row r="383">
          <cell r="A383">
            <v>363</v>
          </cell>
          <cell r="B383" t="str">
            <v>Jun</v>
          </cell>
          <cell r="C383">
            <v>27</v>
          </cell>
          <cell r="D383">
            <v>16</v>
          </cell>
          <cell r="E383">
            <v>44800</v>
          </cell>
          <cell r="F383">
            <v>7616.0000000000009</v>
          </cell>
          <cell r="G383">
            <v>7311.3600000000006</v>
          </cell>
          <cell r="H383">
            <v>3000</v>
          </cell>
          <cell r="I383">
            <v>3125</v>
          </cell>
          <cell r="J383">
            <v>8000</v>
          </cell>
        </row>
        <row r="384">
          <cell r="A384">
            <v>364</v>
          </cell>
          <cell r="B384" t="str">
            <v>Jun</v>
          </cell>
          <cell r="C384">
            <v>28</v>
          </cell>
          <cell r="D384">
            <v>16</v>
          </cell>
          <cell r="E384">
            <v>44800</v>
          </cell>
          <cell r="F384">
            <v>7616.0000000000009</v>
          </cell>
          <cell r="G384">
            <v>7311.3600000000006</v>
          </cell>
          <cell r="H384">
            <v>3000</v>
          </cell>
          <cell r="I384">
            <v>3125</v>
          </cell>
          <cell r="J384">
            <v>8000</v>
          </cell>
        </row>
        <row r="385">
          <cell r="A385">
            <v>365</v>
          </cell>
          <cell r="B385" t="str">
            <v>Jun</v>
          </cell>
          <cell r="C385">
            <v>29</v>
          </cell>
          <cell r="D385">
            <v>16</v>
          </cell>
          <cell r="E385">
            <v>44800</v>
          </cell>
          <cell r="F385">
            <v>7616.0000000000009</v>
          </cell>
          <cell r="G385">
            <v>7311.3600000000006</v>
          </cell>
          <cell r="H385">
            <v>3000</v>
          </cell>
          <cell r="I385">
            <v>3125</v>
          </cell>
          <cell r="J385">
            <v>8000</v>
          </cell>
        </row>
        <row r="386">
          <cell r="A386">
            <v>366</v>
          </cell>
          <cell r="B386" t="str">
            <v>Jun</v>
          </cell>
          <cell r="C386">
            <v>30</v>
          </cell>
          <cell r="D386">
            <v>16</v>
          </cell>
          <cell r="E386">
            <v>44800</v>
          </cell>
          <cell r="F386">
            <v>7616.0000000000009</v>
          </cell>
          <cell r="G386">
            <v>7311.3600000000006</v>
          </cell>
          <cell r="H386">
            <v>3000</v>
          </cell>
          <cell r="I386">
            <v>3125</v>
          </cell>
          <cell r="J386">
            <v>8000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001"/>
  <sheetViews>
    <sheetView tabSelected="1" topLeftCell="A24" zoomScale="70" zoomScaleNormal="70" workbookViewId="0">
      <selection activeCell="K26" sqref="K26"/>
    </sheetView>
  </sheetViews>
  <sheetFormatPr baseColWidth="10" defaultColWidth="12.6640625" defaultRowHeight="15.75" customHeight="1"/>
  <cols>
    <col min="1" max="1" width="55.6640625" customWidth="1"/>
    <col min="2" max="2" width="22.6640625" customWidth="1"/>
    <col min="3" max="3" width="11.83203125" customWidth="1"/>
    <col min="4" max="7" width="16.83203125" customWidth="1"/>
    <col min="8" max="8" width="15.83203125" customWidth="1"/>
    <col min="9" max="9" width="15.6640625" customWidth="1"/>
    <col min="10" max="10" width="18.1640625" customWidth="1"/>
    <col min="11" max="11" width="18.33203125" customWidth="1"/>
  </cols>
  <sheetData>
    <row r="1" spans="1:33" ht="15.75" customHeight="1">
      <c r="A1" s="1"/>
      <c r="B1" s="2"/>
      <c r="C1" s="3"/>
      <c r="D1" s="4"/>
      <c r="E1" s="1"/>
      <c r="F1" s="2"/>
      <c r="G1" s="3"/>
      <c r="H1" s="5"/>
      <c r="I1" s="5"/>
      <c r="J1" s="5"/>
      <c r="K1" s="6"/>
      <c r="L1" s="3"/>
      <c r="Q1" s="7"/>
      <c r="R1" s="7"/>
      <c r="S1" s="7"/>
      <c r="T1" s="7"/>
      <c r="V1" s="8"/>
      <c r="W1" s="9"/>
      <c r="X1" s="4"/>
      <c r="Y1" s="8"/>
      <c r="Z1" s="10"/>
      <c r="AA1" s="4"/>
      <c r="AB1" s="8"/>
      <c r="AC1" s="10"/>
      <c r="AD1" s="4"/>
      <c r="AE1" s="8"/>
      <c r="AF1" s="10"/>
      <c r="AG1" s="11"/>
    </row>
    <row r="2" spans="1:33" ht="15.75" customHeight="1">
      <c r="A2" s="12" t="s">
        <v>0</v>
      </c>
      <c r="B2" s="13" t="s">
        <v>1</v>
      </c>
      <c r="C2" s="13" t="s">
        <v>2</v>
      </c>
      <c r="D2" s="8"/>
      <c r="E2" s="1" t="s">
        <v>3</v>
      </c>
      <c r="F2" s="2"/>
      <c r="G2" s="2"/>
      <c r="H2" s="16"/>
      <c r="I2" s="15"/>
      <c r="J2" s="15"/>
      <c r="K2" s="15"/>
      <c r="L2" s="15"/>
      <c r="Q2" s="7"/>
      <c r="R2" s="7"/>
      <c r="S2" s="7"/>
      <c r="T2" s="7"/>
      <c r="V2" s="8"/>
      <c r="W2" s="9"/>
      <c r="X2" s="4"/>
      <c r="Y2" s="8"/>
      <c r="Z2" s="10"/>
      <c r="AA2" s="4"/>
      <c r="AB2" s="8"/>
      <c r="AC2" s="10"/>
      <c r="AD2" s="4"/>
      <c r="AE2" s="8"/>
      <c r="AF2" s="10"/>
      <c r="AG2" s="11"/>
    </row>
    <row r="3" spans="1:33" ht="15.75" customHeight="1">
      <c r="A3" s="14" t="s">
        <v>4</v>
      </c>
      <c r="B3" s="15">
        <v>-11</v>
      </c>
      <c r="C3" s="15" t="s">
        <v>5</v>
      </c>
      <c r="D3" s="8"/>
      <c r="E3" s="196" t="s">
        <v>6</v>
      </c>
      <c r="F3" s="8"/>
      <c r="G3" s="8"/>
      <c r="J3" s="15"/>
      <c r="K3" s="17"/>
      <c r="L3" s="2"/>
      <c r="Q3" s="7"/>
      <c r="R3" s="2"/>
      <c r="S3" s="2"/>
      <c r="T3" s="2"/>
      <c r="V3" s="8"/>
      <c r="W3" s="8"/>
      <c r="X3" s="8"/>
      <c r="Y3" s="8"/>
      <c r="Z3" s="10"/>
      <c r="AA3" s="4"/>
      <c r="AB3" s="8"/>
      <c r="AC3" s="8"/>
      <c r="AD3" s="8"/>
      <c r="AE3" s="8"/>
      <c r="AF3" s="10"/>
      <c r="AG3" s="11"/>
    </row>
    <row r="4" spans="1:33" ht="15.75" customHeight="1">
      <c r="A4" s="14" t="s">
        <v>7</v>
      </c>
      <c r="B4" s="15">
        <v>-6</v>
      </c>
      <c r="C4" s="15" t="s">
        <v>5</v>
      </c>
      <c r="D4" s="8"/>
      <c r="E4" s="195" t="s">
        <v>8</v>
      </c>
      <c r="F4" s="8"/>
      <c r="G4" s="8"/>
      <c r="H4" s="16"/>
      <c r="I4" s="15"/>
      <c r="J4" s="15"/>
      <c r="K4" s="17"/>
      <c r="L4" s="2"/>
      <c r="Q4" s="7"/>
      <c r="R4" s="2"/>
      <c r="S4" s="2"/>
      <c r="T4" s="2"/>
      <c r="V4" s="8"/>
      <c r="W4" s="8"/>
      <c r="X4" s="8"/>
      <c r="Y4" s="8"/>
      <c r="Z4" s="10"/>
      <c r="AA4" s="4"/>
      <c r="AB4" s="8"/>
      <c r="AC4" s="8"/>
      <c r="AD4" s="18"/>
      <c r="AE4" s="8"/>
      <c r="AF4" s="8"/>
      <c r="AG4" s="8"/>
    </row>
    <row r="5" spans="1:33" ht="15.75" customHeight="1">
      <c r="A5" s="14" t="s">
        <v>9</v>
      </c>
      <c r="B5" s="15">
        <v>2.5</v>
      </c>
      <c r="C5" s="15" t="s">
        <v>5</v>
      </c>
      <c r="D5" s="8"/>
      <c r="E5" s="8"/>
      <c r="F5" s="8"/>
      <c r="G5" s="8"/>
      <c r="H5" s="16"/>
      <c r="I5" s="15"/>
      <c r="J5" s="15"/>
      <c r="K5" s="17"/>
      <c r="L5" s="2"/>
      <c r="Q5" s="7"/>
      <c r="R5" s="2"/>
      <c r="S5" s="2"/>
      <c r="T5" s="2"/>
    </row>
    <row r="6" spans="1:33" ht="15.75" customHeight="1">
      <c r="A6" s="14" t="s">
        <v>10</v>
      </c>
      <c r="B6" s="15">
        <f>SQRT(B3^2+B4^2+B5^2)</f>
        <v>12.776932339180638</v>
      </c>
      <c r="C6" s="15" t="s">
        <v>5</v>
      </c>
      <c r="D6" s="8"/>
      <c r="E6" s="8"/>
      <c r="F6" s="8"/>
      <c r="G6" s="8"/>
      <c r="H6" s="16"/>
      <c r="I6" s="15"/>
      <c r="J6" s="15"/>
      <c r="K6" s="17"/>
      <c r="L6" s="2"/>
      <c r="Q6" s="1"/>
      <c r="R6" s="1"/>
      <c r="S6" s="1"/>
      <c r="T6" s="1"/>
    </row>
    <row r="7" spans="1:33" ht="15.75" customHeight="1">
      <c r="A7" s="14" t="s">
        <v>11</v>
      </c>
      <c r="B7" s="15">
        <v>30</v>
      </c>
      <c r="C7" s="15" t="s">
        <v>12</v>
      </c>
      <c r="D7" s="8"/>
      <c r="E7" s="8"/>
      <c r="F7" s="8"/>
      <c r="G7" s="8"/>
      <c r="H7" s="16"/>
      <c r="I7" s="15"/>
      <c r="J7" s="15"/>
      <c r="K7" s="17"/>
      <c r="L7" s="2"/>
      <c r="M7" s="2"/>
      <c r="N7" s="2"/>
      <c r="O7" s="2"/>
      <c r="Q7" s="1"/>
      <c r="R7" s="1"/>
      <c r="S7" s="1"/>
      <c r="T7" s="1"/>
    </row>
    <row r="8" spans="1:33" ht="15.75" customHeight="1">
      <c r="A8" s="14" t="s">
        <v>13</v>
      </c>
      <c r="B8" s="15">
        <v>2.5</v>
      </c>
      <c r="C8" s="15" t="s">
        <v>12</v>
      </c>
      <c r="D8" s="8"/>
      <c r="E8" s="8"/>
      <c r="F8" s="8"/>
      <c r="G8" s="8"/>
      <c r="H8" s="16"/>
      <c r="I8" s="15"/>
      <c r="J8" s="15"/>
      <c r="K8" s="17"/>
      <c r="L8" s="2"/>
      <c r="O8" s="2"/>
      <c r="Q8" s="1"/>
      <c r="R8" s="1"/>
      <c r="S8" s="1"/>
      <c r="T8" s="1"/>
    </row>
    <row r="9" spans="1:33" ht="15.75" customHeight="1">
      <c r="A9" s="14" t="s">
        <v>14</v>
      </c>
      <c r="B9" s="15">
        <v>100</v>
      </c>
      <c r="C9" s="15" t="s">
        <v>15</v>
      </c>
      <c r="D9" s="8"/>
      <c r="E9" s="8"/>
      <c r="F9" s="8"/>
      <c r="G9" s="8"/>
      <c r="H9" s="16"/>
      <c r="I9" s="15"/>
      <c r="J9" s="15"/>
      <c r="K9" s="17"/>
      <c r="L9" s="17"/>
    </row>
    <row r="10" spans="1:33" ht="15.75" customHeight="1">
      <c r="A10" s="14" t="s">
        <v>16</v>
      </c>
      <c r="B10" s="15">
        <v>500</v>
      </c>
      <c r="C10" s="15" t="s">
        <v>17</v>
      </c>
      <c r="D10" s="8"/>
      <c r="E10" s="8"/>
      <c r="F10" s="8"/>
      <c r="G10" s="8"/>
      <c r="H10" s="16"/>
      <c r="I10" s="15"/>
      <c r="J10" s="15"/>
      <c r="K10" s="17"/>
      <c r="L10" s="15"/>
      <c r="M10" s="10"/>
      <c r="N10" s="19"/>
    </row>
    <row r="11" spans="1:33" ht="15.75" customHeight="1">
      <c r="A11" s="14" t="s">
        <v>18</v>
      </c>
      <c r="B11" s="193">
        <v>0</v>
      </c>
      <c r="C11" s="15" t="s">
        <v>19</v>
      </c>
      <c r="H11" s="16"/>
      <c r="I11" s="15"/>
      <c r="J11" s="15"/>
      <c r="K11" s="17"/>
      <c r="L11" s="15"/>
      <c r="M11" s="10"/>
      <c r="N11" s="19"/>
    </row>
    <row r="12" spans="1:33" ht="15.75" customHeight="1">
      <c r="A12" s="199" t="s">
        <v>20</v>
      </c>
      <c r="B12" s="2" t="s">
        <v>21</v>
      </c>
      <c r="C12" s="15"/>
      <c r="H12" s="16"/>
      <c r="I12" s="15"/>
      <c r="J12" s="15"/>
      <c r="K12" s="17"/>
      <c r="L12" s="15"/>
      <c r="M12" s="10"/>
      <c r="N12" s="4"/>
    </row>
    <row r="13" spans="1:33" ht="15.75" customHeight="1">
      <c r="A13" s="199" t="s">
        <v>22</v>
      </c>
      <c r="B13" s="15">
        <v>10</v>
      </c>
      <c r="C13" s="15" t="s">
        <v>23</v>
      </c>
      <c r="D13" s="20"/>
      <c r="E13" s="20"/>
      <c r="F13" s="20"/>
      <c r="G13" s="20"/>
      <c r="H13" s="16"/>
      <c r="I13" s="15"/>
      <c r="J13" s="15"/>
      <c r="K13" s="17"/>
      <c r="L13" s="15"/>
      <c r="M13" s="10"/>
      <c r="N13" s="4"/>
    </row>
    <row r="14" spans="1:33" ht="15.75" customHeight="1">
      <c r="A14" s="199" t="s">
        <v>24</v>
      </c>
      <c r="B14" s="15">
        <v>50</v>
      </c>
      <c r="C14" s="15" t="s">
        <v>25</v>
      </c>
      <c r="D14" s="21"/>
      <c r="E14" s="21"/>
      <c r="F14" s="21"/>
      <c r="G14" s="21"/>
      <c r="H14" s="16"/>
      <c r="I14" s="15"/>
      <c r="J14" s="15"/>
      <c r="K14" s="17"/>
      <c r="L14" s="17"/>
    </row>
    <row r="15" spans="1:33" ht="15.75" customHeight="1">
      <c r="A15" s="199" t="s">
        <v>26</v>
      </c>
      <c r="B15" s="15">
        <v>2</v>
      </c>
      <c r="C15" s="15" t="s">
        <v>27</v>
      </c>
      <c r="D15" s="21"/>
      <c r="E15" s="21"/>
      <c r="F15" s="21"/>
      <c r="G15" s="21"/>
      <c r="H15" s="16"/>
      <c r="I15" s="15"/>
      <c r="J15" s="15"/>
      <c r="K15" s="17"/>
      <c r="L15" s="17"/>
    </row>
    <row r="16" spans="1:33" ht="15.75" customHeight="1">
      <c r="A16" s="200" t="s">
        <v>28</v>
      </c>
      <c r="B16" s="2">
        <v>36</v>
      </c>
      <c r="C16" s="15" t="s">
        <v>29</v>
      </c>
      <c r="D16" s="21"/>
      <c r="E16" s="21"/>
      <c r="F16" s="21"/>
      <c r="G16" s="21"/>
      <c r="H16" s="16"/>
      <c r="I16" s="15"/>
      <c r="J16" s="15"/>
      <c r="K16" s="17"/>
      <c r="L16" s="17"/>
    </row>
    <row r="17" spans="1:12" ht="15.75" customHeight="1">
      <c r="A17" s="200" t="s">
        <v>30</v>
      </c>
      <c r="B17" s="2" t="s">
        <v>31</v>
      </c>
      <c r="C17" s="15" t="s">
        <v>32</v>
      </c>
      <c r="D17" s="21"/>
      <c r="E17" s="21"/>
      <c r="F17" s="21"/>
      <c r="G17" s="21"/>
      <c r="H17" s="16"/>
      <c r="I17" s="15"/>
      <c r="J17" s="15"/>
      <c r="K17" s="17"/>
      <c r="L17" s="17"/>
    </row>
    <row r="18" spans="1:12" ht="15.75" customHeight="1">
      <c r="A18" s="200" t="s">
        <v>33</v>
      </c>
      <c r="B18" s="2" t="b">
        <v>1</v>
      </c>
      <c r="C18" s="15" t="s">
        <v>32</v>
      </c>
      <c r="D18" s="21"/>
      <c r="E18" s="21"/>
      <c r="F18" s="21"/>
      <c r="G18" s="21"/>
      <c r="H18" s="16"/>
      <c r="I18" s="15"/>
      <c r="J18" s="15"/>
      <c r="K18" s="17"/>
      <c r="L18" s="17"/>
    </row>
    <row r="19" spans="1:12" ht="15.75" customHeight="1">
      <c r="A19" s="200" t="s">
        <v>34</v>
      </c>
      <c r="B19" s="2" t="b">
        <v>1</v>
      </c>
      <c r="C19" s="15" t="s">
        <v>32</v>
      </c>
      <c r="D19" s="21"/>
      <c r="E19" s="21"/>
      <c r="F19" s="21"/>
      <c r="G19" s="21"/>
      <c r="H19" s="16"/>
      <c r="I19" s="15"/>
      <c r="J19" s="15"/>
      <c r="K19" s="17"/>
      <c r="L19" s="17"/>
    </row>
    <row r="20" spans="1:12" ht="15.75" customHeight="1">
      <c r="A20" s="200" t="s">
        <v>35</v>
      </c>
      <c r="B20" s="2" t="b">
        <v>1</v>
      </c>
      <c r="C20" s="15" t="s">
        <v>32</v>
      </c>
      <c r="D20" s="21"/>
      <c r="E20" s="21"/>
      <c r="F20" s="21"/>
      <c r="G20" s="21"/>
      <c r="H20" s="16"/>
      <c r="I20" s="15"/>
      <c r="J20" s="15"/>
      <c r="K20" s="17"/>
      <c r="L20" s="17"/>
    </row>
    <row r="21" spans="1:12" ht="15.75" customHeight="1">
      <c r="A21" s="200" t="s">
        <v>36</v>
      </c>
      <c r="B21" s="197">
        <f>2445.548+IF(B18=TRUE,61.06548,0)+IF(B19=TRUE,1219.8452,0)</f>
        <v>3726.4586799999997</v>
      </c>
      <c r="C21" s="15"/>
      <c r="D21" s="21"/>
      <c r="E21" s="21"/>
      <c r="F21" s="21"/>
      <c r="G21" s="21"/>
      <c r="H21" s="16"/>
      <c r="I21" s="15"/>
      <c r="J21" s="15"/>
      <c r="K21" s="17"/>
      <c r="L21" s="17"/>
    </row>
    <row r="22" spans="1:12" ht="15.75" customHeight="1">
      <c r="A22" s="201" t="s">
        <v>37</v>
      </c>
      <c r="B22" s="197">
        <f>[1]solar!E10</f>
        <v>4</v>
      </c>
      <c r="C22" s="15" t="s">
        <v>32</v>
      </c>
      <c r="D22" s="21"/>
      <c r="E22" s="21"/>
      <c r="F22" s="21"/>
      <c r="G22" s="21"/>
      <c r="H22" s="16"/>
      <c r="I22" s="15"/>
      <c r="J22" s="15"/>
      <c r="K22" s="17"/>
      <c r="L22" s="17"/>
    </row>
    <row r="23" spans="1:12" ht="15.75" customHeight="1">
      <c r="A23" s="202" t="s">
        <v>38</v>
      </c>
      <c r="B23" s="198">
        <v>2000</v>
      </c>
      <c r="C23" s="15" t="s">
        <v>39</v>
      </c>
      <c r="D23" s="21"/>
      <c r="E23" s="21"/>
      <c r="F23" s="21"/>
      <c r="G23" s="21"/>
      <c r="H23" s="16"/>
      <c r="I23" s="15"/>
      <c r="J23" s="15"/>
      <c r="K23" s="17"/>
      <c r="L23" s="17"/>
    </row>
    <row r="24" spans="1:12" ht="15.75" customHeight="1">
      <c r="A24" s="202" t="s">
        <v>40</v>
      </c>
      <c r="B24" s="198">
        <v>0.96</v>
      </c>
      <c r="C24" s="15" t="s">
        <v>32</v>
      </c>
      <c r="D24" s="21"/>
      <c r="E24" s="21"/>
      <c r="F24" s="21"/>
      <c r="G24" s="21"/>
      <c r="H24" s="16"/>
      <c r="I24" s="15"/>
      <c r="J24" s="15"/>
      <c r="K24" s="17"/>
      <c r="L24" s="17"/>
    </row>
    <row r="25" spans="1:12" ht="15.75" customHeight="1">
      <c r="A25" s="202" t="s">
        <v>41</v>
      </c>
      <c r="B25" s="198">
        <v>0.96</v>
      </c>
      <c r="C25" s="15" t="s">
        <v>32</v>
      </c>
      <c r="D25" s="21"/>
      <c r="E25" s="21"/>
      <c r="F25" s="21"/>
      <c r="G25" s="21"/>
      <c r="H25" s="16"/>
      <c r="I25" s="15"/>
      <c r="J25" s="15"/>
      <c r="K25" s="17"/>
      <c r="L25" s="17"/>
    </row>
    <row r="26" spans="1:12" ht="15.75" customHeight="1">
      <c r="A26" s="203" t="s">
        <v>42</v>
      </c>
      <c r="B26" s="1" t="s">
        <v>43</v>
      </c>
      <c r="C26" s="15" t="s">
        <v>32</v>
      </c>
      <c r="D26" s="21"/>
      <c r="E26" s="21"/>
      <c r="F26" s="21"/>
      <c r="G26" s="21"/>
      <c r="H26" s="16"/>
      <c r="I26" s="15"/>
      <c r="J26" s="15"/>
      <c r="K26" s="17"/>
      <c r="L26" s="17"/>
    </row>
    <row r="27" spans="1:12" ht="15">
      <c r="A27" s="204" t="s">
        <v>44</v>
      </c>
      <c r="B27" s="244">
        <f>IF(B26="Pump A",'[1]system model'!O14,IF(B26="Pump B",'[1]system model'!O16,IF(B26="Pump C",'[1]system model'!O18,0)))</f>
        <v>105.87988429553059</v>
      </c>
      <c r="C27" s="15" t="s">
        <v>45</v>
      </c>
      <c r="D27" s="21"/>
      <c r="E27" s="21"/>
      <c r="F27" s="21"/>
      <c r="G27" s="21"/>
      <c r="H27" s="16"/>
      <c r="I27" s="15"/>
      <c r="J27" s="15"/>
      <c r="K27" s="17"/>
      <c r="L27" s="17"/>
    </row>
    <row r="28" spans="1:12" ht="15">
      <c r="A28" s="204" t="s">
        <v>46</v>
      </c>
      <c r="B28" s="190">
        <f>IF(B26="Pump A",'[1]system model'!M14,IF(B26="Pump B",'[1]system model'!M16,IF(B26="Pump C",'[1]system model'!M18,0)))</f>
        <v>41.743635558392725</v>
      </c>
      <c r="C28" s="15" t="s">
        <v>47</v>
      </c>
      <c r="D28" s="21"/>
      <c r="E28" s="21"/>
      <c r="F28" s="21"/>
      <c r="G28" s="21"/>
      <c r="H28" s="16"/>
      <c r="I28" s="15"/>
      <c r="J28" s="15"/>
      <c r="K28" s="17"/>
      <c r="L28" s="17"/>
    </row>
    <row r="29" spans="1:12" ht="15">
      <c r="A29" s="204" t="s">
        <v>48</v>
      </c>
      <c r="B29" s="190">
        <f>IF(B26="Pump A",'[1]system model'!P14,IF(B26="Pump B",'[1]system model'!P16,IF(B26="Pump C",'[1]system model'!P18,0)))</f>
        <v>0.26723982541658492</v>
      </c>
      <c r="C29" s="15"/>
      <c r="D29" s="21"/>
      <c r="E29" s="21"/>
      <c r="F29" s="21"/>
      <c r="G29" s="21"/>
      <c r="H29" s="16"/>
      <c r="I29" s="15"/>
      <c r="J29" s="15"/>
      <c r="K29" s="17"/>
      <c r="L29" s="17"/>
    </row>
    <row r="30" spans="1:12" ht="15">
      <c r="A30" s="204" t="s">
        <v>49</v>
      </c>
      <c r="B30" s="190">
        <f>IF(B26="Pump A",83.7,IF(B26="Pump B",245.7,IF(B26="Pump C",136.5,0)))</f>
        <v>245.7</v>
      </c>
      <c r="C30" s="15" t="s">
        <v>47</v>
      </c>
      <c r="D30" s="21"/>
      <c r="E30" s="21"/>
      <c r="F30" s="21"/>
      <c r="G30" s="21"/>
      <c r="H30" s="16"/>
      <c r="I30" s="15"/>
      <c r="J30" s="15"/>
      <c r="K30" s="17"/>
      <c r="L30" s="17"/>
    </row>
    <row r="31" spans="1:12" ht="15">
      <c r="A31" s="203" t="s">
        <v>50</v>
      </c>
      <c r="B31" s="190">
        <f>IF(B26="Pump A",900,IF(B26="Pump B",1650,IF(B26="Pump C",1800,0)))</f>
        <v>1650</v>
      </c>
      <c r="C31" s="15" t="s">
        <v>51</v>
      </c>
      <c r="D31" s="21"/>
      <c r="E31" s="21"/>
      <c r="F31" s="21"/>
      <c r="G31" s="21"/>
      <c r="H31" s="16"/>
      <c r="I31" s="15"/>
      <c r="J31" s="15"/>
      <c r="K31" s="17"/>
      <c r="L31" s="17"/>
    </row>
    <row r="32" spans="1:12" ht="15">
      <c r="A32" s="205" t="s">
        <v>52</v>
      </c>
      <c r="B32" s="190">
        <f>[1]topography!F2</f>
        <v>85347</v>
      </c>
      <c r="C32" s="15" t="s">
        <v>53</v>
      </c>
      <c r="D32" s="21"/>
      <c r="E32" s="21"/>
      <c r="F32" s="21"/>
      <c r="G32" s="21"/>
      <c r="H32" s="16"/>
      <c r="I32" s="15"/>
      <c r="J32" s="15"/>
      <c r="K32" s="17"/>
      <c r="L32" s="17"/>
    </row>
    <row r="33" spans="1:12" ht="15">
      <c r="A33" s="205" t="s">
        <v>54</v>
      </c>
      <c r="B33" s="191">
        <f>[1]topography!G2</f>
        <v>1.8831140014717882</v>
      </c>
      <c r="C33" s="15" t="s">
        <v>55</v>
      </c>
      <c r="D33" s="21"/>
      <c r="E33" s="21"/>
      <c r="F33" s="21"/>
      <c r="G33" s="21"/>
      <c r="H33" s="16"/>
      <c r="I33" s="15"/>
      <c r="J33" s="15"/>
      <c r="K33" s="17"/>
      <c r="L33" s="17"/>
    </row>
    <row r="34" spans="1:12" ht="15">
      <c r="A34" s="205" t="s">
        <v>56</v>
      </c>
      <c r="B34" s="191">
        <f>IF([1]topography!H2&gt;=$B$40,$B$40,[1]topography!H2)</f>
        <v>25</v>
      </c>
      <c r="C34" s="15" t="s">
        <v>57</v>
      </c>
      <c r="D34" s="21"/>
      <c r="E34" s="21"/>
      <c r="F34" s="21"/>
      <c r="G34" s="21"/>
      <c r="H34" s="16"/>
      <c r="I34" s="15"/>
      <c r="J34" s="15"/>
      <c r="K34" s="17"/>
      <c r="L34" s="17"/>
    </row>
    <row r="35" spans="1:12" ht="15">
      <c r="A35" s="22" t="s">
        <v>58</v>
      </c>
      <c r="B35" s="193">
        <v>10</v>
      </c>
      <c r="C35" s="15" t="s">
        <v>32</v>
      </c>
      <c r="D35" s="21"/>
      <c r="E35" s="21"/>
      <c r="F35" s="21"/>
      <c r="G35" s="21"/>
      <c r="H35" s="16"/>
      <c r="I35" s="15"/>
      <c r="J35" s="15"/>
      <c r="K35" s="17"/>
      <c r="L35" s="17"/>
    </row>
    <row r="36" spans="1:12" ht="15">
      <c r="A36" s="22" t="s">
        <v>59</v>
      </c>
      <c r="B36" s="193">
        <v>0.05</v>
      </c>
      <c r="C36" s="15" t="s">
        <v>32</v>
      </c>
      <c r="D36" s="21"/>
      <c r="E36" s="21"/>
      <c r="F36" s="21"/>
      <c r="G36" s="21"/>
      <c r="H36" s="16"/>
      <c r="I36" s="15"/>
      <c r="J36" s="15"/>
      <c r="K36" s="17"/>
      <c r="L36" s="17"/>
    </row>
    <row r="37" spans="1:12" ht="15">
      <c r="A37" s="22" t="s">
        <v>60</v>
      </c>
      <c r="B37" s="193">
        <v>1000</v>
      </c>
      <c r="C37" s="15"/>
      <c r="D37" s="21"/>
      <c r="E37" s="21"/>
      <c r="F37" s="21"/>
      <c r="G37" s="21"/>
      <c r="H37" s="16"/>
      <c r="I37" s="15"/>
      <c r="J37" s="15"/>
      <c r="K37" s="17"/>
      <c r="L37" s="17"/>
    </row>
    <row r="38" spans="1:12" ht="15">
      <c r="A38" s="22" t="s">
        <v>61</v>
      </c>
      <c r="B38" s="193">
        <v>9.81</v>
      </c>
      <c r="C38" s="15" t="s">
        <v>62</v>
      </c>
      <c r="D38" s="21"/>
      <c r="E38" s="21"/>
      <c r="F38" s="21"/>
      <c r="G38" s="21"/>
      <c r="H38" s="16"/>
      <c r="I38" s="15"/>
      <c r="J38" s="15"/>
      <c r="K38" s="17"/>
      <c r="L38" s="17"/>
    </row>
    <row r="39" spans="1:12" ht="15">
      <c r="A39" s="22" t="s">
        <v>63</v>
      </c>
      <c r="B39" s="258">
        <v>6.2</v>
      </c>
      <c r="C39" s="15" t="s">
        <v>5</v>
      </c>
      <c r="D39" s="21"/>
      <c r="E39" s="21"/>
      <c r="F39" s="21"/>
      <c r="G39" s="21"/>
      <c r="H39" s="16"/>
      <c r="I39" s="15"/>
      <c r="J39" s="15"/>
      <c r="K39" s="17"/>
      <c r="L39" s="17"/>
    </row>
    <row r="40" spans="1:12" ht="15">
      <c r="A40" s="22" t="s">
        <v>64</v>
      </c>
      <c r="B40" s="259">
        <f>IF(B16=36,25,40)</f>
        <v>25</v>
      </c>
      <c r="C40" s="15" t="s">
        <v>47</v>
      </c>
      <c r="D40" s="21"/>
      <c r="E40" s="21"/>
      <c r="F40" s="21"/>
      <c r="G40" s="21"/>
      <c r="H40" s="16"/>
      <c r="I40" s="15"/>
      <c r="J40" s="15"/>
      <c r="K40" s="17"/>
      <c r="L40" s="17"/>
    </row>
    <row r="41" spans="1:12" ht="15">
      <c r="A41" s="22"/>
      <c r="B41" s="24"/>
      <c r="C41" s="15"/>
      <c r="D41" s="21"/>
      <c r="E41" s="21"/>
      <c r="F41" s="21"/>
      <c r="G41" s="21"/>
      <c r="H41" s="16"/>
      <c r="I41" s="15"/>
      <c r="J41" s="15"/>
      <c r="K41" s="17"/>
      <c r="L41" s="17"/>
    </row>
    <row r="42" spans="1:12" ht="15">
      <c r="A42" s="22"/>
      <c r="B42" s="24"/>
      <c r="C42" s="15"/>
      <c r="D42" s="21"/>
      <c r="E42" s="21"/>
      <c r="F42" s="21"/>
      <c r="G42" s="21"/>
      <c r="H42" s="16"/>
      <c r="I42" s="15"/>
      <c r="J42" s="15"/>
      <c r="K42" s="17"/>
      <c r="L42" s="17"/>
    </row>
    <row r="43" spans="1:12" ht="15">
      <c r="A43" s="22" t="s">
        <v>65</v>
      </c>
      <c r="B43" s="193">
        <v>0.02</v>
      </c>
      <c r="C43" s="15" t="s">
        <v>5</v>
      </c>
      <c r="D43" s="21"/>
      <c r="E43" s="21"/>
      <c r="F43" s="21"/>
      <c r="G43" s="21"/>
      <c r="H43" s="16"/>
      <c r="I43" s="15"/>
      <c r="J43" s="15"/>
      <c r="K43" s="17"/>
      <c r="L43" s="17"/>
    </row>
    <row r="44" spans="1:12" ht="15">
      <c r="A44" s="22" t="s">
        <v>66</v>
      </c>
      <c r="B44" s="194">
        <f>PI()*(B43/2)^2</f>
        <v>3.1415926535897931E-4</v>
      </c>
      <c r="C44" s="15" t="s">
        <v>15</v>
      </c>
      <c r="D44" s="21"/>
      <c r="E44" s="21"/>
      <c r="F44" s="21"/>
      <c r="G44" s="21"/>
      <c r="H44" s="16"/>
      <c r="I44" s="15"/>
      <c r="J44" s="15"/>
      <c r="K44" s="17"/>
      <c r="L44" s="17"/>
    </row>
    <row r="45" spans="1:12" ht="15">
      <c r="A45" s="206" t="s">
        <v>67</v>
      </c>
      <c r="B45" s="2" t="s">
        <v>68</v>
      </c>
      <c r="C45" s="15" t="s">
        <v>32</v>
      </c>
      <c r="D45" s="21"/>
      <c r="E45" s="21"/>
      <c r="F45" s="21"/>
      <c r="G45" s="21"/>
      <c r="H45" s="16"/>
      <c r="I45" s="15"/>
      <c r="J45" s="15"/>
      <c r="K45" s="17"/>
      <c r="L45" s="17"/>
    </row>
    <row r="46" spans="1:12" ht="15">
      <c r="A46" s="206" t="s">
        <v>69</v>
      </c>
      <c r="B46" s="192" cm="1">
        <f t="array" ref="B46">_xlfn.IFS(B45 = "Diesel", 0.35, B45 = "HES-260", 0.17, B45 = "SW-80", 0.15, B45 = "HES-305P", 0.13)</f>
        <v>0.17</v>
      </c>
      <c r="C46" s="15" t="s">
        <v>32</v>
      </c>
      <c r="D46" s="21"/>
      <c r="E46" s="21"/>
      <c r="F46" s="21"/>
      <c r="G46" s="21"/>
      <c r="H46" s="16"/>
      <c r="I46" s="15"/>
      <c r="J46" s="15"/>
      <c r="K46" s="17"/>
      <c r="L46" s="17"/>
    </row>
    <row r="47" spans="1:12" ht="15">
      <c r="A47" s="206" t="str">
        <f>IF(B45="Diesel", "Energy per volume", "Number of Solar Panels")</f>
        <v>Number of Solar Panels</v>
      </c>
      <c r="B47" s="192" cm="1">
        <f t="array" ref="B47">_xlfn.IFS(B45 = "Diesel", 40, B45 = "HES-260",[1]solar!$E$6, B45 = "SW-80", [1]solar!$E$6, B45 = "HES-305P", [1]solar!$E$6)</f>
        <v>9</v>
      </c>
      <c r="C47" s="15" t="s">
        <v>70</v>
      </c>
      <c r="D47" s="21"/>
      <c r="E47" s="21"/>
      <c r="F47" s="21"/>
      <c r="G47" s="21"/>
      <c r="H47" s="16"/>
      <c r="I47" s="15"/>
      <c r="J47" s="15"/>
      <c r="K47" s="17"/>
      <c r="L47" s="17"/>
    </row>
    <row r="48" spans="1:12" ht="15">
      <c r="A48" s="207" t="str" cm="1">
        <f t="array" ref="A48">_xlfn.IFS(B45 = "Diesel", "Fuel consumption per hour", B45 = "HES-260", "Panel Area", B45 = "SW-80", "Panel Area",B45 = "HES-305P", "Panel Area")</f>
        <v>Panel Area</v>
      </c>
      <c r="B48" s="192" t="str" cm="1">
        <f t="array" ref="B48">_xlfn.IFS(B45 = "Diesel", 1, B45 = "HES-260", "1.6", B45 = "SW-80", "0.62", B45 = "HES-305P", "2")</f>
        <v>1.6</v>
      </c>
      <c r="C48" s="15" t="s">
        <v>15</v>
      </c>
      <c r="D48" s="21"/>
      <c r="E48" s="21"/>
      <c r="F48" s="21"/>
      <c r="G48" s="21"/>
      <c r="H48" s="16"/>
      <c r="I48" s="15"/>
      <c r="J48" s="15"/>
      <c r="K48" s="17"/>
      <c r="L48" s="17"/>
    </row>
    <row r="49" spans="1:12" ht="15">
      <c r="A49" s="21"/>
      <c r="B49" s="21"/>
      <c r="C49" s="21"/>
      <c r="D49" s="21"/>
      <c r="E49" s="21"/>
      <c r="F49" s="21"/>
      <c r="G49" s="21"/>
      <c r="H49" s="16"/>
      <c r="I49" s="15"/>
      <c r="J49" s="15"/>
      <c r="K49" s="17"/>
      <c r="L49" s="17"/>
    </row>
    <row r="50" spans="1:12" ht="15">
      <c r="A50" s="12" t="s">
        <v>71</v>
      </c>
      <c r="B50" s="13" t="s">
        <v>1</v>
      </c>
      <c r="C50" s="13" t="s">
        <v>2</v>
      </c>
      <c r="D50" s="21"/>
      <c r="E50" s="21"/>
      <c r="F50" s="21"/>
      <c r="G50" s="21"/>
      <c r="H50" s="16"/>
      <c r="I50" s="15"/>
      <c r="J50" s="15"/>
      <c r="K50" s="17"/>
      <c r="L50" s="17"/>
    </row>
    <row r="51" spans="1:12" ht="15">
      <c r="A51" s="25" t="s">
        <v>72</v>
      </c>
      <c r="B51" s="8"/>
      <c r="C51" s="8"/>
      <c r="D51" s="21"/>
      <c r="E51" s="21"/>
      <c r="F51" s="21"/>
      <c r="G51" s="21"/>
      <c r="H51" s="16"/>
      <c r="I51" s="15"/>
      <c r="J51" s="15"/>
      <c r="K51" s="17"/>
      <c r="L51" s="17"/>
    </row>
    <row r="52" spans="1:12" ht="15">
      <c r="A52" s="25" t="s">
        <v>73</v>
      </c>
      <c r="B52" s="8"/>
      <c r="C52" s="8"/>
      <c r="D52" s="21"/>
      <c r="E52" s="21"/>
      <c r="F52" s="21"/>
      <c r="G52" s="21"/>
      <c r="H52" s="16"/>
      <c r="I52" s="15"/>
      <c r="J52" s="15"/>
      <c r="K52" s="17"/>
      <c r="L52" s="17"/>
    </row>
    <row r="53" spans="1:12" ht="15">
      <c r="A53" s="25" t="s">
        <v>74</v>
      </c>
      <c r="B53" s="8"/>
      <c r="C53" s="8"/>
      <c r="D53" s="21"/>
      <c r="E53" s="21"/>
      <c r="F53" s="21"/>
      <c r="G53" s="21"/>
      <c r="H53" s="16"/>
      <c r="I53" s="15"/>
      <c r="J53" s="15"/>
      <c r="K53" s="17"/>
      <c r="L53" s="17"/>
    </row>
    <row r="54" spans="1:12" ht="15">
      <c r="A54" s="25" t="s">
        <v>75</v>
      </c>
      <c r="B54" s="8"/>
      <c r="C54" s="8"/>
      <c r="D54" s="21"/>
      <c r="E54" s="21"/>
      <c r="F54" s="21"/>
      <c r="G54" s="21"/>
      <c r="H54" s="16"/>
      <c r="I54" s="15"/>
      <c r="J54" s="15"/>
      <c r="K54" s="17"/>
      <c r="L54" s="17"/>
    </row>
    <row r="55" spans="1:12" ht="15">
      <c r="A55" s="25" t="s">
        <v>76</v>
      </c>
      <c r="B55" s="8"/>
      <c r="C55" s="8"/>
      <c r="D55" s="21"/>
      <c r="E55" s="21"/>
      <c r="F55" s="21"/>
      <c r="G55" s="21"/>
      <c r="H55" s="16"/>
      <c r="I55" s="15"/>
      <c r="J55" s="15"/>
      <c r="K55" s="17"/>
      <c r="L55" s="17"/>
    </row>
    <row r="56" spans="1:12" ht="15">
      <c r="A56" s="25" t="s">
        <v>77</v>
      </c>
      <c r="B56" s="8" t="e">
        <f>COUNTIF([1]energy!D9:D373,0)</f>
        <v>#VALUE!</v>
      </c>
      <c r="C56" s="8"/>
      <c r="D56" s="21"/>
      <c r="E56" s="21"/>
      <c r="F56" s="21"/>
      <c r="G56" s="21"/>
      <c r="H56" s="16"/>
      <c r="I56" s="15"/>
      <c r="J56" s="15"/>
      <c r="K56" s="17"/>
      <c r="L56" s="17"/>
    </row>
    <row r="57" spans="1:12" ht="15">
      <c r="A57" s="25" t="s">
        <v>78</v>
      </c>
      <c r="B57" s="8"/>
      <c r="C57" s="8"/>
      <c r="D57" s="21"/>
      <c r="E57" s="21"/>
      <c r="F57" s="21"/>
      <c r="G57" s="21"/>
      <c r="H57" s="16"/>
      <c r="I57" s="15"/>
      <c r="J57" s="15"/>
      <c r="K57" s="17"/>
      <c r="L57" s="17"/>
    </row>
    <row r="58" spans="1:12" ht="15">
      <c r="A58" s="25" t="s">
        <v>79</v>
      </c>
      <c r="B58" s="8">
        <f>'[1]water treatment filters'!G9</f>
        <v>0</v>
      </c>
      <c r="C58" s="8"/>
      <c r="D58" s="21"/>
      <c r="E58" s="21"/>
      <c r="F58" s="21"/>
      <c r="G58" s="21"/>
      <c r="H58" s="16"/>
      <c r="I58" s="15"/>
      <c r="J58" s="15"/>
      <c r="K58" s="17"/>
      <c r="L58" s="17"/>
    </row>
    <row r="59" spans="1:12" ht="15">
      <c r="A59" s="26" t="s">
        <v>80</v>
      </c>
      <c r="B59">
        <f>[1]solar!M19</f>
        <v>0</v>
      </c>
      <c r="C59" s="138" t="s">
        <v>81</v>
      </c>
      <c r="D59" s="21"/>
      <c r="E59" s="21"/>
      <c r="F59" s="21"/>
      <c r="G59" s="21"/>
      <c r="H59" s="16"/>
      <c r="I59" s="15"/>
      <c r="J59" s="15"/>
      <c r="K59" s="17"/>
      <c r="L59" s="17"/>
    </row>
    <row r="60" spans="1:12" ht="15">
      <c r="A60" s="21"/>
      <c r="B60" s="21"/>
      <c r="C60" s="21"/>
      <c r="D60" s="21"/>
      <c r="E60" s="21"/>
      <c r="F60" s="21"/>
      <c r="G60" s="21"/>
      <c r="H60" s="16"/>
      <c r="I60" s="15"/>
      <c r="J60" s="15"/>
      <c r="K60" s="17"/>
      <c r="L60" s="17"/>
    </row>
    <row r="61" spans="1:12" ht="15">
      <c r="A61" s="27" t="s">
        <v>82</v>
      </c>
      <c r="B61" s="27" t="s">
        <v>83</v>
      </c>
      <c r="C61" s="27" t="s">
        <v>84</v>
      </c>
      <c r="D61" s="256" t="s">
        <v>85</v>
      </c>
      <c r="E61" s="256" t="s">
        <v>86</v>
      </c>
      <c r="F61" s="21"/>
      <c r="G61" s="21"/>
      <c r="H61" s="16"/>
      <c r="I61" s="15"/>
      <c r="J61" s="15"/>
      <c r="K61" s="17"/>
      <c r="L61" s="17"/>
    </row>
    <row r="62" spans="1:12" ht="15">
      <c r="A62" s="28" t="s">
        <v>87</v>
      </c>
      <c r="B62" s="29">
        <f>1/2*(1-COS((B10-D62)*PI()/(E62-D62)))</f>
        <v>0.88048939388048386</v>
      </c>
      <c r="C62" s="30">
        <v>0.1</v>
      </c>
      <c r="D62" s="257">
        <v>155</v>
      </c>
      <c r="E62" s="257">
        <v>600</v>
      </c>
      <c r="F62" s="21"/>
      <c r="G62" s="21"/>
      <c r="H62" s="16"/>
      <c r="I62" s="15"/>
      <c r="J62" s="15"/>
      <c r="K62" s="17"/>
      <c r="L62" s="17"/>
    </row>
    <row r="63" spans="1:12" ht="15">
      <c r="A63" s="28" t="s">
        <v>88</v>
      </c>
      <c r="B63" s="29">
        <f>'[1]land use &amp; satisfaction'!C6</f>
        <v>0.73333549112979868</v>
      </c>
      <c r="C63" s="30">
        <v>0.23</v>
      </c>
      <c r="D63" s="30">
        <v>0.2</v>
      </c>
      <c r="E63" s="30">
        <v>1</v>
      </c>
      <c r="F63" s="21"/>
      <c r="G63" s="21"/>
      <c r="H63" s="16"/>
      <c r="I63" s="15"/>
      <c r="J63" s="15"/>
      <c r="K63" s="17"/>
      <c r="L63" s="17"/>
    </row>
    <row r="64" spans="1:12" ht="15">
      <c r="A64" s="28" t="s">
        <v>89</v>
      </c>
      <c r="B64" s="29">
        <f>'[1]land use &amp; satisfaction'!D6</f>
        <v>1</v>
      </c>
      <c r="C64" s="30">
        <v>0.12</v>
      </c>
      <c r="D64" s="257">
        <v>0</v>
      </c>
      <c r="E64" s="257">
        <v>32</v>
      </c>
      <c r="F64" s="21"/>
      <c r="G64" s="21"/>
      <c r="H64" s="16"/>
      <c r="I64" s="15"/>
      <c r="J64" s="15"/>
      <c r="K64" s="17"/>
      <c r="L64" s="17"/>
    </row>
    <row r="65" spans="1:12" ht="15">
      <c r="A65" s="28" t="s">
        <v>90</v>
      </c>
      <c r="B65" s="29">
        <f>'[1]land use &amp; satisfaction'!E6</f>
        <v>7.2472124604506249E-3</v>
      </c>
      <c r="C65" s="30">
        <v>0.05</v>
      </c>
      <c r="D65" s="30">
        <v>0.1</v>
      </c>
      <c r="E65" s="30">
        <v>1</v>
      </c>
      <c r="F65" s="21"/>
      <c r="G65" s="21"/>
      <c r="H65" s="16"/>
      <c r="I65" s="15"/>
      <c r="J65" s="15"/>
      <c r="K65" s="17"/>
      <c r="L65" s="17"/>
    </row>
    <row r="66" spans="1:12" ht="15">
      <c r="A66" s="28" t="s">
        <v>91</v>
      </c>
      <c r="B66" s="29">
        <f>'[1]land use &amp; satisfaction'!F6</f>
        <v>0.94869921434567916</v>
      </c>
      <c r="C66" s="30">
        <v>0.15</v>
      </c>
      <c r="D66" s="257">
        <v>6</v>
      </c>
      <c r="E66" s="257">
        <v>72</v>
      </c>
      <c r="F66" s="21"/>
      <c r="G66" s="21"/>
      <c r="H66" s="16"/>
      <c r="I66" s="15"/>
      <c r="J66" s="15"/>
      <c r="K66" s="17"/>
      <c r="L66" s="17"/>
    </row>
    <row r="67" spans="1:12" ht="15">
      <c r="A67" s="28" t="s">
        <v>92</v>
      </c>
      <c r="B67" s="29">
        <f>'[1]land use &amp; satisfaction'!G6</f>
        <v>0.9220246144988693</v>
      </c>
      <c r="C67" s="30">
        <v>0.1</v>
      </c>
      <c r="D67" s="257">
        <v>15</v>
      </c>
      <c r="E67" s="257">
        <v>40</v>
      </c>
      <c r="F67" s="21"/>
      <c r="G67" s="21"/>
      <c r="H67" s="16"/>
      <c r="I67" s="15"/>
      <c r="J67" s="15"/>
      <c r="K67" s="17"/>
      <c r="L67" s="17"/>
    </row>
    <row r="68" spans="1:12" ht="15">
      <c r="A68" s="28" t="s">
        <v>93</v>
      </c>
      <c r="B68" s="29">
        <f>'[1]land use &amp; satisfaction'!H6</f>
        <v>0.8607225091194779</v>
      </c>
      <c r="C68" s="30">
        <v>0.15</v>
      </c>
      <c r="D68" s="257">
        <v>250</v>
      </c>
      <c r="E68" s="257">
        <v>365</v>
      </c>
      <c r="F68" s="21"/>
      <c r="G68" s="21"/>
      <c r="H68" s="16"/>
      <c r="I68" s="15"/>
      <c r="J68" s="15"/>
      <c r="K68" s="17"/>
      <c r="L68" s="17"/>
    </row>
    <row r="69" spans="1:12" ht="15">
      <c r="A69" s="28" t="s">
        <v>94</v>
      </c>
      <c r="B69" s="29">
        <f>'[1]land use &amp; satisfaction'!I6</f>
        <v>0.830764287200634</v>
      </c>
      <c r="C69" s="30">
        <v>0.1</v>
      </c>
      <c r="D69" s="30">
        <v>0</v>
      </c>
      <c r="E69" s="30">
        <v>1</v>
      </c>
      <c r="F69" s="21"/>
      <c r="G69" s="21"/>
      <c r="H69" s="16"/>
      <c r="I69" s="15"/>
      <c r="J69" s="15"/>
      <c r="K69" s="17"/>
      <c r="L69" s="17"/>
    </row>
    <row r="70" spans="1:12" ht="15">
      <c r="A70" s="31" t="s">
        <v>95</v>
      </c>
      <c r="B70" s="29">
        <f>'[1]land use &amp; satisfaction'!K6</f>
        <v>0.82377061166064858</v>
      </c>
      <c r="C70" s="21"/>
      <c r="D70" s="21"/>
      <c r="E70" s="21"/>
      <c r="F70" s="21"/>
      <c r="G70" s="21"/>
      <c r="H70" s="16"/>
      <c r="I70" s="15"/>
      <c r="J70" s="15"/>
      <c r="K70" s="17"/>
      <c r="L70" s="17"/>
    </row>
    <row r="71" spans="1:12" ht="15">
      <c r="A71" s="21"/>
      <c r="B71" s="21"/>
      <c r="C71" s="21"/>
      <c r="D71" s="21"/>
      <c r="E71" s="21"/>
      <c r="F71" s="21"/>
      <c r="G71" s="21"/>
      <c r="H71" s="16"/>
      <c r="I71" s="15"/>
      <c r="J71" s="15"/>
      <c r="K71" s="17"/>
      <c r="L71" s="17"/>
    </row>
    <row r="72" spans="1:12" ht="15">
      <c r="A72" s="21"/>
      <c r="B72" s="21"/>
      <c r="C72" s="21"/>
      <c r="D72" s="21"/>
      <c r="E72" s="21"/>
      <c r="F72" s="21"/>
      <c r="G72" s="21"/>
      <c r="H72" s="16"/>
      <c r="I72" s="15"/>
      <c r="J72" s="15"/>
      <c r="K72" s="17"/>
      <c r="L72" s="17"/>
    </row>
    <row r="73" spans="1:12" ht="15">
      <c r="A73" s="21"/>
      <c r="B73" s="21"/>
      <c r="C73" s="21"/>
      <c r="D73" s="21"/>
      <c r="E73" s="21"/>
      <c r="F73" s="21"/>
      <c r="G73" s="21"/>
      <c r="H73" s="16"/>
      <c r="I73" s="15"/>
      <c r="J73" s="15"/>
      <c r="K73" s="17"/>
      <c r="L73" s="17"/>
    </row>
    <row r="74" spans="1:12" ht="15">
      <c r="A74" s="21"/>
      <c r="B74" s="21"/>
      <c r="C74" s="21"/>
      <c r="D74" s="21"/>
      <c r="E74" s="21"/>
      <c r="F74" s="21"/>
      <c r="G74" s="21"/>
      <c r="H74" s="16"/>
      <c r="I74" s="15"/>
      <c r="J74" s="15"/>
      <c r="K74" s="17"/>
      <c r="L74" s="17"/>
    </row>
    <row r="75" spans="1:12" ht="15">
      <c r="A75" s="21"/>
      <c r="B75" s="21"/>
      <c r="C75" s="21"/>
      <c r="D75" s="21"/>
      <c r="E75" s="21"/>
      <c r="F75" s="21"/>
      <c r="G75" s="21"/>
      <c r="H75" s="16"/>
      <c r="I75" s="15"/>
      <c r="J75" s="15"/>
      <c r="K75" s="17"/>
      <c r="L75" s="17"/>
    </row>
    <row r="76" spans="1:12" ht="15">
      <c r="A76" s="21"/>
      <c r="B76" s="21"/>
      <c r="C76" s="21"/>
      <c r="D76" s="21"/>
      <c r="E76" s="21"/>
      <c r="F76" s="21"/>
      <c r="G76" s="21"/>
      <c r="H76" s="16"/>
      <c r="I76" s="15"/>
      <c r="J76" s="15"/>
      <c r="K76" s="17"/>
      <c r="L76" s="17"/>
    </row>
    <row r="77" spans="1:12" ht="15">
      <c r="A77" s="21"/>
      <c r="B77" s="21"/>
      <c r="C77" s="21"/>
      <c r="D77" s="21"/>
      <c r="E77" s="21"/>
      <c r="F77" s="21"/>
      <c r="G77" s="21"/>
      <c r="H77" s="16"/>
      <c r="I77" s="15"/>
      <c r="J77" s="15"/>
      <c r="K77" s="17"/>
      <c r="L77" s="17"/>
    </row>
    <row r="78" spans="1:12" ht="15">
      <c r="A78" s="21"/>
      <c r="B78" s="21"/>
      <c r="C78" s="21"/>
      <c r="D78" s="21"/>
      <c r="E78" s="21"/>
      <c r="F78" s="21"/>
      <c r="G78" s="21"/>
      <c r="H78" s="16"/>
      <c r="I78" s="15"/>
      <c r="J78" s="15"/>
      <c r="K78" s="17"/>
      <c r="L78" s="17"/>
    </row>
    <row r="79" spans="1:12" ht="15">
      <c r="A79" s="21"/>
      <c r="B79" s="21"/>
      <c r="C79" s="21"/>
      <c r="D79" s="21"/>
      <c r="E79" s="21"/>
      <c r="F79" s="21"/>
      <c r="G79" s="21"/>
      <c r="H79" s="16"/>
      <c r="I79" s="15"/>
      <c r="J79" s="15"/>
      <c r="K79" s="17"/>
      <c r="L79" s="17"/>
    </row>
    <row r="80" spans="1:12" ht="15">
      <c r="A80" s="21"/>
      <c r="B80" s="21"/>
      <c r="C80" s="21"/>
      <c r="D80" s="21"/>
      <c r="E80" s="21"/>
      <c r="F80" s="21"/>
      <c r="G80" s="21"/>
      <c r="H80" s="16"/>
      <c r="I80" s="15"/>
      <c r="J80" s="15"/>
      <c r="K80" s="17"/>
      <c r="L80" s="17"/>
    </row>
    <row r="81" spans="1:12" ht="15">
      <c r="A81" s="21"/>
      <c r="B81" s="21"/>
      <c r="C81" s="21"/>
      <c r="D81" s="21"/>
      <c r="E81" s="21"/>
      <c r="F81" s="21"/>
      <c r="G81" s="21"/>
      <c r="H81" s="16"/>
      <c r="I81" s="15"/>
      <c r="J81" s="15"/>
      <c r="K81" s="17"/>
      <c r="L81" s="17"/>
    </row>
    <row r="82" spans="1:12" ht="15">
      <c r="A82" s="21"/>
      <c r="B82" s="21"/>
      <c r="C82" s="21"/>
      <c r="D82" s="21"/>
      <c r="E82" s="21"/>
      <c r="F82" s="21"/>
      <c r="G82" s="21"/>
      <c r="H82" s="16"/>
      <c r="I82" s="15"/>
      <c r="J82" s="15"/>
      <c r="K82" s="17"/>
      <c r="L82" s="17"/>
    </row>
    <row r="83" spans="1:12" ht="15">
      <c r="A83" s="21"/>
      <c r="B83" s="21"/>
      <c r="C83" s="21"/>
      <c r="D83" s="21"/>
      <c r="E83" s="21"/>
      <c r="F83" s="21"/>
      <c r="G83" s="21"/>
      <c r="H83" s="16"/>
      <c r="I83" s="15"/>
      <c r="J83" s="15"/>
      <c r="K83" s="17"/>
      <c r="L83" s="17"/>
    </row>
    <row r="84" spans="1:12" ht="15">
      <c r="A84" s="21"/>
      <c r="B84" s="21"/>
      <c r="C84" s="21"/>
      <c r="D84" s="21"/>
      <c r="E84" s="21"/>
      <c r="F84" s="21"/>
      <c r="G84" s="21"/>
      <c r="H84" s="16"/>
      <c r="I84" s="15"/>
      <c r="J84" s="15"/>
      <c r="K84" s="17"/>
      <c r="L84" s="17"/>
    </row>
    <row r="85" spans="1:12" ht="15">
      <c r="A85" s="21"/>
      <c r="B85" s="21"/>
      <c r="C85" s="21"/>
      <c r="D85" s="21"/>
      <c r="E85" s="21"/>
      <c r="F85" s="21"/>
      <c r="G85" s="21"/>
      <c r="H85" s="16"/>
      <c r="I85" s="15"/>
      <c r="J85" s="15"/>
      <c r="K85" s="17"/>
      <c r="L85" s="17"/>
    </row>
    <row r="86" spans="1:12" ht="15">
      <c r="A86" s="21"/>
      <c r="B86" s="21"/>
      <c r="C86" s="21"/>
      <c r="D86" s="21"/>
      <c r="E86" s="21"/>
      <c r="F86" s="21"/>
      <c r="G86" s="21"/>
      <c r="H86" s="16"/>
      <c r="I86" s="15"/>
      <c r="J86" s="15"/>
      <c r="K86" s="17"/>
      <c r="L86" s="17"/>
    </row>
    <row r="87" spans="1:12" ht="15">
      <c r="A87" s="21"/>
      <c r="B87" s="21"/>
      <c r="C87" s="21"/>
      <c r="D87" s="21"/>
      <c r="E87" s="21"/>
      <c r="F87" s="21"/>
      <c r="G87" s="21"/>
      <c r="H87" s="16"/>
      <c r="I87" s="15"/>
      <c r="J87" s="15"/>
      <c r="K87" s="17"/>
      <c r="L87" s="17"/>
    </row>
    <row r="88" spans="1:12" ht="15">
      <c r="A88" s="21"/>
      <c r="B88" s="21"/>
      <c r="C88" s="21"/>
      <c r="D88" s="21"/>
      <c r="E88" s="21"/>
      <c r="F88" s="21"/>
      <c r="G88" s="21"/>
      <c r="H88" s="16"/>
      <c r="I88" s="15"/>
      <c r="J88" s="15"/>
      <c r="K88" s="17"/>
      <c r="L88" s="17"/>
    </row>
    <row r="89" spans="1:12" ht="15">
      <c r="A89" s="21"/>
      <c r="B89" s="21"/>
      <c r="C89" s="21"/>
      <c r="D89" s="21"/>
      <c r="E89" s="21"/>
      <c r="F89" s="21"/>
      <c r="G89" s="21"/>
      <c r="H89" s="16"/>
      <c r="I89" s="15"/>
      <c r="J89" s="15"/>
      <c r="K89" s="17"/>
      <c r="L89" s="17"/>
    </row>
    <row r="90" spans="1:12" ht="15">
      <c r="A90" s="21"/>
      <c r="B90" s="21"/>
      <c r="C90" s="21"/>
      <c r="D90" s="21"/>
      <c r="E90" s="21"/>
      <c r="F90" s="21"/>
      <c r="G90" s="21"/>
      <c r="H90" s="16"/>
      <c r="I90" s="15"/>
      <c r="J90" s="15"/>
      <c r="K90" s="17"/>
      <c r="L90" s="17"/>
    </row>
    <row r="91" spans="1:12" ht="15">
      <c r="A91" s="21"/>
      <c r="B91" s="21"/>
      <c r="C91" s="21"/>
      <c r="D91" s="21"/>
      <c r="E91" s="21"/>
      <c r="F91" s="21"/>
      <c r="G91" s="21"/>
      <c r="H91" s="16"/>
      <c r="I91" s="15"/>
      <c r="J91" s="15"/>
      <c r="K91" s="17"/>
      <c r="L91" s="17"/>
    </row>
    <row r="92" spans="1:12" ht="15">
      <c r="A92" s="21"/>
      <c r="B92" s="21"/>
      <c r="C92" s="21"/>
      <c r="D92" s="21"/>
      <c r="E92" s="21"/>
      <c r="F92" s="21"/>
      <c r="G92" s="21"/>
      <c r="H92" s="16"/>
      <c r="I92" s="15"/>
      <c r="J92" s="15"/>
      <c r="K92" s="17"/>
      <c r="L92" s="17"/>
    </row>
    <row r="93" spans="1:12" ht="15">
      <c r="A93" s="21"/>
      <c r="B93" s="21"/>
      <c r="C93" s="21"/>
      <c r="D93" s="21"/>
      <c r="E93" s="21"/>
      <c r="F93" s="21"/>
      <c r="G93" s="21"/>
      <c r="H93" s="16"/>
      <c r="I93" s="15"/>
      <c r="J93" s="15"/>
      <c r="K93" s="17"/>
      <c r="L93" s="17"/>
    </row>
    <row r="94" spans="1:12" ht="15">
      <c r="A94" s="21"/>
      <c r="B94" s="21"/>
      <c r="C94" s="21"/>
      <c r="D94" s="21"/>
      <c r="E94" s="21"/>
      <c r="F94" s="21"/>
      <c r="G94" s="21"/>
      <c r="H94" s="16"/>
      <c r="I94" s="15"/>
      <c r="J94" s="15"/>
      <c r="K94" s="17"/>
      <c r="L94" s="17"/>
    </row>
    <row r="95" spans="1:12" ht="15">
      <c r="A95" s="21"/>
      <c r="B95" s="21"/>
      <c r="C95" s="21"/>
      <c r="D95" s="21"/>
      <c r="E95" s="21"/>
      <c r="F95" s="21"/>
      <c r="G95" s="21"/>
      <c r="H95" s="16"/>
      <c r="I95" s="15"/>
      <c r="J95" s="15"/>
      <c r="K95" s="17"/>
      <c r="L95" s="17"/>
    </row>
    <row r="96" spans="1:12" ht="15">
      <c r="A96" s="21"/>
      <c r="B96" s="21"/>
      <c r="C96" s="21"/>
      <c r="D96" s="21"/>
      <c r="E96" s="21"/>
      <c r="F96" s="21"/>
      <c r="G96" s="21"/>
      <c r="H96" s="16"/>
      <c r="I96" s="15"/>
      <c r="J96" s="15"/>
      <c r="K96" s="17"/>
      <c r="L96" s="17"/>
    </row>
    <row r="97" spans="1:12" ht="15">
      <c r="A97" s="21"/>
      <c r="B97" s="21"/>
      <c r="C97" s="21"/>
      <c r="D97" s="21"/>
      <c r="E97" s="21"/>
      <c r="F97" s="21"/>
      <c r="G97" s="21"/>
      <c r="H97" s="16"/>
      <c r="I97" s="15"/>
      <c r="J97" s="15"/>
      <c r="K97" s="17"/>
      <c r="L97" s="17"/>
    </row>
    <row r="98" spans="1:12" ht="15">
      <c r="A98" s="21"/>
      <c r="B98" s="21"/>
      <c r="C98" s="21"/>
      <c r="D98" s="21"/>
      <c r="E98" s="21"/>
      <c r="F98" s="21"/>
      <c r="G98" s="21"/>
      <c r="H98" s="16"/>
      <c r="I98" s="15"/>
      <c r="J98" s="15"/>
      <c r="K98" s="17"/>
      <c r="L98" s="17"/>
    </row>
    <row r="99" spans="1:12" ht="15">
      <c r="A99" s="21"/>
      <c r="B99" s="21"/>
      <c r="C99" s="21"/>
      <c r="D99" s="21"/>
      <c r="E99" s="21"/>
      <c r="F99" s="21"/>
      <c r="G99" s="21"/>
      <c r="H99" s="16"/>
      <c r="I99" s="15"/>
      <c r="J99" s="15"/>
      <c r="K99" s="17"/>
      <c r="L99" s="17"/>
    </row>
    <row r="100" spans="1:12" ht="15">
      <c r="A100" s="21"/>
      <c r="B100" s="21"/>
      <c r="C100" s="21"/>
      <c r="D100" s="21"/>
      <c r="E100" s="21"/>
      <c r="F100" s="21"/>
      <c r="G100" s="21"/>
      <c r="H100" s="16"/>
      <c r="I100" s="15"/>
      <c r="J100" s="15"/>
      <c r="K100" s="17"/>
      <c r="L100" s="17"/>
    </row>
    <row r="101" spans="1:12" ht="15">
      <c r="A101" s="21"/>
      <c r="B101" s="21"/>
      <c r="C101" s="21"/>
      <c r="D101" s="21"/>
      <c r="E101" s="21"/>
      <c r="F101" s="21"/>
      <c r="G101" s="21"/>
      <c r="H101" s="16"/>
      <c r="I101" s="15"/>
      <c r="J101" s="15"/>
      <c r="K101" s="17"/>
      <c r="L101" s="17"/>
    </row>
    <row r="102" spans="1:12" ht="15">
      <c r="A102" s="21"/>
      <c r="B102" s="21"/>
      <c r="C102" s="21"/>
      <c r="D102" s="21"/>
      <c r="E102" s="21"/>
      <c r="F102" s="21"/>
      <c r="G102" s="21"/>
      <c r="H102" s="16"/>
      <c r="I102" s="15"/>
      <c r="J102" s="15"/>
      <c r="K102" s="17"/>
      <c r="L102" s="17"/>
    </row>
    <row r="103" spans="1:12" ht="15">
      <c r="A103" s="21"/>
      <c r="B103" s="21"/>
      <c r="C103" s="21"/>
      <c r="D103" s="21"/>
      <c r="E103" s="21"/>
      <c r="F103" s="21"/>
      <c r="G103" s="21"/>
      <c r="H103" s="16"/>
      <c r="I103" s="15"/>
      <c r="J103" s="15"/>
      <c r="K103" s="17"/>
      <c r="L103" s="17"/>
    </row>
    <row r="104" spans="1:12" ht="15">
      <c r="A104" s="21"/>
      <c r="B104" s="21"/>
      <c r="C104" s="21"/>
      <c r="D104" s="21"/>
      <c r="E104" s="21"/>
      <c r="F104" s="21"/>
      <c r="G104" s="21"/>
      <c r="H104" s="16"/>
      <c r="I104" s="15"/>
      <c r="J104" s="15"/>
      <c r="K104" s="17"/>
      <c r="L104" s="17"/>
    </row>
    <row r="105" spans="1:12" ht="15">
      <c r="A105" s="21"/>
      <c r="B105" s="21"/>
      <c r="C105" s="21"/>
      <c r="D105" s="21"/>
      <c r="E105" s="21"/>
      <c r="F105" s="21"/>
      <c r="G105" s="21"/>
      <c r="H105" s="16"/>
      <c r="I105" s="15"/>
      <c r="J105" s="15"/>
      <c r="K105" s="17"/>
      <c r="L105" s="17"/>
    </row>
    <row r="106" spans="1:12" ht="15">
      <c r="A106" s="21"/>
      <c r="B106" s="21"/>
      <c r="C106" s="21"/>
      <c r="D106" s="21"/>
      <c r="E106" s="21"/>
      <c r="F106" s="21"/>
      <c r="G106" s="21"/>
      <c r="H106" s="16"/>
      <c r="I106" s="15"/>
      <c r="J106" s="15"/>
      <c r="K106" s="17"/>
      <c r="L106" s="17"/>
    </row>
    <row r="107" spans="1:12" ht="15">
      <c r="A107" s="21"/>
      <c r="B107" s="21"/>
      <c r="C107" s="21"/>
      <c r="D107" s="21"/>
      <c r="E107" s="21"/>
      <c r="F107" s="21"/>
      <c r="G107" s="21"/>
      <c r="H107" s="16"/>
      <c r="I107" s="15"/>
      <c r="J107" s="15"/>
      <c r="K107" s="17"/>
      <c r="L107" s="17"/>
    </row>
    <row r="108" spans="1:12" ht="15">
      <c r="A108" s="21"/>
      <c r="B108" s="21"/>
      <c r="C108" s="21"/>
      <c r="D108" s="21"/>
      <c r="E108" s="21"/>
      <c r="F108" s="21"/>
      <c r="G108" s="21"/>
      <c r="H108" s="16"/>
      <c r="I108" s="15"/>
      <c r="J108" s="15"/>
      <c r="K108" s="17"/>
      <c r="L108" s="17"/>
    </row>
    <row r="109" spans="1:12" ht="15">
      <c r="A109" s="21"/>
      <c r="B109" s="21"/>
      <c r="C109" s="21"/>
      <c r="D109" s="21"/>
      <c r="E109" s="21"/>
      <c r="F109" s="21"/>
      <c r="G109" s="21"/>
      <c r="H109" s="16"/>
      <c r="I109" s="15"/>
      <c r="J109" s="15"/>
      <c r="K109" s="17"/>
      <c r="L109" s="17"/>
    </row>
    <row r="110" spans="1:12" ht="15">
      <c r="A110" s="21"/>
      <c r="B110" s="21"/>
      <c r="C110" s="21"/>
      <c r="D110" s="21"/>
      <c r="E110" s="21"/>
      <c r="F110" s="21"/>
      <c r="G110" s="21"/>
      <c r="H110" s="16"/>
      <c r="I110" s="15"/>
      <c r="J110" s="15"/>
      <c r="K110" s="17"/>
      <c r="L110" s="17"/>
    </row>
    <row r="111" spans="1:12" ht="15">
      <c r="A111" s="21"/>
      <c r="B111" s="21"/>
      <c r="C111" s="21"/>
      <c r="D111" s="21"/>
      <c r="E111" s="21"/>
      <c r="F111" s="21"/>
      <c r="G111" s="21"/>
      <c r="H111" s="16"/>
      <c r="I111" s="15"/>
      <c r="J111" s="15"/>
      <c r="K111" s="17"/>
      <c r="L111" s="17"/>
    </row>
    <row r="112" spans="1:12" ht="15">
      <c r="A112" s="21"/>
      <c r="B112" s="21"/>
      <c r="C112" s="21"/>
      <c r="D112" s="21"/>
      <c r="E112" s="21"/>
      <c r="F112" s="21"/>
      <c r="G112" s="21"/>
      <c r="H112" s="16"/>
      <c r="I112" s="15"/>
      <c r="J112" s="15"/>
      <c r="K112" s="17"/>
      <c r="L112" s="17"/>
    </row>
    <row r="113" spans="1:12" ht="15">
      <c r="A113" s="21"/>
      <c r="B113" s="21"/>
      <c r="C113" s="21"/>
      <c r="D113" s="21"/>
      <c r="E113" s="21"/>
      <c r="F113" s="21"/>
      <c r="G113" s="21"/>
      <c r="H113" s="16"/>
      <c r="I113" s="15"/>
      <c r="J113" s="15"/>
      <c r="K113" s="17"/>
      <c r="L113" s="17"/>
    </row>
    <row r="114" spans="1:12" ht="15">
      <c r="A114" s="21"/>
      <c r="B114" s="21"/>
      <c r="C114" s="21"/>
      <c r="D114" s="21"/>
      <c r="E114" s="21"/>
      <c r="F114" s="21"/>
      <c r="G114" s="21"/>
      <c r="H114" s="16"/>
      <c r="I114" s="15"/>
      <c r="J114" s="15"/>
      <c r="K114" s="17"/>
      <c r="L114" s="17"/>
    </row>
    <row r="115" spans="1:12" ht="15">
      <c r="A115" s="21"/>
      <c r="B115" s="21"/>
      <c r="C115" s="21"/>
      <c r="D115" s="21"/>
      <c r="E115" s="21"/>
      <c r="F115" s="21"/>
      <c r="G115" s="21"/>
      <c r="H115" s="16"/>
      <c r="I115" s="15"/>
      <c r="J115" s="15"/>
      <c r="K115" s="17"/>
      <c r="L115" s="17"/>
    </row>
    <row r="116" spans="1:12" ht="15">
      <c r="A116" s="21"/>
      <c r="B116" s="21"/>
      <c r="C116" s="21"/>
      <c r="D116" s="21"/>
      <c r="E116" s="21"/>
      <c r="F116" s="21"/>
      <c r="G116" s="21"/>
      <c r="H116" s="16"/>
      <c r="I116" s="15"/>
      <c r="J116" s="15"/>
      <c r="K116" s="17"/>
      <c r="L116" s="17"/>
    </row>
    <row r="117" spans="1:12" ht="15">
      <c r="A117" s="21"/>
      <c r="B117" s="21"/>
      <c r="C117" s="21"/>
      <c r="D117" s="21"/>
      <c r="E117" s="21"/>
      <c r="F117" s="21"/>
      <c r="G117" s="21"/>
      <c r="H117" s="16"/>
      <c r="I117" s="15"/>
      <c r="J117" s="15"/>
      <c r="K117" s="17"/>
      <c r="L117" s="17"/>
    </row>
    <row r="118" spans="1:12" ht="15">
      <c r="A118" s="21"/>
      <c r="B118" s="21"/>
      <c r="C118" s="21"/>
      <c r="D118" s="21"/>
      <c r="E118" s="21"/>
      <c r="F118" s="21"/>
      <c r="G118" s="21"/>
      <c r="H118" s="16"/>
      <c r="I118" s="15"/>
      <c r="J118" s="15"/>
      <c r="K118" s="17"/>
      <c r="L118" s="17"/>
    </row>
    <row r="119" spans="1:12" ht="15">
      <c r="A119" s="21"/>
      <c r="B119" s="21"/>
      <c r="C119" s="21"/>
      <c r="D119" s="21"/>
      <c r="E119" s="21"/>
      <c r="F119" s="21"/>
      <c r="G119" s="21"/>
      <c r="H119" s="16"/>
      <c r="I119" s="15"/>
      <c r="J119" s="15"/>
      <c r="K119" s="17"/>
      <c r="L119" s="17"/>
    </row>
    <row r="120" spans="1:12" ht="15">
      <c r="A120" s="21"/>
      <c r="B120" s="21"/>
      <c r="C120" s="21"/>
      <c r="D120" s="21"/>
      <c r="E120" s="21"/>
      <c r="F120" s="21"/>
      <c r="G120" s="21"/>
      <c r="H120" s="16"/>
      <c r="I120" s="15"/>
      <c r="J120" s="15"/>
      <c r="K120" s="17"/>
      <c r="L120" s="17"/>
    </row>
    <row r="121" spans="1:12" ht="15">
      <c r="A121" s="21"/>
      <c r="B121" s="21"/>
      <c r="C121" s="21"/>
      <c r="D121" s="21"/>
      <c r="E121" s="21"/>
      <c r="F121" s="21"/>
      <c r="G121" s="21"/>
      <c r="H121" s="16"/>
      <c r="I121" s="15"/>
      <c r="J121" s="15"/>
      <c r="K121" s="17"/>
      <c r="L121" s="17"/>
    </row>
    <row r="122" spans="1:12" ht="15">
      <c r="A122" s="21"/>
      <c r="B122" s="21"/>
      <c r="C122" s="21"/>
      <c r="D122" s="21"/>
      <c r="E122" s="21"/>
      <c r="F122" s="21"/>
      <c r="G122" s="21"/>
      <c r="H122" s="16"/>
      <c r="I122" s="15"/>
      <c r="J122" s="15"/>
      <c r="K122" s="17"/>
      <c r="L122" s="17"/>
    </row>
    <row r="123" spans="1:12" ht="15">
      <c r="A123" s="21"/>
      <c r="B123" s="21"/>
      <c r="C123" s="21"/>
      <c r="D123" s="21"/>
      <c r="E123" s="21"/>
      <c r="F123" s="21"/>
      <c r="G123" s="21"/>
      <c r="H123" s="16"/>
      <c r="I123" s="15"/>
      <c r="J123" s="15"/>
      <c r="K123" s="17"/>
      <c r="L123" s="17"/>
    </row>
    <row r="124" spans="1:12" ht="15">
      <c r="A124" s="21"/>
      <c r="B124" s="21"/>
      <c r="C124" s="21"/>
      <c r="D124" s="21"/>
      <c r="E124" s="21"/>
      <c r="F124" s="21"/>
      <c r="G124" s="21"/>
      <c r="H124" s="16"/>
      <c r="I124" s="15"/>
      <c r="J124" s="15"/>
      <c r="K124" s="17"/>
      <c r="L124" s="17"/>
    </row>
    <row r="125" spans="1:12" ht="15">
      <c r="A125" s="21"/>
      <c r="B125" s="21"/>
      <c r="C125" s="21"/>
      <c r="D125" s="21"/>
      <c r="E125" s="21"/>
      <c r="F125" s="21"/>
      <c r="G125" s="21"/>
      <c r="H125" s="16"/>
      <c r="I125" s="15"/>
      <c r="J125" s="15"/>
      <c r="K125" s="17"/>
      <c r="L125" s="17"/>
    </row>
    <row r="126" spans="1:12" ht="15">
      <c r="A126" s="21"/>
      <c r="B126" s="21"/>
      <c r="C126" s="21"/>
      <c r="D126" s="21"/>
      <c r="E126" s="21"/>
      <c r="F126" s="21"/>
      <c r="G126" s="21"/>
      <c r="H126" s="16"/>
      <c r="I126" s="15"/>
      <c r="J126" s="15"/>
      <c r="K126" s="17"/>
      <c r="L126" s="17"/>
    </row>
    <row r="127" spans="1:12" ht="15">
      <c r="A127" s="21"/>
      <c r="B127" s="21"/>
      <c r="C127" s="21"/>
      <c r="D127" s="21"/>
      <c r="E127" s="21"/>
      <c r="F127" s="21"/>
      <c r="G127" s="21"/>
      <c r="H127" s="16"/>
      <c r="I127" s="15"/>
      <c r="J127" s="15"/>
      <c r="K127" s="17"/>
      <c r="L127" s="17"/>
    </row>
    <row r="128" spans="1:12" ht="15">
      <c r="A128" s="21"/>
      <c r="B128" s="21"/>
      <c r="C128" s="21"/>
      <c r="D128" s="21"/>
      <c r="E128" s="21"/>
      <c r="F128" s="21"/>
      <c r="G128" s="21"/>
      <c r="H128" s="16"/>
      <c r="I128" s="15"/>
      <c r="J128" s="15"/>
      <c r="K128" s="17"/>
      <c r="L128" s="17"/>
    </row>
    <row r="129" spans="1:12" ht="15">
      <c r="A129" s="21"/>
      <c r="B129" s="21"/>
      <c r="C129" s="21"/>
      <c r="D129" s="21"/>
      <c r="E129" s="21"/>
      <c r="F129" s="21"/>
      <c r="G129" s="21"/>
      <c r="H129" s="16"/>
      <c r="I129" s="15"/>
      <c r="J129" s="15"/>
      <c r="K129" s="17"/>
      <c r="L129" s="17"/>
    </row>
    <row r="130" spans="1:12" ht="15">
      <c r="A130" s="21"/>
      <c r="B130" s="21"/>
      <c r="C130" s="21"/>
      <c r="D130" s="21"/>
      <c r="E130" s="21"/>
      <c r="F130" s="21"/>
      <c r="G130" s="21"/>
      <c r="H130" s="16"/>
      <c r="I130" s="15"/>
      <c r="J130" s="15"/>
      <c r="K130" s="17"/>
      <c r="L130" s="17"/>
    </row>
    <row r="131" spans="1:12" ht="15">
      <c r="A131" s="21"/>
      <c r="B131" s="21"/>
      <c r="C131" s="21"/>
      <c r="D131" s="21"/>
      <c r="E131" s="21"/>
      <c r="F131" s="21"/>
      <c r="G131" s="21"/>
      <c r="H131" s="16"/>
      <c r="I131" s="15"/>
      <c r="J131" s="15"/>
      <c r="K131" s="17"/>
      <c r="L131" s="17"/>
    </row>
    <row r="132" spans="1:12" ht="15">
      <c r="A132" s="21"/>
      <c r="B132" s="21"/>
      <c r="C132" s="21"/>
      <c r="D132" s="21"/>
      <c r="E132" s="21"/>
      <c r="F132" s="21"/>
      <c r="G132" s="21"/>
      <c r="H132" s="16"/>
      <c r="I132" s="15"/>
      <c r="J132" s="15"/>
      <c r="K132" s="17"/>
      <c r="L132" s="17"/>
    </row>
    <row r="133" spans="1:12" ht="15">
      <c r="A133" s="21"/>
      <c r="B133" s="21"/>
      <c r="C133" s="21"/>
      <c r="D133" s="21"/>
      <c r="E133" s="21"/>
      <c r="F133" s="21"/>
      <c r="G133" s="21"/>
      <c r="H133" s="16"/>
      <c r="I133" s="15"/>
      <c r="J133" s="15"/>
      <c r="K133" s="17"/>
      <c r="L133" s="17"/>
    </row>
    <row r="134" spans="1:12" ht="15">
      <c r="A134" s="21"/>
      <c r="B134" s="21"/>
      <c r="C134" s="21"/>
      <c r="D134" s="21"/>
      <c r="E134" s="21"/>
      <c r="F134" s="21"/>
      <c r="G134" s="21"/>
      <c r="H134" s="16"/>
      <c r="I134" s="15"/>
      <c r="J134" s="15"/>
      <c r="K134" s="17"/>
      <c r="L134" s="17"/>
    </row>
    <row r="135" spans="1:12" ht="15">
      <c r="A135" s="21"/>
      <c r="B135" s="21"/>
      <c r="C135" s="21"/>
      <c r="D135" s="21"/>
      <c r="E135" s="21"/>
      <c r="F135" s="21"/>
      <c r="G135" s="21"/>
      <c r="H135" s="16"/>
      <c r="I135" s="15"/>
      <c r="J135" s="15"/>
      <c r="K135" s="17"/>
      <c r="L135" s="17"/>
    </row>
    <row r="136" spans="1:12" ht="15">
      <c r="A136" s="21"/>
      <c r="B136" s="21"/>
      <c r="C136" s="21"/>
      <c r="D136" s="21"/>
      <c r="E136" s="21"/>
      <c r="F136" s="21"/>
      <c r="G136" s="21"/>
      <c r="H136" s="16"/>
      <c r="I136" s="15"/>
      <c r="J136" s="15"/>
      <c r="K136" s="17"/>
      <c r="L136" s="17"/>
    </row>
    <row r="137" spans="1:12" ht="15">
      <c r="A137" s="21"/>
      <c r="B137" s="21"/>
      <c r="C137" s="21"/>
      <c r="D137" s="21"/>
      <c r="E137" s="21"/>
      <c r="F137" s="21"/>
      <c r="G137" s="21"/>
      <c r="H137" s="16"/>
      <c r="I137" s="15"/>
      <c r="J137" s="15"/>
      <c r="K137" s="17"/>
      <c r="L137" s="17"/>
    </row>
    <row r="138" spans="1:12" ht="15">
      <c r="A138" s="21"/>
      <c r="B138" s="21"/>
      <c r="C138" s="21"/>
      <c r="D138" s="21"/>
      <c r="E138" s="21"/>
      <c r="F138" s="21"/>
      <c r="G138" s="21"/>
      <c r="H138" s="16"/>
      <c r="I138" s="15"/>
      <c r="J138" s="15"/>
      <c r="K138" s="17"/>
      <c r="L138" s="17"/>
    </row>
    <row r="139" spans="1:12" ht="15">
      <c r="A139" s="21"/>
      <c r="B139" s="21"/>
      <c r="C139" s="21"/>
      <c r="D139" s="21"/>
      <c r="E139" s="21"/>
      <c r="F139" s="21"/>
      <c r="G139" s="21"/>
      <c r="H139" s="16"/>
      <c r="I139" s="15"/>
      <c r="J139" s="15"/>
      <c r="K139" s="17"/>
      <c r="L139" s="17"/>
    </row>
    <row r="140" spans="1:12" ht="15">
      <c r="A140" s="21"/>
      <c r="B140" s="21"/>
      <c r="C140" s="21"/>
      <c r="D140" s="21"/>
      <c r="E140" s="21"/>
      <c r="F140" s="21"/>
      <c r="G140" s="21"/>
      <c r="H140" s="16"/>
      <c r="I140" s="15"/>
      <c r="J140" s="15"/>
      <c r="K140" s="17"/>
      <c r="L140" s="17"/>
    </row>
    <row r="141" spans="1:12" ht="15">
      <c r="A141" s="21"/>
      <c r="B141" s="21"/>
      <c r="C141" s="21"/>
      <c r="D141" s="21"/>
      <c r="E141" s="21"/>
      <c r="F141" s="21"/>
      <c r="G141" s="21"/>
      <c r="H141" s="16"/>
      <c r="I141" s="15"/>
      <c r="J141" s="15"/>
      <c r="K141" s="17"/>
      <c r="L141" s="17"/>
    </row>
    <row r="142" spans="1:12" ht="15">
      <c r="A142" s="21"/>
      <c r="B142" s="21"/>
      <c r="C142" s="21"/>
      <c r="D142" s="21"/>
      <c r="E142" s="21"/>
      <c r="F142" s="21"/>
      <c r="G142" s="21"/>
      <c r="H142" s="16"/>
      <c r="I142" s="15"/>
      <c r="J142" s="15"/>
      <c r="K142" s="17"/>
      <c r="L142" s="17"/>
    </row>
    <row r="143" spans="1:12" ht="15">
      <c r="A143" s="21"/>
      <c r="B143" s="21"/>
      <c r="C143" s="21"/>
      <c r="D143" s="21"/>
      <c r="E143" s="21"/>
      <c r="F143" s="21"/>
      <c r="G143" s="21"/>
      <c r="H143" s="16"/>
      <c r="I143" s="15"/>
      <c r="J143" s="15"/>
      <c r="K143" s="17"/>
      <c r="L143" s="17"/>
    </row>
    <row r="144" spans="1:12" ht="15">
      <c r="A144" s="21"/>
      <c r="B144" s="21"/>
      <c r="C144" s="21"/>
      <c r="D144" s="21"/>
      <c r="E144" s="21"/>
      <c r="F144" s="21"/>
      <c r="G144" s="21"/>
      <c r="H144" s="16"/>
      <c r="I144" s="15"/>
      <c r="J144" s="15"/>
      <c r="K144" s="17"/>
      <c r="L144" s="17"/>
    </row>
    <row r="145" spans="1:12" ht="15">
      <c r="A145" s="21"/>
      <c r="B145" s="21"/>
      <c r="C145" s="21"/>
      <c r="D145" s="21"/>
      <c r="E145" s="21"/>
      <c r="F145" s="21"/>
      <c r="G145" s="21"/>
      <c r="H145" s="16"/>
      <c r="I145" s="15"/>
      <c r="J145" s="15"/>
      <c r="K145" s="17"/>
      <c r="L145" s="17"/>
    </row>
    <row r="146" spans="1:12" ht="15">
      <c r="A146" s="21"/>
      <c r="B146" s="21"/>
      <c r="C146" s="21"/>
      <c r="D146" s="21"/>
      <c r="E146" s="21"/>
      <c r="F146" s="21"/>
      <c r="G146" s="21"/>
      <c r="H146" s="16"/>
      <c r="I146" s="15"/>
      <c r="J146" s="15"/>
      <c r="K146" s="17"/>
      <c r="L146" s="17"/>
    </row>
    <row r="147" spans="1:12" ht="15">
      <c r="A147" s="21"/>
      <c r="B147" s="21"/>
      <c r="C147" s="21"/>
      <c r="D147" s="21"/>
      <c r="E147" s="21"/>
      <c r="F147" s="21"/>
      <c r="G147" s="21"/>
      <c r="H147" s="16"/>
      <c r="I147" s="15"/>
      <c r="J147" s="15"/>
      <c r="K147" s="17"/>
      <c r="L147" s="17"/>
    </row>
    <row r="148" spans="1:12" ht="15">
      <c r="A148" s="21"/>
      <c r="B148" s="21"/>
      <c r="C148" s="21"/>
      <c r="D148" s="21"/>
      <c r="E148" s="21"/>
      <c r="F148" s="21"/>
      <c r="G148" s="21"/>
      <c r="H148" s="16"/>
      <c r="I148" s="15"/>
      <c r="J148" s="15"/>
      <c r="K148" s="17"/>
      <c r="L148" s="17"/>
    </row>
    <row r="149" spans="1:12" ht="15">
      <c r="A149" s="21"/>
      <c r="B149" s="21"/>
      <c r="C149" s="21"/>
      <c r="D149" s="21"/>
      <c r="E149" s="21"/>
      <c r="F149" s="21"/>
      <c r="G149" s="21"/>
      <c r="H149" s="16"/>
      <c r="I149" s="15"/>
      <c r="J149" s="15"/>
      <c r="K149" s="17"/>
      <c r="L149" s="17"/>
    </row>
    <row r="150" spans="1:12" ht="15">
      <c r="A150" s="21"/>
      <c r="B150" s="21"/>
      <c r="C150" s="21"/>
      <c r="D150" s="21"/>
      <c r="E150" s="21"/>
      <c r="F150" s="21"/>
      <c r="G150" s="21"/>
      <c r="H150" s="16"/>
      <c r="I150" s="15"/>
      <c r="J150" s="15"/>
      <c r="K150" s="17"/>
      <c r="L150" s="17"/>
    </row>
    <row r="151" spans="1:12" ht="15">
      <c r="A151" s="21"/>
      <c r="B151" s="21"/>
      <c r="C151" s="21"/>
      <c r="D151" s="21"/>
      <c r="E151" s="21"/>
      <c r="F151" s="21"/>
      <c r="G151" s="21"/>
      <c r="H151" s="16"/>
      <c r="I151" s="15"/>
      <c r="J151" s="15"/>
      <c r="K151" s="17"/>
      <c r="L151" s="17"/>
    </row>
    <row r="152" spans="1:12" ht="15">
      <c r="A152" s="21"/>
      <c r="B152" s="21"/>
      <c r="C152" s="21"/>
      <c r="D152" s="21"/>
      <c r="E152" s="21"/>
      <c r="F152" s="21"/>
      <c r="G152" s="21"/>
      <c r="H152" s="16"/>
      <c r="I152" s="15"/>
      <c r="J152" s="15"/>
      <c r="K152" s="17"/>
      <c r="L152" s="17"/>
    </row>
    <row r="153" spans="1:12" ht="15">
      <c r="A153" s="21"/>
      <c r="B153" s="21"/>
      <c r="C153" s="21"/>
      <c r="D153" s="21"/>
      <c r="E153" s="21"/>
      <c r="F153" s="21"/>
      <c r="G153" s="21"/>
      <c r="H153" s="16"/>
      <c r="I153" s="15"/>
      <c r="J153" s="15"/>
      <c r="K153" s="17"/>
      <c r="L153" s="17"/>
    </row>
    <row r="154" spans="1:12" ht="15">
      <c r="A154" s="21"/>
      <c r="B154" s="21"/>
      <c r="C154" s="21"/>
      <c r="D154" s="21"/>
      <c r="E154" s="21"/>
      <c r="F154" s="21"/>
      <c r="G154" s="21"/>
      <c r="H154" s="16"/>
      <c r="I154" s="15"/>
      <c r="J154" s="15"/>
      <c r="K154" s="17"/>
      <c r="L154" s="17"/>
    </row>
    <row r="155" spans="1:12" ht="15">
      <c r="A155" s="21"/>
      <c r="B155" s="21"/>
      <c r="C155" s="21"/>
      <c r="D155" s="21"/>
      <c r="E155" s="21"/>
      <c r="F155" s="21"/>
      <c r="G155" s="21"/>
      <c r="H155" s="16"/>
      <c r="I155" s="15"/>
      <c r="J155" s="15"/>
      <c r="K155" s="17"/>
      <c r="L155" s="17"/>
    </row>
    <row r="156" spans="1:12" ht="15">
      <c r="A156" s="21"/>
      <c r="B156" s="21"/>
      <c r="C156" s="21"/>
      <c r="D156" s="21"/>
      <c r="E156" s="21"/>
      <c r="F156" s="21"/>
      <c r="G156" s="21"/>
      <c r="H156" s="16"/>
      <c r="I156" s="15"/>
      <c r="J156" s="15"/>
      <c r="K156" s="17"/>
      <c r="L156" s="17"/>
    </row>
    <row r="157" spans="1:12" ht="15">
      <c r="A157" s="21"/>
      <c r="B157" s="21"/>
      <c r="C157" s="21"/>
      <c r="D157" s="21"/>
      <c r="E157" s="21"/>
      <c r="F157" s="21"/>
      <c r="G157" s="21"/>
      <c r="H157" s="16"/>
      <c r="I157" s="15"/>
      <c r="J157" s="15"/>
      <c r="K157" s="17"/>
      <c r="L157" s="17"/>
    </row>
    <row r="158" spans="1:12" ht="15">
      <c r="A158" s="21"/>
      <c r="B158" s="21"/>
      <c r="C158" s="21"/>
      <c r="D158" s="21"/>
      <c r="E158" s="21"/>
      <c r="F158" s="21"/>
      <c r="G158" s="21"/>
      <c r="H158" s="16"/>
      <c r="I158" s="15"/>
      <c r="J158" s="15"/>
      <c r="K158" s="17"/>
      <c r="L158" s="17"/>
    </row>
    <row r="159" spans="1:12" ht="15">
      <c r="A159" s="21"/>
      <c r="B159" s="21"/>
      <c r="C159" s="21"/>
      <c r="D159" s="21"/>
      <c r="E159" s="21"/>
      <c r="F159" s="21"/>
      <c r="G159" s="21"/>
      <c r="H159" s="16"/>
      <c r="I159" s="15"/>
      <c r="J159" s="15"/>
      <c r="K159" s="17"/>
      <c r="L159" s="17"/>
    </row>
    <row r="160" spans="1:12" ht="15">
      <c r="A160" s="21"/>
      <c r="B160" s="21"/>
      <c r="C160" s="21"/>
      <c r="D160" s="21"/>
      <c r="E160" s="21"/>
      <c r="F160" s="21"/>
      <c r="G160" s="21"/>
      <c r="H160" s="16"/>
      <c r="I160" s="15"/>
      <c r="J160" s="15"/>
      <c r="K160" s="17"/>
      <c r="L160" s="17"/>
    </row>
    <row r="161" spans="1:12" ht="15">
      <c r="A161" s="21"/>
      <c r="B161" s="21"/>
      <c r="C161" s="21"/>
      <c r="D161" s="21"/>
      <c r="E161" s="21"/>
      <c r="F161" s="21"/>
      <c r="G161" s="21"/>
      <c r="H161" s="16"/>
      <c r="I161" s="15"/>
      <c r="J161" s="15"/>
      <c r="K161" s="17"/>
      <c r="L161" s="17"/>
    </row>
    <row r="162" spans="1:12" ht="15">
      <c r="A162" s="21"/>
      <c r="B162" s="21"/>
      <c r="C162" s="21"/>
      <c r="D162" s="21"/>
      <c r="E162" s="21"/>
      <c r="F162" s="21"/>
      <c r="G162" s="21"/>
      <c r="H162" s="16"/>
      <c r="I162" s="15"/>
      <c r="J162" s="15"/>
      <c r="K162" s="17"/>
      <c r="L162" s="17"/>
    </row>
    <row r="163" spans="1:12" ht="15">
      <c r="A163" s="21"/>
      <c r="B163" s="21"/>
      <c r="C163" s="21"/>
      <c r="D163" s="21"/>
      <c r="E163" s="21"/>
      <c r="F163" s="21"/>
      <c r="G163" s="21"/>
      <c r="H163" s="16"/>
      <c r="I163" s="15"/>
      <c r="J163" s="15"/>
      <c r="K163" s="17"/>
      <c r="L163" s="17"/>
    </row>
    <row r="164" spans="1:12" ht="15">
      <c r="A164" s="21"/>
      <c r="B164" s="21"/>
      <c r="C164" s="21"/>
      <c r="D164" s="21"/>
      <c r="E164" s="21"/>
      <c r="F164" s="21"/>
      <c r="G164" s="21"/>
      <c r="H164" s="16"/>
      <c r="I164" s="15"/>
      <c r="J164" s="15"/>
      <c r="K164" s="17"/>
      <c r="L164" s="17"/>
    </row>
    <row r="165" spans="1:12" ht="15">
      <c r="A165" s="21"/>
      <c r="B165" s="21"/>
      <c r="C165" s="21"/>
      <c r="D165" s="21"/>
      <c r="E165" s="21"/>
      <c r="F165" s="21"/>
      <c r="G165" s="21"/>
      <c r="H165" s="16"/>
      <c r="I165" s="15"/>
      <c r="J165" s="15"/>
      <c r="K165" s="17"/>
      <c r="L165" s="17"/>
    </row>
    <row r="166" spans="1:12" ht="15">
      <c r="A166" s="21"/>
      <c r="B166" s="21"/>
      <c r="C166" s="21"/>
      <c r="D166" s="21"/>
      <c r="E166" s="21"/>
      <c r="F166" s="21"/>
      <c r="G166" s="21"/>
      <c r="H166" s="16"/>
      <c r="I166" s="15"/>
      <c r="J166" s="15"/>
      <c r="K166" s="17"/>
      <c r="L166" s="17"/>
    </row>
    <row r="167" spans="1:12" ht="15">
      <c r="A167" s="21"/>
      <c r="B167" s="21"/>
      <c r="C167" s="21"/>
      <c r="D167" s="21"/>
      <c r="E167" s="21"/>
      <c r="F167" s="21"/>
      <c r="G167" s="21"/>
      <c r="H167" s="16"/>
      <c r="I167" s="15"/>
      <c r="J167" s="15"/>
      <c r="K167" s="17"/>
      <c r="L167" s="17"/>
    </row>
    <row r="168" spans="1:12" ht="15">
      <c r="A168" s="21"/>
      <c r="B168" s="21"/>
      <c r="C168" s="21"/>
      <c r="D168" s="21"/>
      <c r="E168" s="21"/>
      <c r="F168" s="21"/>
      <c r="G168" s="21"/>
      <c r="H168" s="16"/>
      <c r="I168" s="15"/>
      <c r="J168" s="15"/>
      <c r="K168" s="17"/>
      <c r="L168" s="17"/>
    </row>
    <row r="169" spans="1:12" ht="15">
      <c r="A169" s="21"/>
      <c r="B169" s="21"/>
      <c r="C169" s="21"/>
      <c r="D169" s="21"/>
      <c r="E169" s="21"/>
      <c r="F169" s="21"/>
      <c r="G169" s="21"/>
      <c r="H169" s="16"/>
      <c r="I169" s="15"/>
      <c r="J169" s="15"/>
      <c r="K169" s="17"/>
      <c r="L169" s="17"/>
    </row>
    <row r="170" spans="1:12" ht="15">
      <c r="A170" s="21"/>
      <c r="B170" s="21"/>
      <c r="C170" s="21"/>
      <c r="D170" s="21"/>
      <c r="E170" s="21"/>
      <c r="F170" s="21"/>
      <c r="G170" s="21"/>
      <c r="H170" s="16"/>
      <c r="I170" s="15"/>
      <c r="J170" s="15"/>
      <c r="K170" s="17"/>
      <c r="L170" s="17"/>
    </row>
    <row r="171" spans="1:12" ht="15">
      <c r="A171" s="21"/>
      <c r="B171" s="21"/>
      <c r="C171" s="21"/>
      <c r="D171" s="21"/>
      <c r="E171" s="21"/>
      <c r="F171" s="21"/>
      <c r="G171" s="21"/>
      <c r="H171" s="16"/>
      <c r="I171" s="15"/>
      <c r="J171" s="15"/>
      <c r="K171" s="17"/>
      <c r="L171" s="17"/>
    </row>
    <row r="172" spans="1:12" ht="15">
      <c r="A172" s="21"/>
      <c r="B172" s="21"/>
      <c r="C172" s="21"/>
      <c r="D172" s="21"/>
      <c r="E172" s="21"/>
      <c r="F172" s="21"/>
      <c r="G172" s="21"/>
      <c r="H172" s="16"/>
      <c r="I172" s="15"/>
      <c r="J172" s="15"/>
      <c r="K172" s="17"/>
      <c r="L172" s="17"/>
    </row>
    <row r="173" spans="1:12" ht="15">
      <c r="A173" s="21"/>
      <c r="B173" s="21"/>
      <c r="C173" s="21"/>
      <c r="D173" s="21"/>
      <c r="E173" s="21"/>
      <c r="F173" s="21"/>
      <c r="G173" s="21"/>
      <c r="H173" s="16"/>
      <c r="I173" s="15"/>
      <c r="J173" s="15"/>
      <c r="K173" s="17"/>
      <c r="L173" s="17"/>
    </row>
    <row r="174" spans="1:12" ht="15">
      <c r="A174" s="21"/>
      <c r="B174" s="21"/>
      <c r="C174" s="21"/>
      <c r="D174" s="21"/>
      <c r="E174" s="21"/>
      <c r="F174" s="21"/>
      <c r="G174" s="21"/>
      <c r="H174" s="16"/>
      <c r="I174" s="15"/>
      <c r="J174" s="15"/>
      <c r="K174" s="17"/>
      <c r="L174" s="17"/>
    </row>
    <row r="175" spans="1:12" ht="15">
      <c r="A175" s="21"/>
      <c r="B175" s="21"/>
      <c r="C175" s="21"/>
      <c r="D175" s="21"/>
      <c r="E175" s="21"/>
      <c r="F175" s="21"/>
      <c r="G175" s="21"/>
      <c r="H175" s="16"/>
      <c r="I175" s="15"/>
      <c r="J175" s="15"/>
      <c r="K175" s="17"/>
      <c r="L175" s="17"/>
    </row>
    <row r="176" spans="1:12" ht="15">
      <c r="A176" s="21"/>
      <c r="B176" s="21"/>
      <c r="C176" s="21"/>
      <c r="D176" s="21"/>
      <c r="E176" s="21"/>
      <c r="F176" s="21"/>
      <c r="G176" s="21"/>
      <c r="H176" s="16"/>
      <c r="I176" s="15"/>
      <c r="J176" s="15"/>
      <c r="K176" s="17"/>
      <c r="L176" s="17"/>
    </row>
    <row r="177" spans="1:12" ht="15">
      <c r="A177" s="21"/>
      <c r="B177" s="21"/>
      <c r="C177" s="21"/>
      <c r="D177" s="21"/>
      <c r="E177" s="21"/>
      <c r="F177" s="21"/>
      <c r="G177" s="21"/>
      <c r="H177" s="16"/>
      <c r="I177" s="15"/>
      <c r="J177" s="15"/>
      <c r="K177" s="17"/>
      <c r="L177" s="17"/>
    </row>
    <row r="178" spans="1:12" ht="15">
      <c r="A178" s="21"/>
      <c r="B178" s="21"/>
      <c r="C178" s="21"/>
      <c r="D178" s="21"/>
      <c r="E178" s="21"/>
      <c r="F178" s="21"/>
      <c r="G178" s="21"/>
      <c r="H178" s="16"/>
      <c r="I178" s="15"/>
      <c r="J178" s="15"/>
      <c r="K178" s="17"/>
      <c r="L178" s="17"/>
    </row>
    <row r="179" spans="1:12" ht="15">
      <c r="A179" s="21"/>
      <c r="B179" s="21"/>
      <c r="C179" s="21"/>
      <c r="D179" s="21"/>
      <c r="E179" s="21"/>
      <c r="F179" s="21"/>
      <c r="G179" s="21"/>
      <c r="H179" s="16"/>
      <c r="I179" s="15"/>
      <c r="J179" s="15"/>
      <c r="K179" s="17"/>
      <c r="L179" s="17"/>
    </row>
    <row r="180" spans="1:12" ht="15">
      <c r="A180" s="21"/>
      <c r="B180" s="21"/>
      <c r="C180" s="21"/>
      <c r="D180" s="21"/>
      <c r="E180" s="21"/>
      <c r="F180" s="21"/>
      <c r="G180" s="21"/>
      <c r="H180" s="16"/>
      <c r="I180" s="15"/>
      <c r="J180" s="15"/>
      <c r="K180" s="17"/>
      <c r="L180" s="17"/>
    </row>
    <row r="181" spans="1:12" ht="15">
      <c r="A181" s="21"/>
      <c r="B181" s="21"/>
      <c r="C181" s="21"/>
      <c r="D181" s="21"/>
      <c r="E181" s="21"/>
      <c r="F181" s="21"/>
      <c r="G181" s="21"/>
      <c r="H181" s="16"/>
      <c r="I181" s="15"/>
      <c r="J181" s="15"/>
      <c r="K181" s="17"/>
      <c r="L181" s="17"/>
    </row>
    <row r="182" spans="1:12" ht="15">
      <c r="A182" s="21"/>
      <c r="B182" s="21"/>
      <c r="C182" s="21"/>
      <c r="D182" s="21"/>
      <c r="E182" s="21"/>
      <c r="F182" s="21"/>
      <c r="G182" s="21"/>
      <c r="H182" s="16"/>
      <c r="I182" s="15"/>
      <c r="J182" s="15"/>
      <c r="K182" s="17"/>
      <c r="L182" s="17"/>
    </row>
    <row r="183" spans="1:12" ht="15">
      <c r="A183" s="21"/>
      <c r="B183" s="21"/>
      <c r="C183" s="21"/>
      <c r="D183" s="21"/>
      <c r="E183" s="21"/>
      <c r="F183" s="21"/>
      <c r="G183" s="21"/>
      <c r="H183" s="16"/>
      <c r="I183" s="15"/>
      <c r="J183" s="15"/>
      <c r="K183" s="17"/>
      <c r="L183" s="17"/>
    </row>
    <row r="184" spans="1:12" ht="15">
      <c r="A184" s="21"/>
      <c r="B184" s="21"/>
      <c r="C184" s="21"/>
      <c r="D184" s="21"/>
      <c r="E184" s="21"/>
      <c r="F184" s="21"/>
      <c r="G184" s="21"/>
      <c r="H184" s="16"/>
      <c r="I184" s="15"/>
      <c r="J184" s="15"/>
      <c r="K184" s="17"/>
      <c r="L184" s="17"/>
    </row>
    <row r="185" spans="1:12" ht="15">
      <c r="A185" s="21"/>
      <c r="B185" s="21"/>
      <c r="C185" s="21"/>
      <c r="D185" s="21"/>
      <c r="E185" s="21"/>
      <c r="F185" s="21"/>
      <c r="G185" s="21"/>
      <c r="H185" s="16"/>
      <c r="I185" s="15"/>
      <c r="J185" s="15"/>
      <c r="K185" s="17"/>
      <c r="L185" s="17"/>
    </row>
    <row r="186" spans="1:12" ht="15">
      <c r="A186" s="21"/>
      <c r="B186" s="21"/>
      <c r="C186" s="21"/>
      <c r="D186" s="21"/>
      <c r="E186" s="21"/>
      <c r="F186" s="21"/>
      <c r="G186" s="21"/>
      <c r="H186" s="16"/>
      <c r="I186" s="15"/>
      <c r="J186" s="15"/>
      <c r="K186" s="17"/>
      <c r="L186" s="17"/>
    </row>
    <row r="187" spans="1:12" ht="15">
      <c r="A187" s="21"/>
      <c r="B187" s="21"/>
      <c r="C187" s="21"/>
      <c r="D187" s="21"/>
      <c r="E187" s="21"/>
      <c r="F187" s="21"/>
      <c r="G187" s="21"/>
      <c r="H187" s="16"/>
      <c r="I187" s="15"/>
      <c r="J187" s="15"/>
      <c r="K187" s="17"/>
      <c r="L187" s="17"/>
    </row>
    <row r="188" spans="1:12" ht="15">
      <c r="A188" s="21"/>
      <c r="B188" s="21"/>
      <c r="C188" s="21"/>
      <c r="D188" s="21"/>
      <c r="E188" s="21"/>
      <c r="F188" s="21"/>
      <c r="G188" s="21"/>
      <c r="H188" s="16"/>
      <c r="I188" s="15"/>
      <c r="J188" s="15"/>
      <c r="K188" s="17"/>
      <c r="L188" s="17"/>
    </row>
    <row r="189" spans="1:12" ht="15">
      <c r="A189" s="21"/>
      <c r="B189" s="21"/>
      <c r="C189" s="21"/>
      <c r="D189" s="21"/>
      <c r="E189" s="21"/>
      <c r="F189" s="21"/>
      <c r="G189" s="21"/>
      <c r="H189" s="16"/>
      <c r="I189" s="15"/>
      <c r="J189" s="15"/>
      <c r="K189" s="17"/>
      <c r="L189" s="17"/>
    </row>
    <row r="190" spans="1:12" ht="15">
      <c r="A190" s="21"/>
      <c r="B190" s="21"/>
      <c r="C190" s="21"/>
      <c r="D190" s="21"/>
      <c r="E190" s="21"/>
      <c r="F190" s="21"/>
      <c r="G190" s="21"/>
      <c r="H190" s="16"/>
      <c r="I190" s="15"/>
      <c r="J190" s="15"/>
      <c r="K190" s="17"/>
      <c r="L190" s="17"/>
    </row>
    <row r="191" spans="1:12" ht="15">
      <c r="A191" s="21"/>
      <c r="B191" s="21"/>
      <c r="C191" s="21"/>
      <c r="D191" s="21"/>
      <c r="E191" s="21"/>
      <c r="F191" s="21"/>
      <c r="G191" s="21"/>
      <c r="H191" s="16"/>
      <c r="I191" s="15"/>
      <c r="J191" s="15"/>
      <c r="K191" s="17"/>
      <c r="L191" s="17"/>
    </row>
    <row r="192" spans="1:12" ht="15">
      <c r="A192" s="21"/>
      <c r="B192" s="21"/>
      <c r="C192" s="21"/>
      <c r="D192" s="21"/>
      <c r="E192" s="21"/>
      <c r="F192" s="21"/>
      <c r="G192" s="21"/>
      <c r="H192" s="16"/>
      <c r="I192" s="15"/>
      <c r="J192" s="15"/>
      <c r="K192" s="17"/>
      <c r="L192" s="17"/>
    </row>
    <row r="193" spans="1:12" ht="15">
      <c r="A193" s="21"/>
      <c r="B193" s="21"/>
      <c r="C193" s="21"/>
      <c r="D193" s="21"/>
      <c r="E193" s="21"/>
      <c r="F193" s="21"/>
      <c r="G193" s="21"/>
      <c r="H193" s="16"/>
      <c r="I193" s="15"/>
      <c r="J193" s="15"/>
      <c r="K193" s="17"/>
      <c r="L193" s="17"/>
    </row>
    <row r="194" spans="1:12" ht="15">
      <c r="A194" s="21"/>
      <c r="B194" s="21"/>
      <c r="C194" s="21"/>
      <c r="D194" s="21"/>
      <c r="E194" s="21"/>
      <c r="F194" s="21"/>
      <c r="G194" s="21"/>
      <c r="H194" s="16"/>
      <c r="I194" s="15"/>
      <c r="J194" s="15"/>
      <c r="K194" s="17"/>
      <c r="L194" s="17"/>
    </row>
    <row r="195" spans="1:12" ht="15">
      <c r="A195" s="21"/>
      <c r="B195" s="21"/>
      <c r="C195" s="21"/>
      <c r="D195" s="21"/>
      <c r="E195" s="21"/>
      <c r="F195" s="21"/>
      <c r="G195" s="21"/>
      <c r="H195" s="16"/>
      <c r="I195" s="15"/>
      <c r="J195" s="15"/>
      <c r="K195" s="17"/>
      <c r="L195" s="17"/>
    </row>
    <row r="196" spans="1:12" ht="15">
      <c r="A196" s="21"/>
      <c r="B196" s="21"/>
      <c r="C196" s="21"/>
      <c r="D196" s="21"/>
      <c r="E196" s="21"/>
      <c r="F196" s="21"/>
      <c r="G196" s="21"/>
      <c r="H196" s="16"/>
      <c r="I196" s="15"/>
      <c r="J196" s="15"/>
      <c r="K196" s="17"/>
      <c r="L196" s="17"/>
    </row>
    <row r="197" spans="1:12" ht="15">
      <c r="A197" s="21"/>
      <c r="B197" s="21"/>
      <c r="C197" s="21"/>
      <c r="D197" s="21"/>
      <c r="E197" s="21"/>
      <c r="F197" s="21"/>
      <c r="G197" s="21"/>
      <c r="H197" s="16"/>
      <c r="I197" s="15"/>
      <c r="J197" s="15"/>
      <c r="K197" s="17"/>
      <c r="L197" s="17"/>
    </row>
    <row r="198" spans="1:12" ht="15">
      <c r="A198" s="21"/>
      <c r="B198" s="21"/>
      <c r="C198" s="21"/>
      <c r="D198" s="21"/>
      <c r="E198" s="21"/>
      <c r="F198" s="21"/>
      <c r="G198" s="21"/>
      <c r="H198" s="16"/>
      <c r="I198" s="15"/>
      <c r="J198" s="15"/>
      <c r="K198" s="17"/>
      <c r="L198" s="17"/>
    </row>
    <row r="199" spans="1:12" ht="15">
      <c r="A199" s="21"/>
      <c r="B199" s="21"/>
      <c r="C199" s="21"/>
      <c r="D199" s="21"/>
      <c r="E199" s="21"/>
      <c r="F199" s="21"/>
      <c r="G199" s="21"/>
      <c r="H199" s="16"/>
      <c r="I199" s="15"/>
      <c r="J199" s="15"/>
      <c r="K199" s="17"/>
      <c r="L199" s="17"/>
    </row>
    <row r="200" spans="1:12" ht="15">
      <c r="A200" s="21"/>
      <c r="B200" s="21"/>
      <c r="C200" s="21"/>
      <c r="D200" s="21"/>
      <c r="E200" s="21"/>
      <c r="F200" s="21"/>
      <c r="G200" s="21"/>
      <c r="H200" s="16"/>
      <c r="I200" s="15"/>
      <c r="J200" s="15"/>
      <c r="K200" s="17"/>
      <c r="L200" s="17"/>
    </row>
    <row r="201" spans="1:12" ht="15">
      <c r="A201" s="21"/>
      <c r="B201" s="21"/>
      <c r="C201" s="21"/>
      <c r="D201" s="21"/>
      <c r="E201" s="21"/>
      <c r="F201" s="21"/>
      <c r="G201" s="21"/>
      <c r="H201" s="16"/>
      <c r="I201" s="15"/>
      <c r="J201" s="15"/>
      <c r="K201" s="17"/>
      <c r="L201" s="17"/>
    </row>
    <row r="202" spans="1:12" ht="15">
      <c r="A202" s="21"/>
      <c r="B202" s="21"/>
      <c r="C202" s="21"/>
      <c r="D202" s="21"/>
      <c r="E202" s="21"/>
      <c r="F202" s="21"/>
      <c r="G202" s="21"/>
      <c r="H202" s="16"/>
      <c r="I202" s="15"/>
      <c r="J202" s="15"/>
      <c r="K202" s="17"/>
      <c r="L202" s="17"/>
    </row>
    <row r="203" spans="1:12" ht="15">
      <c r="A203" s="21"/>
      <c r="B203" s="21"/>
      <c r="C203" s="21"/>
      <c r="D203" s="21"/>
      <c r="E203" s="21"/>
      <c r="F203" s="21"/>
      <c r="G203" s="21"/>
      <c r="H203" s="16"/>
      <c r="I203" s="15"/>
      <c r="J203" s="15"/>
      <c r="K203" s="17"/>
      <c r="L203" s="17"/>
    </row>
    <row r="204" spans="1:12" ht="15">
      <c r="A204" s="21"/>
      <c r="B204" s="21"/>
      <c r="C204" s="21"/>
      <c r="D204" s="21"/>
      <c r="E204" s="21"/>
      <c r="F204" s="21"/>
      <c r="G204" s="21"/>
      <c r="H204" s="16"/>
      <c r="I204" s="15"/>
      <c r="J204" s="15"/>
      <c r="K204" s="17"/>
      <c r="L204" s="17"/>
    </row>
    <row r="205" spans="1:12" ht="15">
      <c r="A205" s="21"/>
      <c r="B205" s="21"/>
      <c r="C205" s="21"/>
      <c r="D205" s="21"/>
      <c r="E205" s="21"/>
      <c r="F205" s="21"/>
      <c r="G205" s="21"/>
      <c r="H205" s="16"/>
      <c r="I205" s="15"/>
      <c r="J205" s="15"/>
      <c r="K205" s="17"/>
      <c r="L205" s="17"/>
    </row>
    <row r="206" spans="1:12" ht="15">
      <c r="A206" s="21"/>
      <c r="B206" s="21"/>
      <c r="C206" s="21"/>
      <c r="D206" s="21"/>
      <c r="E206" s="21"/>
      <c r="F206" s="21"/>
      <c r="G206" s="21"/>
      <c r="H206" s="16"/>
      <c r="I206" s="15"/>
      <c r="J206" s="15"/>
      <c r="K206" s="17"/>
      <c r="L206" s="17"/>
    </row>
    <row r="207" spans="1:12" ht="15">
      <c r="A207" s="21"/>
      <c r="B207" s="21"/>
      <c r="C207" s="21"/>
      <c r="D207" s="21"/>
      <c r="E207" s="21"/>
      <c r="F207" s="21"/>
      <c r="G207" s="21"/>
      <c r="H207" s="16"/>
      <c r="I207" s="15"/>
      <c r="J207" s="15"/>
      <c r="K207" s="17"/>
      <c r="L207" s="17"/>
    </row>
    <row r="208" spans="1:12" ht="15">
      <c r="A208" s="21"/>
      <c r="B208" s="21"/>
      <c r="C208" s="21"/>
      <c r="D208" s="21"/>
      <c r="E208" s="21"/>
      <c r="F208" s="21"/>
      <c r="G208" s="21"/>
      <c r="H208" s="16"/>
      <c r="I208" s="15"/>
      <c r="J208" s="15"/>
      <c r="K208" s="17"/>
      <c r="L208" s="17"/>
    </row>
    <row r="209" spans="1:12" ht="15">
      <c r="A209" s="21"/>
      <c r="B209" s="21"/>
      <c r="C209" s="21"/>
      <c r="D209" s="21"/>
      <c r="E209" s="21"/>
      <c r="F209" s="21"/>
      <c r="G209" s="21"/>
      <c r="H209" s="16"/>
      <c r="I209" s="15"/>
      <c r="J209" s="15"/>
      <c r="K209" s="17"/>
      <c r="L209" s="17"/>
    </row>
    <row r="210" spans="1:12" ht="15">
      <c r="A210" s="21"/>
      <c r="B210" s="21"/>
      <c r="C210" s="21"/>
      <c r="D210" s="21"/>
      <c r="E210" s="21"/>
      <c r="F210" s="21"/>
      <c r="G210" s="21"/>
      <c r="H210" s="16"/>
      <c r="I210" s="15"/>
      <c r="J210" s="15"/>
      <c r="K210" s="17"/>
      <c r="L210" s="17"/>
    </row>
    <row r="211" spans="1:12" ht="15">
      <c r="A211" s="21"/>
      <c r="B211" s="21"/>
      <c r="C211" s="21"/>
      <c r="D211" s="21"/>
      <c r="E211" s="21"/>
      <c r="F211" s="21"/>
      <c r="G211" s="21"/>
      <c r="H211" s="16"/>
      <c r="I211" s="15"/>
      <c r="J211" s="15"/>
      <c r="K211" s="17"/>
      <c r="L211" s="17"/>
    </row>
    <row r="212" spans="1:12" ht="15">
      <c r="A212" s="21"/>
      <c r="B212" s="21"/>
      <c r="C212" s="21"/>
      <c r="D212" s="21"/>
      <c r="E212" s="21"/>
      <c r="F212" s="21"/>
      <c r="G212" s="21"/>
      <c r="H212" s="16"/>
      <c r="I212" s="15"/>
      <c r="J212" s="15"/>
      <c r="K212" s="17"/>
      <c r="L212" s="17"/>
    </row>
    <row r="213" spans="1:12" ht="15">
      <c r="A213" s="21"/>
      <c r="B213" s="21"/>
      <c r="C213" s="21"/>
      <c r="D213" s="21"/>
      <c r="E213" s="21"/>
      <c r="F213" s="21"/>
      <c r="G213" s="21"/>
      <c r="H213" s="16"/>
      <c r="I213" s="15"/>
      <c r="J213" s="15"/>
      <c r="K213" s="17"/>
      <c r="L213" s="17"/>
    </row>
    <row r="214" spans="1:12" ht="15">
      <c r="A214" s="21"/>
      <c r="B214" s="21"/>
      <c r="C214" s="21"/>
      <c r="D214" s="21"/>
      <c r="E214" s="21"/>
      <c r="F214" s="21"/>
      <c r="G214" s="21"/>
      <c r="H214" s="16"/>
      <c r="I214" s="15"/>
      <c r="J214" s="15"/>
      <c r="K214" s="17"/>
      <c r="L214" s="17"/>
    </row>
    <row r="215" spans="1:12" ht="15">
      <c r="A215" s="21"/>
      <c r="B215" s="21"/>
      <c r="C215" s="21"/>
      <c r="D215" s="21"/>
      <c r="E215" s="21"/>
      <c r="F215" s="21"/>
      <c r="G215" s="21"/>
      <c r="H215" s="16"/>
      <c r="I215" s="15"/>
      <c r="J215" s="15"/>
      <c r="K215" s="17"/>
      <c r="L215" s="17"/>
    </row>
    <row r="216" spans="1:12" ht="15">
      <c r="A216" s="21"/>
      <c r="B216" s="21"/>
      <c r="C216" s="21"/>
      <c r="D216" s="21"/>
      <c r="E216" s="21"/>
      <c r="F216" s="21"/>
      <c r="G216" s="21"/>
      <c r="H216" s="16"/>
      <c r="I216" s="15"/>
      <c r="J216" s="15"/>
      <c r="K216" s="17"/>
      <c r="L216" s="17"/>
    </row>
    <row r="217" spans="1:12" ht="15">
      <c r="A217" s="21"/>
      <c r="B217" s="21"/>
      <c r="C217" s="21"/>
      <c r="D217" s="21"/>
      <c r="E217" s="21"/>
      <c r="F217" s="21"/>
      <c r="G217" s="21"/>
      <c r="H217" s="16"/>
      <c r="I217" s="15"/>
      <c r="J217" s="15"/>
      <c r="K217" s="17"/>
      <c r="L217" s="17"/>
    </row>
    <row r="218" spans="1:12" ht="15">
      <c r="A218" s="21"/>
      <c r="B218" s="21"/>
      <c r="C218" s="21"/>
      <c r="D218" s="21"/>
      <c r="E218" s="21"/>
      <c r="F218" s="21"/>
      <c r="G218" s="21"/>
      <c r="H218" s="16"/>
      <c r="I218" s="15"/>
      <c r="J218" s="15"/>
      <c r="K218" s="17"/>
      <c r="L218" s="17"/>
    </row>
    <row r="219" spans="1:12" ht="15">
      <c r="A219" s="21"/>
      <c r="B219" s="21"/>
      <c r="C219" s="21"/>
      <c r="D219" s="21"/>
      <c r="E219" s="21"/>
      <c r="F219" s="21"/>
      <c r="G219" s="21"/>
      <c r="H219" s="16"/>
      <c r="I219" s="15"/>
      <c r="J219" s="15"/>
      <c r="K219" s="17"/>
      <c r="L219" s="17"/>
    </row>
    <row r="220" spans="1:12" ht="15">
      <c r="A220" s="21"/>
      <c r="B220" s="21"/>
      <c r="C220" s="21"/>
      <c r="D220" s="21"/>
      <c r="E220" s="21"/>
      <c r="F220" s="21"/>
      <c r="G220" s="21"/>
      <c r="H220" s="16"/>
      <c r="I220" s="15"/>
      <c r="J220" s="15"/>
      <c r="K220" s="17"/>
      <c r="L220" s="17"/>
    </row>
    <row r="221" spans="1:12" ht="15">
      <c r="A221" s="21"/>
      <c r="B221" s="21"/>
      <c r="C221" s="21"/>
      <c r="D221" s="21"/>
      <c r="E221" s="21"/>
      <c r="F221" s="21"/>
      <c r="G221" s="21"/>
      <c r="H221" s="16"/>
      <c r="I221" s="15"/>
      <c r="J221" s="15"/>
      <c r="K221" s="17"/>
      <c r="L221" s="17"/>
    </row>
    <row r="222" spans="1:12" ht="15">
      <c r="A222" s="21"/>
      <c r="B222" s="21"/>
      <c r="C222" s="21"/>
      <c r="D222" s="21"/>
      <c r="E222" s="21"/>
      <c r="F222" s="21"/>
      <c r="G222" s="21"/>
      <c r="H222" s="16"/>
      <c r="I222" s="15"/>
      <c r="J222" s="15"/>
      <c r="K222" s="17"/>
      <c r="L222" s="17"/>
    </row>
    <row r="223" spans="1:12" ht="15">
      <c r="A223" s="21"/>
      <c r="B223" s="21"/>
      <c r="C223" s="21"/>
      <c r="D223" s="21"/>
      <c r="E223" s="21"/>
      <c r="F223" s="21"/>
      <c r="G223" s="21"/>
      <c r="H223" s="16"/>
      <c r="I223" s="15"/>
      <c r="J223" s="15"/>
      <c r="K223" s="17"/>
      <c r="L223" s="17"/>
    </row>
    <row r="224" spans="1:12" ht="15">
      <c r="A224" s="21"/>
      <c r="B224" s="21"/>
      <c r="C224" s="21"/>
      <c r="D224" s="21"/>
      <c r="E224" s="21"/>
      <c r="F224" s="21"/>
      <c r="G224" s="21"/>
      <c r="H224" s="16"/>
      <c r="I224" s="15"/>
      <c r="J224" s="15"/>
      <c r="K224" s="17"/>
      <c r="L224" s="17"/>
    </row>
    <row r="225" spans="1:12" ht="15">
      <c r="A225" s="21"/>
      <c r="B225" s="21"/>
      <c r="C225" s="21"/>
      <c r="D225" s="21"/>
      <c r="E225" s="21"/>
      <c r="F225" s="21"/>
      <c r="G225" s="21"/>
      <c r="H225" s="16"/>
      <c r="I225" s="15"/>
      <c r="J225" s="15"/>
      <c r="K225" s="17"/>
      <c r="L225" s="17"/>
    </row>
    <row r="226" spans="1:12" ht="15">
      <c r="A226" s="21"/>
      <c r="B226" s="21"/>
      <c r="C226" s="21"/>
      <c r="D226" s="21"/>
      <c r="E226" s="21"/>
      <c r="F226" s="21"/>
      <c r="G226" s="21"/>
      <c r="H226" s="16"/>
      <c r="I226" s="15"/>
      <c r="J226" s="15"/>
      <c r="K226" s="17"/>
      <c r="L226" s="17"/>
    </row>
    <row r="227" spans="1:12" ht="15">
      <c r="A227" s="21"/>
      <c r="B227" s="21"/>
      <c r="C227" s="21"/>
      <c r="D227" s="21"/>
      <c r="E227" s="21"/>
      <c r="F227" s="21"/>
      <c r="G227" s="21"/>
      <c r="H227" s="16"/>
      <c r="I227" s="15"/>
      <c r="J227" s="15"/>
      <c r="K227" s="17"/>
      <c r="L227" s="17"/>
    </row>
    <row r="228" spans="1:12" ht="15">
      <c r="A228" s="21"/>
      <c r="B228" s="21"/>
      <c r="C228" s="21"/>
      <c r="D228" s="21"/>
      <c r="E228" s="21"/>
      <c r="F228" s="21"/>
      <c r="G228" s="21"/>
      <c r="H228" s="16"/>
      <c r="I228" s="15"/>
      <c r="J228" s="15"/>
      <c r="K228" s="17"/>
      <c r="L228" s="17"/>
    </row>
    <row r="229" spans="1:12" ht="15">
      <c r="A229" s="21"/>
      <c r="B229" s="21"/>
      <c r="C229" s="21"/>
      <c r="D229" s="21"/>
      <c r="E229" s="21"/>
      <c r="F229" s="21"/>
      <c r="G229" s="21"/>
      <c r="H229" s="16"/>
      <c r="I229" s="15"/>
      <c r="J229" s="15"/>
      <c r="K229" s="17"/>
      <c r="L229" s="17"/>
    </row>
    <row r="230" spans="1:12" ht="15">
      <c r="A230" s="21"/>
      <c r="B230" s="21"/>
      <c r="C230" s="21"/>
      <c r="D230" s="21"/>
      <c r="E230" s="21"/>
      <c r="F230" s="21"/>
      <c r="G230" s="21"/>
      <c r="H230" s="16"/>
      <c r="I230" s="15"/>
      <c r="J230" s="15"/>
      <c r="K230" s="17"/>
      <c r="L230" s="17"/>
    </row>
    <row r="231" spans="1:12" ht="15">
      <c r="A231" s="21"/>
      <c r="B231" s="21"/>
      <c r="C231" s="21"/>
      <c r="D231" s="21"/>
      <c r="E231" s="21"/>
      <c r="F231" s="21"/>
      <c r="G231" s="21"/>
      <c r="H231" s="16"/>
      <c r="I231" s="15"/>
      <c r="J231" s="15"/>
      <c r="K231" s="17"/>
      <c r="L231" s="17"/>
    </row>
    <row r="232" spans="1:12" ht="15">
      <c r="A232" s="21"/>
      <c r="B232" s="21"/>
      <c r="C232" s="21"/>
      <c r="D232" s="21"/>
      <c r="E232" s="21"/>
      <c r="F232" s="21"/>
      <c r="G232" s="21"/>
      <c r="H232" s="16"/>
      <c r="I232" s="15"/>
      <c r="J232" s="15"/>
      <c r="K232" s="17"/>
      <c r="L232" s="17"/>
    </row>
    <row r="233" spans="1:12" ht="15">
      <c r="A233" s="21"/>
      <c r="B233" s="21"/>
      <c r="C233" s="21"/>
      <c r="D233" s="21"/>
      <c r="E233" s="21"/>
      <c r="F233" s="21"/>
      <c r="G233" s="21"/>
      <c r="H233" s="16"/>
      <c r="I233" s="15"/>
      <c r="J233" s="15"/>
      <c r="K233" s="17"/>
      <c r="L233" s="17"/>
    </row>
    <row r="234" spans="1:12" ht="15">
      <c r="A234" s="21"/>
      <c r="B234" s="21"/>
      <c r="C234" s="21"/>
      <c r="D234" s="21"/>
      <c r="E234" s="21"/>
      <c r="F234" s="21"/>
      <c r="G234" s="21"/>
      <c r="H234" s="16"/>
      <c r="I234" s="15"/>
      <c r="J234" s="15"/>
      <c r="K234" s="17"/>
      <c r="L234" s="17"/>
    </row>
    <row r="235" spans="1:12" ht="15">
      <c r="A235" s="21"/>
      <c r="B235" s="21"/>
      <c r="C235" s="21"/>
      <c r="D235" s="21"/>
      <c r="E235" s="21"/>
      <c r="F235" s="21"/>
      <c r="G235" s="21"/>
      <c r="H235" s="16"/>
      <c r="I235" s="15"/>
      <c r="J235" s="15"/>
      <c r="K235" s="17"/>
      <c r="L235" s="17"/>
    </row>
    <row r="236" spans="1:12" ht="15">
      <c r="A236" s="21"/>
      <c r="B236" s="21"/>
      <c r="C236" s="21"/>
      <c r="D236" s="21"/>
      <c r="E236" s="21"/>
      <c r="F236" s="21"/>
      <c r="G236" s="21"/>
      <c r="H236" s="16"/>
      <c r="I236" s="15"/>
      <c r="J236" s="15"/>
      <c r="K236" s="17"/>
      <c r="L236" s="17"/>
    </row>
    <row r="237" spans="1:12" ht="15">
      <c r="A237" s="21"/>
      <c r="B237" s="21"/>
      <c r="C237" s="21"/>
      <c r="D237" s="21"/>
      <c r="E237" s="21"/>
      <c r="F237" s="21"/>
      <c r="G237" s="21"/>
      <c r="H237" s="16"/>
      <c r="I237" s="15"/>
      <c r="J237" s="15"/>
      <c r="K237" s="17"/>
      <c r="L237" s="17"/>
    </row>
    <row r="238" spans="1:12" ht="15">
      <c r="A238" s="21"/>
      <c r="B238" s="21"/>
      <c r="C238" s="21"/>
      <c r="D238" s="21"/>
      <c r="E238" s="21"/>
      <c r="F238" s="21"/>
      <c r="G238" s="21"/>
      <c r="H238" s="16"/>
      <c r="I238" s="15"/>
      <c r="J238" s="15"/>
      <c r="K238" s="17"/>
      <c r="L238" s="17"/>
    </row>
    <row r="239" spans="1:12" ht="15">
      <c r="A239" s="21"/>
      <c r="B239" s="21"/>
      <c r="C239" s="21"/>
      <c r="D239" s="21"/>
      <c r="E239" s="21"/>
      <c r="F239" s="21"/>
      <c r="G239" s="21"/>
      <c r="H239" s="16"/>
      <c r="I239" s="15"/>
      <c r="J239" s="15"/>
      <c r="K239" s="17"/>
      <c r="L239" s="17"/>
    </row>
    <row r="240" spans="1:12" ht="15">
      <c r="A240" s="21"/>
      <c r="B240" s="21"/>
      <c r="C240" s="21"/>
      <c r="D240" s="21"/>
      <c r="E240" s="21"/>
      <c r="F240" s="21"/>
      <c r="G240" s="21"/>
      <c r="H240" s="16"/>
      <c r="I240" s="15"/>
      <c r="J240" s="15"/>
      <c r="K240" s="17"/>
      <c r="L240" s="17"/>
    </row>
    <row r="241" spans="1:12" ht="15">
      <c r="A241" s="21"/>
      <c r="B241" s="21"/>
      <c r="C241" s="21"/>
      <c r="D241" s="21"/>
      <c r="E241" s="21"/>
      <c r="F241" s="21"/>
      <c r="G241" s="21"/>
      <c r="H241" s="16"/>
      <c r="I241" s="15"/>
      <c r="J241" s="15"/>
      <c r="K241" s="17"/>
      <c r="L241" s="17"/>
    </row>
    <row r="242" spans="1:12" ht="15">
      <c r="A242" s="21"/>
      <c r="B242" s="21"/>
      <c r="C242" s="21"/>
      <c r="D242" s="21"/>
      <c r="E242" s="21"/>
      <c r="F242" s="21"/>
      <c r="G242" s="21"/>
      <c r="H242" s="16"/>
      <c r="I242" s="15"/>
      <c r="J242" s="15"/>
      <c r="K242" s="17"/>
      <c r="L242" s="17"/>
    </row>
    <row r="243" spans="1:12" ht="15">
      <c r="A243" s="21"/>
      <c r="B243" s="21"/>
      <c r="C243" s="21"/>
      <c r="D243" s="21"/>
      <c r="E243" s="21"/>
      <c r="F243" s="21"/>
      <c r="G243" s="21"/>
      <c r="H243" s="16"/>
      <c r="I243" s="15"/>
      <c r="J243" s="15"/>
      <c r="K243" s="17"/>
      <c r="L243" s="17"/>
    </row>
    <row r="244" spans="1:12" ht="15">
      <c r="A244" s="21"/>
      <c r="B244" s="21"/>
      <c r="C244" s="21"/>
      <c r="D244" s="21"/>
      <c r="E244" s="21"/>
      <c r="F244" s="21"/>
      <c r="G244" s="21"/>
      <c r="H244" s="16"/>
      <c r="I244" s="15"/>
      <c r="J244" s="15"/>
      <c r="K244" s="17"/>
      <c r="L244" s="17"/>
    </row>
    <row r="245" spans="1:12" ht="15">
      <c r="A245" s="21"/>
      <c r="B245" s="21"/>
      <c r="C245" s="21"/>
      <c r="D245" s="21"/>
      <c r="E245" s="21"/>
      <c r="F245" s="21"/>
      <c r="G245" s="21"/>
      <c r="H245" s="16"/>
      <c r="I245" s="15"/>
      <c r="J245" s="15"/>
      <c r="K245" s="17"/>
      <c r="L245" s="17"/>
    </row>
    <row r="246" spans="1:12" ht="15">
      <c r="A246" s="21"/>
      <c r="B246" s="21"/>
      <c r="C246" s="21"/>
      <c r="D246" s="21"/>
      <c r="E246" s="21"/>
      <c r="F246" s="21"/>
      <c r="G246" s="21"/>
      <c r="H246" s="16"/>
      <c r="I246" s="15"/>
      <c r="J246" s="15"/>
      <c r="K246" s="17"/>
      <c r="L246" s="17"/>
    </row>
    <row r="247" spans="1:12" ht="15">
      <c r="A247" s="21"/>
      <c r="B247" s="21"/>
      <c r="C247" s="21"/>
      <c r="D247" s="21"/>
      <c r="E247" s="21"/>
      <c r="F247" s="21"/>
      <c r="G247" s="21"/>
      <c r="H247" s="16"/>
      <c r="I247" s="15"/>
      <c r="J247" s="15"/>
      <c r="K247" s="17"/>
      <c r="L247" s="17"/>
    </row>
    <row r="248" spans="1:12" ht="15">
      <c r="A248" s="21"/>
      <c r="B248" s="21"/>
      <c r="C248" s="21"/>
      <c r="D248" s="21"/>
      <c r="E248" s="21"/>
      <c r="F248" s="21"/>
      <c r="G248" s="21"/>
      <c r="H248" s="16"/>
      <c r="I248" s="15"/>
      <c r="J248" s="15"/>
      <c r="K248" s="17"/>
      <c r="L248" s="17"/>
    </row>
    <row r="249" spans="1:12" ht="15">
      <c r="A249" s="21"/>
      <c r="B249" s="21"/>
      <c r="C249" s="21"/>
      <c r="D249" s="21"/>
      <c r="E249" s="21"/>
      <c r="F249" s="21"/>
      <c r="G249" s="21"/>
      <c r="H249" s="16"/>
      <c r="I249" s="15"/>
      <c r="J249" s="15"/>
      <c r="K249" s="17"/>
      <c r="L249" s="17"/>
    </row>
    <row r="250" spans="1:12" ht="15">
      <c r="A250" s="21"/>
      <c r="B250" s="21"/>
      <c r="C250" s="21"/>
      <c r="D250" s="21"/>
      <c r="E250" s="21"/>
      <c r="F250" s="21"/>
      <c r="G250" s="21"/>
      <c r="H250" s="16"/>
      <c r="I250" s="15"/>
      <c r="J250" s="15"/>
      <c r="K250" s="17"/>
      <c r="L250" s="17"/>
    </row>
    <row r="251" spans="1:12" ht="15">
      <c r="A251" s="21"/>
      <c r="B251" s="21"/>
      <c r="C251" s="21"/>
      <c r="D251" s="21"/>
      <c r="E251" s="21"/>
      <c r="F251" s="21"/>
      <c r="G251" s="21"/>
      <c r="H251" s="16"/>
      <c r="I251" s="15"/>
      <c r="J251" s="15"/>
      <c r="K251" s="17"/>
      <c r="L251" s="17"/>
    </row>
    <row r="252" spans="1:12" ht="15">
      <c r="A252" s="21"/>
      <c r="B252" s="21"/>
      <c r="C252" s="21"/>
      <c r="D252" s="21"/>
      <c r="E252" s="21"/>
      <c r="F252" s="21"/>
      <c r="G252" s="21"/>
      <c r="H252" s="16"/>
      <c r="I252" s="15"/>
      <c r="J252" s="15"/>
      <c r="K252" s="17"/>
      <c r="L252" s="17"/>
    </row>
    <row r="253" spans="1:12" ht="15">
      <c r="A253" s="21"/>
      <c r="B253" s="21"/>
      <c r="C253" s="21"/>
      <c r="D253" s="21"/>
      <c r="E253" s="21"/>
      <c r="F253" s="21"/>
      <c r="G253" s="21"/>
      <c r="H253" s="16"/>
      <c r="I253" s="15"/>
      <c r="J253" s="15"/>
      <c r="K253" s="17"/>
      <c r="L253" s="17"/>
    </row>
    <row r="254" spans="1:12" ht="15">
      <c r="A254" s="21"/>
      <c r="B254" s="21"/>
      <c r="C254" s="21"/>
      <c r="D254" s="21"/>
      <c r="E254" s="21"/>
      <c r="F254" s="21"/>
      <c r="G254" s="21"/>
      <c r="H254" s="16"/>
      <c r="I254" s="15"/>
      <c r="J254" s="15"/>
      <c r="K254" s="17"/>
      <c r="L254" s="17"/>
    </row>
    <row r="255" spans="1:12" ht="15">
      <c r="A255" s="21"/>
      <c r="B255" s="21"/>
      <c r="C255" s="21"/>
      <c r="D255" s="21"/>
      <c r="E255" s="21"/>
      <c r="F255" s="21"/>
      <c r="G255" s="21"/>
      <c r="H255" s="16"/>
      <c r="I255" s="15"/>
      <c r="J255" s="15"/>
      <c r="K255" s="17"/>
      <c r="L255" s="17"/>
    </row>
    <row r="256" spans="1:12" ht="15">
      <c r="A256" s="21"/>
      <c r="B256" s="21"/>
      <c r="C256" s="21"/>
      <c r="D256" s="21"/>
      <c r="E256" s="21"/>
      <c r="F256" s="21"/>
      <c r="G256" s="21"/>
      <c r="H256" s="16"/>
      <c r="I256" s="15"/>
      <c r="J256" s="15"/>
      <c r="K256" s="17"/>
      <c r="L256" s="17"/>
    </row>
    <row r="257" spans="1:12" ht="15">
      <c r="A257" s="21"/>
      <c r="B257" s="21"/>
      <c r="C257" s="21"/>
      <c r="D257" s="21"/>
      <c r="E257" s="21"/>
      <c r="F257" s="21"/>
      <c r="G257" s="21"/>
      <c r="H257" s="16"/>
      <c r="I257" s="15"/>
      <c r="J257" s="15"/>
      <c r="K257" s="17"/>
      <c r="L257" s="17"/>
    </row>
    <row r="258" spans="1:12" ht="15">
      <c r="A258" s="21"/>
      <c r="B258" s="21"/>
      <c r="C258" s="21"/>
      <c r="D258" s="21"/>
      <c r="E258" s="21"/>
      <c r="F258" s="21"/>
      <c r="G258" s="21"/>
      <c r="H258" s="16"/>
      <c r="I258" s="15"/>
      <c r="J258" s="15"/>
      <c r="K258" s="17"/>
      <c r="L258" s="17"/>
    </row>
    <row r="259" spans="1:12" ht="15">
      <c r="A259" s="21"/>
      <c r="B259" s="21"/>
      <c r="C259" s="21"/>
      <c r="D259" s="21"/>
      <c r="E259" s="21"/>
      <c r="F259" s="21"/>
      <c r="G259" s="21"/>
      <c r="H259" s="16"/>
      <c r="I259" s="15"/>
      <c r="J259" s="15"/>
      <c r="K259" s="17"/>
      <c r="L259" s="17"/>
    </row>
    <row r="260" spans="1:12" ht="15">
      <c r="A260" s="21"/>
      <c r="B260" s="21"/>
      <c r="C260" s="21"/>
      <c r="D260" s="21"/>
      <c r="E260" s="21"/>
      <c r="F260" s="21"/>
      <c r="G260" s="21"/>
      <c r="H260" s="16"/>
      <c r="I260" s="15"/>
      <c r="J260" s="15"/>
      <c r="K260" s="17"/>
      <c r="L260" s="17"/>
    </row>
    <row r="261" spans="1:12" ht="15">
      <c r="A261" s="21"/>
      <c r="B261" s="21"/>
      <c r="C261" s="21"/>
      <c r="D261" s="21"/>
      <c r="E261" s="21"/>
      <c r="F261" s="21"/>
      <c r="G261" s="21"/>
      <c r="H261" s="16"/>
      <c r="I261" s="15"/>
      <c r="J261" s="15"/>
      <c r="K261" s="17"/>
      <c r="L261" s="17"/>
    </row>
    <row r="262" spans="1:12" ht="15">
      <c r="A262" s="21"/>
      <c r="B262" s="21"/>
      <c r="C262" s="21"/>
      <c r="D262" s="21"/>
      <c r="E262" s="21"/>
      <c r="F262" s="21"/>
      <c r="G262" s="21"/>
      <c r="H262" s="16"/>
      <c r="I262" s="15"/>
      <c r="J262" s="15"/>
      <c r="K262" s="17"/>
      <c r="L262" s="17"/>
    </row>
    <row r="263" spans="1:12" ht="15">
      <c r="A263" s="21"/>
      <c r="B263" s="21"/>
      <c r="C263" s="21"/>
      <c r="D263" s="21"/>
      <c r="E263" s="21"/>
      <c r="F263" s="21"/>
      <c r="G263" s="21"/>
      <c r="H263" s="16"/>
      <c r="I263" s="15"/>
      <c r="J263" s="15"/>
      <c r="K263" s="17"/>
      <c r="L263" s="17"/>
    </row>
    <row r="264" spans="1:12" ht="15">
      <c r="A264" s="21"/>
      <c r="B264" s="21"/>
      <c r="C264" s="21"/>
      <c r="D264" s="21"/>
      <c r="E264" s="21"/>
      <c r="F264" s="21"/>
      <c r="G264" s="21"/>
      <c r="H264" s="16"/>
      <c r="I264" s="15"/>
      <c r="J264" s="15"/>
      <c r="K264" s="17"/>
      <c r="L264" s="17"/>
    </row>
    <row r="265" spans="1:12" ht="15">
      <c r="A265" s="21"/>
      <c r="B265" s="21"/>
      <c r="C265" s="21"/>
      <c r="D265" s="21"/>
      <c r="E265" s="21"/>
      <c r="F265" s="21"/>
      <c r="G265" s="21"/>
      <c r="H265" s="16"/>
      <c r="I265" s="15"/>
      <c r="J265" s="15"/>
      <c r="K265" s="17"/>
      <c r="L265" s="17"/>
    </row>
    <row r="266" spans="1:12" ht="15">
      <c r="A266" s="21"/>
      <c r="B266" s="21"/>
      <c r="C266" s="21"/>
      <c r="D266" s="21"/>
      <c r="E266" s="21"/>
      <c r="F266" s="21"/>
      <c r="G266" s="21"/>
      <c r="H266" s="16"/>
      <c r="I266" s="15"/>
      <c r="J266" s="15"/>
      <c r="K266" s="17"/>
      <c r="L266" s="17"/>
    </row>
    <row r="267" spans="1:12" ht="15">
      <c r="A267" s="21"/>
      <c r="B267" s="21"/>
      <c r="C267" s="21"/>
      <c r="D267" s="21"/>
      <c r="E267" s="21"/>
      <c r="F267" s="21"/>
      <c r="G267" s="21"/>
      <c r="H267" s="16"/>
      <c r="I267" s="15"/>
      <c r="J267" s="15"/>
      <c r="K267" s="17"/>
      <c r="L267" s="17"/>
    </row>
    <row r="268" spans="1:12" ht="15">
      <c r="A268" s="21"/>
      <c r="B268" s="21"/>
      <c r="C268" s="21"/>
      <c r="D268" s="21"/>
      <c r="E268" s="21"/>
      <c r="F268" s="21"/>
      <c r="G268" s="21"/>
      <c r="H268" s="16"/>
      <c r="I268" s="15"/>
      <c r="J268" s="15"/>
      <c r="K268" s="17"/>
      <c r="L268" s="17"/>
    </row>
    <row r="269" spans="1:12" ht="15">
      <c r="A269" s="21"/>
      <c r="B269" s="21"/>
      <c r="C269" s="21"/>
      <c r="D269" s="21"/>
      <c r="E269" s="21"/>
      <c r="F269" s="21"/>
      <c r="G269" s="21"/>
      <c r="H269" s="16"/>
      <c r="I269" s="15"/>
      <c r="J269" s="15"/>
      <c r="K269" s="17"/>
      <c r="L269" s="17"/>
    </row>
    <row r="270" spans="1:12" ht="15">
      <c r="A270" s="21"/>
      <c r="B270" s="21"/>
      <c r="C270" s="21"/>
      <c r="D270" s="21"/>
      <c r="E270" s="21"/>
      <c r="F270" s="21"/>
      <c r="G270" s="21"/>
      <c r="H270" s="16"/>
      <c r="I270" s="15"/>
      <c r="J270" s="15"/>
      <c r="K270" s="17"/>
      <c r="L270" s="17"/>
    </row>
    <row r="271" spans="1:12" ht="15">
      <c r="A271" s="21"/>
      <c r="B271" s="21"/>
      <c r="C271" s="21"/>
      <c r="D271" s="21"/>
      <c r="E271" s="21"/>
      <c r="F271" s="21"/>
      <c r="G271" s="21"/>
      <c r="H271" s="16"/>
      <c r="I271" s="15"/>
      <c r="J271" s="15"/>
      <c r="K271" s="17"/>
      <c r="L271" s="17"/>
    </row>
    <row r="272" spans="1:12" ht="15">
      <c r="A272" s="21"/>
      <c r="B272" s="21"/>
      <c r="C272" s="21"/>
      <c r="D272" s="21"/>
      <c r="E272" s="21"/>
      <c r="F272" s="21"/>
      <c r="G272" s="21"/>
      <c r="H272" s="16"/>
      <c r="I272" s="15"/>
      <c r="J272" s="15"/>
      <c r="K272" s="17"/>
      <c r="L272" s="17"/>
    </row>
    <row r="273" spans="1:12" ht="15">
      <c r="A273" s="21"/>
      <c r="B273" s="21"/>
      <c r="C273" s="21"/>
      <c r="D273" s="21"/>
      <c r="E273" s="21"/>
      <c r="F273" s="21"/>
      <c r="G273" s="21"/>
      <c r="H273" s="16"/>
      <c r="I273" s="15"/>
      <c r="J273" s="15"/>
      <c r="K273" s="17"/>
      <c r="L273" s="17"/>
    </row>
    <row r="274" spans="1:12" ht="15">
      <c r="A274" s="21"/>
      <c r="B274" s="21"/>
      <c r="C274" s="21"/>
      <c r="D274" s="21"/>
      <c r="E274" s="21"/>
      <c r="F274" s="21"/>
      <c r="G274" s="21"/>
      <c r="H274" s="16"/>
      <c r="I274" s="15"/>
      <c r="J274" s="15"/>
      <c r="K274" s="17"/>
      <c r="L274" s="17"/>
    </row>
    <row r="275" spans="1:12" ht="15">
      <c r="A275" s="21"/>
      <c r="B275" s="21"/>
      <c r="C275" s="21"/>
      <c r="D275" s="21"/>
      <c r="E275" s="21"/>
      <c r="F275" s="21"/>
      <c r="G275" s="21"/>
      <c r="H275" s="16"/>
      <c r="I275" s="15"/>
      <c r="J275" s="15"/>
      <c r="K275" s="17"/>
      <c r="L275" s="17"/>
    </row>
    <row r="276" spans="1:12" ht="15">
      <c r="A276" s="21"/>
      <c r="B276" s="21"/>
      <c r="C276" s="21"/>
      <c r="D276" s="21"/>
      <c r="E276" s="21"/>
      <c r="F276" s="21"/>
      <c r="G276" s="21"/>
      <c r="H276" s="16"/>
      <c r="I276" s="15"/>
      <c r="J276" s="15"/>
      <c r="K276" s="17"/>
      <c r="L276" s="17"/>
    </row>
    <row r="277" spans="1:12" ht="15">
      <c r="A277" s="21"/>
      <c r="B277" s="21"/>
      <c r="C277" s="21"/>
      <c r="D277" s="21"/>
      <c r="E277" s="21"/>
      <c r="F277" s="21"/>
      <c r="G277" s="21"/>
      <c r="H277" s="16"/>
      <c r="I277" s="15"/>
      <c r="J277" s="15"/>
      <c r="K277" s="17"/>
      <c r="L277" s="17"/>
    </row>
    <row r="278" spans="1:12" ht="15">
      <c r="A278" s="21"/>
      <c r="B278" s="21"/>
      <c r="C278" s="21"/>
      <c r="D278" s="21"/>
      <c r="E278" s="21"/>
      <c r="F278" s="21"/>
      <c r="G278" s="21"/>
      <c r="H278" s="16"/>
      <c r="I278" s="15"/>
      <c r="J278" s="15"/>
      <c r="K278" s="17"/>
      <c r="L278" s="17"/>
    </row>
    <row r="279" spans="1:12" ht="15">
      <c r="A279" s="21"/>
      <c r="B279" s="21"/>
      <c r="C279" s="21"/>
      <c r="D279" s="21"/>
      <c r="E279" s="21"/>
      <c r="F279" s="21"/>
      <c r="G279" s="21"/>
      <c r="H279" s="16"/>
      <c r="I279" s="15"/>
      <c r="J279" s="15"/>
      <c r="K279" s="17"/>
      <c r="L279" s="17"/>
    </row>
    <row r="280" spans="1:12" ht="15">
      <c r="A280" s="21"/>
      <c r="B280" s="21"/>
      <c r="C280" s="21"/>
      <c r="D280" s="21"/>
      <c r="E280" s="21"/>
      <c r="F280" s="21"/>
      <c r="G280" s="21"/>
      <c r="H280" s="16"/>
      <c r="I280" s="15"/>
      <c r="J280" s="15"/>
      <c r="K280" s="17"/>
      <c r="L280" s="17"/>
    </row>
    <row r="281" spans="1:12" ht="15">
      <c r="A281" s="21"/>
      <c r="B281" s="21"/>
      <c r="C281" s="21"/>
      <c r="D281" s="21"/>
      <c r="E281" s="21"/>
      <c r="F281" s="21"/>
      <c r="G281" s="21"/>
      <c r="H281" s="16"/>
      <c r="I281" s="15"/>
      <c r="J281" s="15"/>
      <c r="K281" s="17"/>
      <c r="L281" s="17"/>
    </row>
    <row r="282" spans="1:12" ht="15">
      <c r="A282" s="21"/>
      <c r="B282" s="21"/>
      <c r="C282" s="21"/>
      <c r="D282" s="21"/>
      <c r="E282" s="21"/>
      <c r="F282" s="21"/>
      <c r="G282" s="21"/>
      <c r="H282" s="16"/>
      <c r="I282" s="15"/>
      <c r="J282" s="15"/>
      <c r="K282" s="17"/>
      <c r="L282" s="17"/>
    </row>
    <row r="283" spans="1:12" ht="15">
      <c r="A283" s="21"/>
      <c r="B283" s="21"/>
      <c r="C283" s="21"/>
      <c r="D283" s="21"/>
      <c r="E283" s="21"/>
      <c r="F283" s="21"/>
      <c r="G283" s="21"/>
      <c r="H283" s="16"/>
      <c r="I283" s="15"/>
      <c r="J283" s="15"/>
      <c r="K283" s="17"/>
      <c r="L283" s="17"/>
    </row>
    <row r="284" spans="1:12" ht="15">
      <c r="A284" s="21"/>
      <c r="B284" s="21"/>
      <c r="C284" s="21"/>
      <c r="D284" s="21"/>
      <c r="E284" s="21"/>
      <c r="F284" s="21"/>
      <c r="G284" s="21"/>
      <c r="H284" s="16"/>
      <c r="I284" s="15"/>
      <c r="J284" s="15"/>
      <c r="K284" s="17"/>
      <c r="L284" s="17"/>
    </row>
    <row r="285" spans="1:12" ht="15">
      <c r="A285" s="21"/>
      <c r="B285" s="21"/>
      <c r="C285" s="21"/>
      <c r="D285" s="21"/>
      <c r="E285" s="21"/>
      <c r="F285" s="21"/>
      <c r="G285" s="21"/>
      <c r="H285" s="16"/>
      <c r="I285" s="15"/>
      <c r="J285" s="15"/>
      <c r="K285" s="17"/>
      <c r="L285" s="17"/>
    </row>
    <row r="286" spans="1:12" ht="15">
      <c r="A286" s="21"/>
      <c r="B286" s="21"/>
      <c r="C286" s="21"/>
      <c r="D286" s="21"/>
      <c r="E286" s="21"/>
      <c r="F286" s="21"/>
      <c r="G286" s="21"/>
      <c r="H286" s="16"/>
      <c r="I286" s="15"/>
      <c r="J286" s="15"/>
      <c r="K286" s="17"/>
      <c r="L286" s="17"/>
    </row>
    <row r="287" spans="1:12" ht="15">
      <c r="A287" s="21"/>
      <c r="B287" s="21"/>
      <c r="C287" s="21"/>
      <c r="D287" s="21"/>
      <c r="E287" s="21"/>
      <c r="F287" s="21"/>
      <c r="G287" s="21"/>
      <c r="H287" s="16"/>
      <c r="I287" s="15"/>
      <c r="J287" s="15"/>
      <c r="K287" s="17"/>
      <c r="L287" s="17"/>
    </row>
    <row r="288" spans="1:12" ht="15">
      <c r="A288" s="21"/>
      <c r="B288" s="21"/>
      <c r="C288" s="21"/>
      <c r="D288" s="21"/>
      <c r="E288" s="21"/>
      <c r="F288" s="21"/>
      <c r="G288" s="21"/>
      <c r="H288" s="16"/>
      <c r="I288" s="15"/>
      <c r="J288" s="15"/>
      <c r="K288" s="17"/>
      <c r="L288" s="17"/>
    </row>
    <row r="289" spans="1:12" ht="15">
      <c r="A289" s="21"/>
      <c r="B289" s="21"/>
      <c r="C289" s="21"/>
      <c r="D289" s="21"/>
      <c r="E289" s="21"/>
      <c r="F289" s="21"/>
      <c r="G289" s="21"/>
      <c r="H289" s="16"/>
      <c r="I289" s="15"/>
      <c r="J289" s="15"/>
      <c r="K289" s="17"/>
      <c r="L289" s="17"/>
    </row>
    <row r="290" spans="1:12" ht="15">
      <c r="A290" s="21"/>
      <c r="B290" s="21"/>
      <c r="C290" s="21"/>
      <c r="D290" s="21"/>
      <c r="E290" s="21"/>
      <c r="F290" s="21"/>
      <c r="G290" s="21"/>
      <c r="H290" s="16"/>
      <c r="I290" s="15"/>
      <c r="J290" s="15"/>
      <c r="K290" s="17"/>
      <c r="L290" s="17"/>
    </row>
    <row r="291" spans="1:12" ht="15">
      <c r="A291" s="21"/>
      <c r="B291" s="21"/>
      <c r="C291" s="21"/>
      <c r="D291" s="21"/>
      <c r="E291" s="21"/>
      <c r="F291" s="21"/>
      <c r="G291" s="21"/>
      <c r="H291" s="16"/>
      <c r="I291" s="15"/>
      <c r="J291" s="15"/>
      <c r="K291" s="17"/>
      <c r="L291" s="17"/>
    </row>
    <row r="292" spans="1:12" ht="15">
      <c r="A292" s="21"/>
      <c r="B292" s="21"/>
      <c r="C292" s="21"/>
      <c r="D292" s="21"/>
      <c r="E292" s="21"/>
      <c r="F292" s="21"/>
      <c r="G292" s="21"/>
      <c r="H292" s="16"/>
      <c r="I292" s="15"/>
      <c r="J292" s="15"/>
      <c r="K292" s="17"/>
      <c r="L292" s="17"/>
    </row>
    <row r="293" spans="1:12" ht="15">
      <c r="A293" s="21"/>
      <c r="B293" s="21"/>
      <c r="C293" s="21"/>
      <c r="D293" s="21"/>
      <c r="E293" s="21"/>
      <c r="F293" s="21"/>
      <c r="G293" s="21"/>
      <c r="H293" s="16"/>
      <c r="I293" s="15"/>
      <c r="J293" s="15"/>
      <c r="K293" s="17"/>
      <c r="L293" s="17"/>
    </row>
    <row r="294" spans="1:12" ht="15">
      <c r="A294" s="21"/>
      <c r="B294" s="21"/>
      <c r="C294" s="21"/>
      <c r="D294" s="21"/>
      <c r="E294" s="21"/>
      <c r="F294" s="21"/>
      <c r="G294" s="21"/>
      <c r="H294" s="16"/>
      <c r="I294" s="15"/>
      <c r="J294" s="15"/>
      <c r="K294" s="17"/>
      <c r="L294" s="17"/>
    </row>
    <row r="295" spans="1:12" ht="15">
      <c r="A295" s="21"/>
      <c r="B295" s="21"/>
      <c r="C295" s="21"/>
      <c r="D295" s="21"/>
      <c r="E295" s="21"/>
      <c r="F295" s="21"/>
      <c r="G295" s="21"/>
      <c r="H295" s="16"/>
      <c r="I295" s="15"/>
      <c r="J295" s="15"/>
      <c r="K295" s="17"/>
      <c r="L295" s="17"/>
    </row>
    <row r="296" spans="1:12" ht="15">
      <c r="A296" s="21"/>
      <c r="B296" s="21"/>
      <c r="C296" s="21"/>
      <c r="D296" s="21"/>
      <c r="E296" s="21"/>
      <c r="F296" s="21"/>
      <c r="G296" s="21"/>
      <c r="H296" s="16"/>
      <c r="I296" s="15"/>
      <c r="J296" s="15"/>
      <c r="K296" s="17"/>
      <c r="L296" s="17"/>
    </row>
    <row r="297" spans="1:12" ht="15">
      <c r="A297" s="21"/>
      <c r="B297" s="21"/>
      <c r="C297" s="21"/>
      <c r="D297" s="21"/>
      <c r="E297" s="21"/>
      <c r="F297" s="21"/>
      <c r="G297" s="21"/>
      <c r="H297" s="16"/>
      <c r="I297" s="15"/>
      <c r="J297" s="15"/>
      <c r="K297" s="17"/>
      <c r="L297" s="17"/>
    </row>
    <row r="298" spans="1:12" ht="15">
      <c r="A298" s="21"/>
      <c r="B298" s="21"/>
      <c r="C298" s="21"/>
      <c r="D298" s="21"/>
      <c r="E298" s="21"/>
      <c r="F298" s="21"/>
      <c r="G298" s="21"/>
      <c r="H298" s="16"/>
      <c r="I298" s="15"/>
      <c r="J298" s="15"/>
      <c r="K298" s="17"/>
      <c r="L298" s="17"/>
    </row>
    <row r="299" spans="1:12" ht="15">
      <c r="A299" s="21"/>
      <c r="B299" s="21"/>
      <c r="C299" s="21"/>
      <c r="D299" s="21"/>
      <c r="E299" s="21"/>
      <c r="F299" s="21"/>
      <c r="G299" s="21"/>
      <c r="H299" s="16"/>
      <c r="I299" s="15"/>
      <c r="J299" s="15"/>
      <c r="K299" s="17"/>
      <c r="L299" s="17"/>
    </row>
    <row r="300" spans="1:12" ht="15">
      <c r="A300" s="21"/>
      <c r="B300" s="21"/>
      <c r="C300" s="21"/>
      <c r="D300" s="21"/>
      <c r="E300" s="21"/>
      <c r="F300" s="21"/>
      <c r="G300" s="21"/>
      <c r="H300" s="16"/>
      <c r="I300" s="15"/>
      <c r="J300" s="15"/>
      <c r="K300" s="17"/>
      <c r="L300" s="17"/>
    </row>
    <row r="301" spans="1:12" ht="15">
      <c r="A301" s="21"/>
      <c r="B301" s="21"/>
      <c r="C301" s="21"/>
      <c r="D301" s="21"/>
      <c r="E301" s="21"/>
      <c r="F301" s="21"/>
      <c r="G301" s="21"/>
      <c r="H301" s="16"/>
      <c r="I301" s="15"/>
      <c r="J301" s="15"/>
      <c r="K301" s="17"/>
      <c r="L301" s="17"/>
    </row>
    <row r="302" spans="1:12" ht="15">
      <c r="A302" s="21"/>
      <c r="B302" s="21"/>
      <c r="C302" s="21"/>
      <c r="D302" s="21"/>
      <c r="E302" s="21"/>
      <c r="F302" s="21"/>
      <c r="G302" s="21"/>
      <c r="H302" s="16"/>
      <c r="I302" s="15"/>
      <c r="J302" s="15"/>
      <c r="K302" s="17"/>
      <c r="L302" s="17"/>
    </row>
    <row r="303" spans="1:12" ht="15">
      <c r="A303" s="21"/>
      <c r="B303" s="21"/>
      <c r="C303" s="21"/>
      <c r="D303" s="21"/>
      <c r="E303" s="21"/>
      <c r="F303" s="21"/>
      <c r="G303" s="21"/>
      <c r="H303" s="16"/>
      <c r="I303" s="15"/>
      <c r="J303" s="15"/>
      <c r="K303" s="17"/>
      <c r="L303" s="17"/>
    </row>
    <row r="304" spans="1:12" ht="15">
      <c r="A304" s="21"/>
      <c r="B304" s="21"/>
      <c r="C304" s="21"/>
      <c r="D304" s="21"/>
      <c r="E304" s="21"/>
      <c r="F304" s="21"/>
      <c r="G304" s="21"/>
      <c r="H304" s="16"/>
      <c r="I304" s="15"/>
      <c r="J304" s="15"/>
      <c r="K304" s="17"/>
      <c r="L304" s="17"/>
    </row>
    <row r="305" spans="1:12" ht="15">
      <c r="A305" s="21"/>
      <c r="B305" s="21"/>
      <c r="C305" s="21"/>
      <c r="D305" s="21"/>
      <c r="E305" s="21"/>
      <c r="F305" s="21"/>
      <c r="G305" s="21"/>
      <c r="H305" s="16"/>
      <c r="I305" s="15"/>
      <c r="J305" s="15"/>
      <c r="K305" s="17"/>
      <c r="L305" s="17"/>
    </row>
    <row r="306" spans="1:12" ht="15">
      <c r="A306" s="21"/>
      <c r="B306" s="21"/>
      <c r="C306" s="21"/>
      <c r="D306" s="21"/>
      <c r="E306" s="21"/>
      <c r="F306" s="21"/>
      <c r="G306" s="21"/>
      <c r="H306" s="16"/>
      <c r="I306" s="15"/>
      <c r="J306" s="15"/>
      <c r="K306" s="17"/>
      <c r="L306" s="17"/>
    </row>
    <row r="307" spans="1:12" ht="15">
      <c r="A307" s="21"/>
      <c r="B307" s="21"/>
      <c r="C307" s="21"/>
      <c r="D307" s="21"/>
      <c r="E307" s="21"/>
      <c r="F307" s="21"/>
      <c r="G307" s="21"/>
      <c r="H307" s="16"/>
      <c r="I307" s="15"/>
      <c r="J307" s="15"/>
      <c r="K307" s="17"/>
      <c r="L307" s="17"/>
    </row>
    <row r="308" spans="1:12" ht="15">
      <c r="A308" s="21"/>
      <c r="B308" s="21"/>
      <c r="C308" s="21"/>
      <c r="D308" s="21"/>
      <c r="E308" s="21"/>
      <c r="F308" s="21"/>
      <c r="G308" s="21"/>
      <c r="H308" s="16"/>
      <c r="I308" s="15"/>
      <c r="J308" s="15"/>
      <c r="K308" s="17"/>
      <c r="L308" s="17"/>
    </row>
    <row r="309" spans="1:12" ht="15">
      <c r="A309" s="21"/>
      <c r="B309" s="21"/>
      <c r="C309" s="21"/>
      <c r="D309" s="21"/>
      <c r="E309" s="21"/>
      <c r="F309" s="21"/>
      <c r="G309" s="21"/>
      <c r="H309" s="16"/>
      <c r="I309" s="15"/>
      <c r="J309" s="15"/>
      <c r="K309" s="17"/>
      <c r="L309" s="17"/>
    </row>
    <row r="310" spans="1:12" ht="15">
      <c r="A310" s="21"/>
      <c r="B310" s="21"/>
      <c r="C310" s="21"/>
      <c r="D310" s="21"/>
      <c r="E310" s="21"/>
      <c r="F310" s="21"/>
      <c r="G310" s="21"/>
      <c r="H310" s="16"/>
      <c r="I310" s="15"/>
      <c r="J310" s="15"/>
      <c r="K310" s="17"/>
      <c r="L310" s="17"/>
    </row>
    <row r="311" spans="1:12" ht="15">
      <c r="A311" s="21"/>
      <c r="B311" s="21"/>
      <c r="C311" s="21"/>
      <c r="D311" s="21"/>
      <c r="E311" s="21"/>
      <c r="F311" s="21"/>
      <c r="G311" s="21"/>
      <c r="H311" s="16"/>
      <c r="I311" s="15"/>
      <c r="J311" s="15"/>
      <c r="K311" s="17"/>
      <c r="L311" s="17"/>
    </row>
    <row r="312" spans="1:12" ht="15">
      <c r="A312" s="21"/>
      <c r="B312" s="21"/>
      <c r="C312" s="21"/>
      <c r="D312" s="21"/>
      <c r="E312" s="21"/>
      <c r="F312" s="21"/>
      <c r="G312" s="21"/>
      <c r="H312" s="16"/>
      <c r="I312" s="15"/>
      <c r="J312" s="15"/>
      <c r="K312" s="17"/>
      <c r="L312" s="17"/>
    </row>
    <row r="313" spans="1:12" ht="15">
      <c r="A313" s="21"/>
      <c r="B313" s="21"/>
      <c r="C313" s="21"/>
      <c r="D313" s="21"/>
      <c r="E313" s="21"/>
      <c r="F313" s="21"/>
      <c r="G313" s="21"/>
      <c r="H313" s="16"/>
      <c r="I313" s="15"/>
      <c r="J313" s="15"/>
      <c r="K313" s="17"/>
      <c r="L313" s="17"/>
    </row>
    <row r="314" spans="1:12" ht="15">
      <c r="A314" s="21"/>
      <c r="B314" s="21"/>
      <c r="C314" s="21"/>
      <c r="D314" s="21"/>
      <c r="E314" s="21"/>
      <c r="F314" s="21"/>
      <c r="G314" s="21"/>
      <c r="H314" s="16"/>
      <c r="I314" s="15"/>
      <c r="J314" s="15"/>
      <c r="K314" s="17"/>
      <c r="L314" s="17"/>
    </row>
    <row r="315" spans="1:12" ht="15">
      <c r="A315" s="21"/>
      <c r="B315" s="21"/>
      <c r="C315" s="21"/>
      <c r="D315" s="21"/>
      <c r="E315" s="21"/>
      <c r="F315" s="21"/>
      <c r="G315" s="21"/>
      <c r="H315" s="16"/>
      <c r="I315" s="15"/>
      <c r="J315" s="15"/>
      <c r="K315" s="17"/>
      <c r="L315" s="17"/>
    </row>
    <row r="316" spans="1:12" ht="15">
      <c r="A316" s="21"/>
      <c r="B316" s="21"/>
      <c r="C316" s="21"/>
      <c r="D316" s="21"/>
      <c r="E316" s="21"/>
      <c r="F316" s="21"/>
      <c r="G316" s="21"/>
      <c r="H316" s="16"/>
      <c r="I316" s="15"/>
      <c r="J316" s="15"/>
      <c r="K316" s="17"/>
      <c r="L316" s="17"/>
    </row>
    <row r="317" spans="1:12" ht="15">
      <c r="A317" s="21"/>
      <c r="B317" s="21"/>
      <c r="C317" s="21"/>
      <c r="D317" s="21"/>
      <c r="E317" s="21"/>
      <c r="F317" s="21"/>
      <c r="G317" s="21"/>
      <c r="H317" s="16"/>
      <c r="I317" s="15"/>
      <c r="J317" s="15"/>
      <c r="K317" s="17"/>
      <c r="L317" s="17"/>
    </row>
    <row r="318" spans="1:12" ht="15">
      <c r="A318" s="21"/>
      <c r="B318" s="21"/>
      <c r="C318" s="21"/>
      <c r="D318" s="21"/>
      <c r="E318" s="21"/>
      <c r="F318" s="21"/>
      <c r="G318" s="21"/>
      <c r="H318" s="16"/>
      <c r="I318" s="15"/>
      <c r="J318" s="15"/>
      <c r="K318" s="17"/>
      <c r="L318" s="17"/>
    </row>
    <row r="319" spans="1:12" ht="15">
      <c r="A319" s="21"/>
      <c r="B319" s="21"/>
      <c r="C319" s="21"/>
      <c r="D319" s="21"/>
      <c r="E319" s="21"/>
      <c r="F319" s="21"/>
      <c r="G319" s="21"/>
      <c r="H319" s="16"/>
      <c r="I319" s="15"/>
      <c r="J319" s="15"/>
      <c r="K319" s="17"/>
      <c r="L319" s="17"/>
    </row>
    <row r="320" spans="1:12" ht="15">
      <c r="A320" s="21"/>
      <c r="B320" s="21"/>
      <c r="C320" s="21"/>
      <c r="D320" s="21"/>
      <c r="E320" s="21"/>
      <c r="F320" s="21"/>
      <c r="G320" s="21"/>
      <c r="H320" s="16"/>
      <c r="I320" s="15"/>
      <c r="J320" s="15"/>
      <c r="K320" s="17"/>
      <c r="L320" s="17"/>
    </row>
    <row r="321" spans="1:12" ht="15">
      <c r="A321" s="21"/>
      <c r="B321" s="21"/>
      <c r="C321" s="21"/>
      <c r="D321" s="21"/>
      <c r="E321" s="21"/>
      <c r="F321" s="21"/>
      <c r="G321" s="21"/>
      <c r="H321" s="16"/>
      <c r="I321" s="15"/>
      <c r="J321" s="15"/>
      <c r="K321" s="17"/>
      <c r="L321" s="17"/>
    </row>
    <row r="322" spans="1:12" ht="15">
      <c r="A322" s="21"/>
      <c r="B322" s="21"/>
      <c r="C322" s="21"/>
      <c r="D322" s="21"/>
      <c r="E322" s="21"/>
      <c r="F322" s="21"/>
      <c r="G322" s="21"/>
      <c r="H322" s="16"/>
      <c r="I322" s="15"/>
      <c r="J322" s="15"/>
      <c r="K322" s="17"/>
      <c r="L322" s="17"/>
    </row>
    <row r="323" spans="1:12" ht="15">
      <c r="A323" s="21"/>
      <c r="B323" s="21"/>
      <c r="C323" s="21"/>
      <c r="D323" s="21"/>
      <c r="E323" s="21"/>
      <c r="F323" s="21"/>
      <c r="G323" s="21"/>
      <c r="H323" s="16"/>
      <c r="I323" s="15"/>
      <c r="J323" s="15"/>
      <c r="K323" s="17"/>
      <c r="L323" s="17"/>
    </row>
    <row r="324" spans="1:12" ht="15">
      <c r="A324" s="21"/>
      <c r="B324" s="21"/>
      <c r="C324" s="21"/>
      <c r="D324" s="21"/>
      <c r="E324" s="21"/>
      <c r="F324" s="21"/>
      <c r="G324" s="21"/>
      <c r="H324" s="16"/>
      <c r="I324" s="15"/>
      <c r="J324" s="15"/>
      <c r="K324" s="17"/>
      <c r="L324" s="17"/>
    </row>
    <row r="325" spans="1:12" ht="15">
      <c r="A325" s="21"/>
      <c r="B325" s="21"/>
      <c r="C325" s="21"/>
      <c r="D325" s="21"/>
      <c r="E325" s="21"/>
      <c r="F325" s="21"/>
      <c r="G325" s="21"/>
      <c r="H325" s="16"/>
      <c r="I325" s="15"/>
      <c r="J325" s="15"/>
      <c r="K325" s="17"/>
      <c r="L325" s="17"/>
    </row>
    <row r="326" spans="1:12" ht="15">
      <c r="A326" s="21"/>
      <c r="B326" s="21"/>
      <c r="C326" s="21"/>
      <c r="D326" s="21"/>
      <c r="E326" s="21"/>
      <c r="F326" s="21"/>
      <c r="G326" s="21"/>
      <c r="H326" s="16"/>
      <c r="I326" s="15"/>
      <c r="J326" s="15"/>
      <c r="K326" s="17"/>
      <c r="L326" s="17"/>
    </row>
    <row r="327" spans="1:12" ht="15">
      <c r="A327" s="21"/>
      <c r="B327" s="21"/>
      <c r="C327" s="21"/>
      <c r="D327" s="21"/>
      <c r="E327" s="21"/>
      <c r="F327" s="21"/>
      <c r="G327" s="21"/>
      <c r="H327" s="16"/>
      <c r="I327" s="15"/>
      <c r="J327" s="15"/>
      <c r="K327" s="17"/>
      <c r="L327" s="17"/>
    </row>
    <row r="328" spans="1:12" ht="15">
      <c r="A328" s="21"/>
      <c r="B328" s="21"/>
      <c r="C328" s="21"/>
      <c r="D328" s="21"/>
      <c r="E328" s="21"/>
      <c r="F328" s="21"/>
      <c r="G328" s="21"/>
      <c r="H328" s="16"/>
      <c r="I328" s="15"/>
      <c r="J328" s="15"/>
      <c r="K328" s="17"/>
      <c r="L328" s="17"/>
    </row>
    <row r="329" spans="1:12" ht="15">
      <c r="A329" s="21"/>
      <c r="B329" s="21"/>
      <c r="C329" s="21"/>
      <c r="D329" s="21"/>
      <c r="E329" s="21"/>
      <c r="F329" s="21"/>
      <c r="G329" s="21"/>
      <c r="H329" s="16"/>
      <c r="I329" s="15"/>
      <c r="J329" s="15"/>
      <c r="K329" s="17"/>
      <c r="L329" s="17"/>
    </row>
    <row r="330" spans="1:12" ht="15">
      <c r="A330" s="21"/>
      <c r="B330" s="21"/>
      <c r="C330" s="21"/>
      <c r="D330" s="21"/>
      <c r="E330" s="21"/>
      <c r="F330" s="21"/>
      <c r="G330" s="21"/>
      <c r="H330" s="16"/>
      <c r="I330" s="15"/>
      <c r="J330" s="15"/>
      <c r="K330" s="17"/>
      <c r="L330" s="17"/>
    </row>
    <row r="331" spans="1:12" ht="15">
      <c r="A331" s="21"/>
      <c r="B331" s="21"/>
      <c r="C331" s="21"/>
      <c r="D331" s="21"/>
      <c r="E331" s="21"/>
      <c r="F331" s="21"/>
      <c r="G331" s="21"/>
      <c r="H331" s="16"/>
      <c r="I331" s="15"/>
      <c r="J331" s="15"/>
      <c r="K331" s="17"/>
      <c r="L331" s="17"/>
    </row>
    <row r="332" spans="1:12" ht="15">
      <c r="A332" s="21"/>
      <c r="B332" s="21"/>
      <c r="C332" s="21"/>
      <c r="D332" s="21"/>
      <c r="E332" s="21"/>
      <c r="F332" s="21"/>
      <c r="G332" s="21"/>
      <c r="H332" s="16"/>
      <c r="I332" s="15"/>
      <c r="J332" s="15"/>
      <c r="K332" s="17"/>
      <c r="L332" s="17"/>
    </row>
    <row r="333" spans="1:12" ht="15">
      <c r="A333" s="21"/>
      <c r="B333" s="21"/>
      <c r="C333" s="21"/>
      <c r="D333" s="21"/>
      <c r="E333" s="21"/>
      <c r="F333" s="21"/>
      <c r="G333" s="21"/>
      <c r="H333" s="16"/>
      <c r="I333" s="15"/>
      <c r="J333" s="15"/>
      <c r="K333" s="17"/>
      <c r="L333" s="17"/>
    </row>
    <row r="334" spans="1:12" ht="15">
      <c r="A334" s="21"/>
      <c r="B334" s="21"/>
      <c r="C334" s="21"/>
      <c r="D334" s="21"/>
      <c r="E334" s="21"/>
      <c r="F334" s="21"/>
      <c r="G334" s="21"/>
      <c r="H334" s="16"/>
      <c r="I334" s="15"/>
      <c r="J334" s="15"/>
      <c r="K334" s="17"/>
      <c r="L334" s="17"/>
    </row>
    <row r="335" spans="1:12" ht="15">
      <c r="A335" s="21"/>
      <c r="B335" s="21"/>
      <c r="C335" s="21"/>
      <c r="D335" s="21"/>
      <c r="E335" s="21"/>
      <c r="F335" s="21"/>
      <c r="G335" s="21"/>
      <c r="H335" s="16"/>
      <c r="I335" s="15"/>
      <c r="J335" s="15"/>
      <c r="K335" s="17"/>
      <c r="L335" s="17"/>
    </row>
    <row r="336" spans="1:12" ht="15">
      <c r="A336" s="21"/>
      <c r="B336" s="21"/>
      <c r="C336" s="21"/>
      <c r="D336" s="21"/>
      <c r="E336" s="21"/>
      <c r="F336" s="21"/>
      <c r="G336" s="21"/>
      <c r="H336" s="16"/>
      <c r="I336" s="15"/>
      <c r="J336" s="15"/>
      <c r="K336" s="17"/>
      <c r="L336" s="17"/>
    </row>
    <row r="337" spans="1:12" ht="15">
      <c r="A337" s="21"/>
      <c r="B337" s="21"/>
      <c r="C337" s="21"/>
      <c r="D337" s="21"/>
      <c r="E337" s="21"/>
      <c r="F337" s="21"/>
      <c r="G337" s="21"/>
      <c r="H337" s="16"/>
      <c r="I337" s="15"/>
      <c r="J337" s="15"/>
      <c r="K337" s="17"/>
      <c r="L337" s="17"/>
    </row>
    <row r="338" spans="1:12" ht="15">
      <c r="A338" s="21"/>
      <c r="B338" s="21"/>
      <c r="C338" s="21"/>
      <c r="D338" s="21"/>
      <c r="E338" s="21"/>
      <c r="F338" s="21"/>
      <c r="G338" s="21"/>
      <c r="H338" s="16"/>
      <c r="I338" s="15"/>
      <c r="J338" s="15"/>
      <c r="K338" s="17"/>
      <c r="L338" s="17"/>
    </row>
    <row r="339" spans="1:12" ht="15">
      <c r="A339" s="21"/>
      <c r="B339" s="21"/>
      <c r="C339" s="21"/>
      <c r="D339" s="21"/>
      <c r="E339" s="21"/>
      <c r="F339" s="21"/>
      <c r="G339" s="21"/>
      <c r="H339" s="16"/>
      <c r="I339" s="15"/>
      <c r="J339" s="15"/>
      <c r="K339" s="17"/>
      <c r="L339" s="17"/>
    </row>
    <row r="340" spans="1:12" ht="15">
      <c r="A340" s="21"/>
      <c r="B340" s="21"/>
      <c r="C340" s="21"/>
      <c r="D340" s="21"/>
      <c r="E340" s="21"/>
      <c r="F340" s="21"/>
      <c r="G340" s="21"/>
      <c r="H340" s="16"/>
      <c r="I340" s="15"/>
      <c r="J340" s="15"/>
      <c r="K340" s="17"/>
      <c r="L340" s="17"/>
    </row>
    <row r="341" spans="1:12" ht="15">
      <c r="A341" s="21"/>
      <c r="B341" s="21"/>
      <c r="C341" s="21"/>
      <c r="D341" s="21"/>
      <c r="E341" s="21"/>
      <c r="F341" s="21"/>
      <c r="G341" s="21"/>
      <c r="H341" s="16"/>
      <c r="I341" s="15"/>
      <c r="J341" s="15"/>
      <c r="K341" s="17"/>
      <c r="L341" s="17"/>
    </row>
    <row r="342" spans="1:12" ht="15">
      <c r="A342" s="21"/>
      <c r="B342" s="21"/>
      <c r="C342" s="21"/>
      <c r="D342" s="21"/>
      <c r="E342" s="21"/>
      <c r="F342" s="21"/>
      <c r="G342" s="21"/>
      <c r="H342" s="16"/>
      <c r="I342" s="15"/>
      <c r="J342" s="15"/>
      <c r="K342" s="17"/>
      <c r="L342" s="17"/>
    </row>
    <row r="343" spans="1:12" ht="15">
      <c r="A343" s="21"/>
      <c r="B343" s="21"/>
      <c r="C343" s="21"/>
      <c r="D343" s="21"/>
      <c r="E343" s="21"/>
      <c r="F343" s="21"/>
      <c r="G343" s="21"/>
      <c r="H343" s="16"/>
      <c r="I343" s="15"/>
      <c r="J343" s="15"/>
      <c r="K343" s="17"/>
      <c r="L343" s="17"/>
    </row>
    <row r="344" spans="1:12" ht="15">
      <c r="A344" s="21"/>
      <c r="B344" s="21"/>
      <c r="C344" s="21"/>
      <c r="D344" s="21"/>
      <c r="E344" s="21"/>
      <c r="F344" s="21"/>
      <c r="G344" s="21"/>
      <c r="H344" s="16"/>
      <c r="I344" s="15"/>
      <c r="J344" s="15"/>
      <c r="K344" s="17"/>
      <c r="L344" s="17"/>
    </row>
    <row r="345" spans="1:12" ht="15">
      <c r="A345" s="21"/>
      <c r="B345" s="21"/>
      <c r="C345" s="21"/>
      <c r="D345" s="21"/>
      <c r="E345" s="21"/>
      <c r="F345" s="21"/>
      <c r="G345" s="21"/>
      <c r="H345" s="16"/>
      <c r="I345" s="15"/>
      <c r="J345" s="15"/>
      <c r="K345" s="17"/>
      <c r="L345" s="17"/>
    </row>
    <row r="346" spans="1:12" ht="15">
      <c r="A346" s="21"/>
      <c r="B346" s="21"/>
      <c r="C346" s="21"/>
      <c r="D346" s="21"/>
      <c r="E346" s="21"/>
      <c r="F346" s="21"/>
      <c r="G346" s="21"/>
      <c r="H346" s="16"/>
      <c r="I346" s="15"/>
      <c r="J346" s="15"/>
      <c r="K346" s="17"/>
      <c r="L346" s="17"/>
    </row>
    <row r="347" spans="1:12" ht="15">
      <c r="A347" s="21"/>
      <c r="B347" s="21"/>
      <c r="C347" s="21"/>
      <c r="D347" s="21"/>
      <c r="E347" s="21"/>
      <c r="F347" s="21"/>
      <c r="G347" s="21"/>
      <c r="H347" s="16"/>
      <c r="I347" s="15"/>
      <c r="J347" s="15"/>
      <c r="K347" s="17"/>
      <c r="L347" s="17"/>
    </row>
    <row r="348" spans="1:12" ht="15">
      <c r="A348" s="21"/>
      <c r="B348" s="21"/>
      <c r="C348" s="21"/>
      <c r="D348" s="21"/>
      <c r="E348" s="21"/>
      <c r="F348" s="21"/>
      <c r="G348" s="21"/>
      <c r="H348" s="16"/>
      <c r="I348" s="15"/>
      <c r="J348" s="15"/>
      <c r="K348" s="17"/>
      <c r="L348" s="17"/>
    </row>
    <row r="349" spans="1:12" ht="15">
      <c r="A349" s="21"/>
      <c r="B349" s="21"/>
      <c r="C349" s="21"/>
      <c r="D349" s="21"/>
      <c r="E349" s="21"/>
      <c r="F349" s="21"/>
      <c r="G349" s="21"/>
      <c r="H349" s="16"/>
      <c r="I349" s="15"/>
      <c r="J349" s="15"/>
      <c r="K349" s="17"/>
      <c r="L349" s="17"/>
    </row>
    <row r="350" spans="1:12" ht="15">
      <c r="A350" s="21"/>
      <c r="B350" s="21"/>
      <c r="C350" s="21"/>
      <c r="D350" s="21"/>
      <c r="E350" s="21"/>
      <c r="F350" s="21"/>
      <c r="G350" s="21"/>
      <c r="H350" s="16"/>
      <c r="I350" s="15"/>
      <c r="J350" s="15"/>
      <c r="K350" s="17"/>
      <c r="L350" s="17"/>
    </row>
    <row r="351" spans="1:12" ht="15">
      <c r="A351" s="21"/>
      <c r="B351" s="21"/>
      <c r="C351" s="21"/>
      <c r="D351" s="21"/>
      <c r="E351" s="21"/>
      <c r="F351" s="21"/>
      <c r="G351" s="21"/>
      <c r="H351" s="16"/>
      <c r="I351" s="15"/>
      <c r="J351" s="15"/>
      <c r="K351" s="17"/>
      <c r="L351" s="17"/>
    </row>
    <row r="352" spans="1:12" ht="15">
      <c r="A352" s="21"/>
      <c r="B352" s="21"/>
      <c r="C352" s="21"/>
      <c r="D352" s="21"/>
      <c r="E352" s="21"/>
      <c r="F352" s="21"/>
      <c r="G352" s="21"/>
      <c r="H352" s="16"/>
      <c r="I352" s="15"/>
      <c r="J352" s="15"/>
      <c r="K352" s="17"/>
      <c r="L352" s="17"/>
    </row>
    <row r="353" spans="1:12" ht="15">
      <c r="A353" s="21"/>
      <c r="B353" s="21"/>
      <c r="C353" s="21"/>
      <c r="D353" s="21"/>
      <c r="E353" s="21"/>
      <c r="F353" s="21"/>
      <c r="G353" s="21"/>
      <c r="H353" s="16"/>
      <c r="I353" s="15"/>
      <c r="J353" s="15"/>
      <c r="K353" s="17"/>
      <c r="L353" s="17"/>
    </row>
    <row r="354" spans="1:12" ht="15">
      <c r="A354" s="21"/>
      <c r="B354" s="21"/>
      <c r="C354" s="21"/>
      <c r="D354" s="21"/>
      <c r="E354" s="21"/>
      <c r="F354" s="21"/>
      <c r="G354" s="21"/>
      <c r="H354" s="16"/>
      <c r="I354" s="15"/>
      <c r="J354" s="15"/>
      <c r="K354" s="17"/>
      <c r="L354" s="17"/>
    </row>
    <row r="355" spans="1:12" ht="15">
      <c r="A355" s="21"/>
      <c r="B355" s="21"/>
      <c r="C355" s="21"/>
      <c r="D355" s="21"/>
      <c r="E355" s="21"/>
      <c r="F355" s="21"/>
      <c r="G355" s="21"/>
      <c r="H355" s="16"/>
      <c r="I355" s="15"/>
      <c r="J355" s="15"/>
      <c r="K355" s="17"/>
      <c r="L355" s="17"/>
    </row>
    <row r="356" spans="1:12" ht="15">
      <c r="A356" s="21"/>
      <c r="B356" s="21"/>
      <c r="C356" s="21"/>
      <c r="D356" s="21"/>
      <c r="E356" s="21"/>
      <c r="F356" s="21"/>
      <c r="G356" s="21"/>
      <c r="H356" s="16"/>
      <c r="I356" s="15"/>
      <c r="J356" s="15"/>
      <c r="K356" s="17"/>
      <c r="L356" s="17"/>
    </row>
    <row r="357" spans="1:12" ht="15">
      <c r="A357" s="21"/>
      <c r="B357" s="21"/>
      <c r="C357" s="21"/>
      <c r="D357" s="21"/>
      <c r="E357" s="21"/>
      <c r="F357" s="21"/>
      <c r="G357" s="21"/>
      <c r="H357" s="16"/>
      <c r="I357" s="15"/>
      <c r="J357" s="15"/>
      <c r="K357" s="17"/>
      <c r="L357" s="17"/>
    </row>
    <row r="358" spans="1:12" ht="15">
      <c r="A358" s="21"/>
      <c r="B358" s="21"/>
      <c r="C358" s="21"/>
      <c r="D358" s="21"/>
      <c r="E358" s="21"/>
      <c r="F358" s="21"/>
      <c r="G358" s="21"/>
      <c r="H358" s="16"/>
      <c r="I358" s="15"/>
      <c r="J358" s="15"/>
      <c r="K358" s="17"/>
      <c r="L358" s="17"/>
    </row>
    <row r="359" spans="1:12" ht="15">
      <c r="A359" s="21"/>
      <c r="B359" s="21"/>
      <c r="C359" s="21"/>
      <c r="D359" s="21"/>
      <c r="E359" s="21"/>
      <c r="F359" s="21"/>
      <c r="G359" s="21"/>
      <c r="H359" s="16"/>
      <c r="I359" s="15"/>
      <c r="J359" s="15"/>
      <c r="K359" s="17"/>
      <c r="L359" s="17"/>
    </row>
    <row r="360" spans="1:12" ht="15">
      <c r="A360" s="21"/>
      <c r="B360" s="21"/>
      <c r="C360" s="21"/>
      <c r="D360" s="21"/>
      <c r="E360" s="21"/>
      <c r="F360" s="21"/>
      <c r="G360" s="21"/>
      <c r="H360" s="16"/>
      <c r="I360" s="15"/>
      <c r="J360" s="15"/>
      <c r="K360" s="17"/>
      <c r="L360" s="17"/>
    </row>
    <row r="361" spans="1:12" ht="15">
      <c r="A361" s="21"/>
      <c r="B361" s="21"/>
      <c r="C361" s="21"/>
      <c r="D361" s="21"/>
      <c r="E361" s="21"/>
      <c r="F361" s="21"/>
      <c r="G361" s="21"/>
      <c r="H361" s="16"/>
      <c r="I361" s="15"/>
      <c r="J361" s="15"/>
      <c r="K361" s="17"/>
      <c r="L361" s="17"/>
    </row>
    <row r="362" spans="1:12" ht="15">
      <c r="A362" s="21"/>
      <c r="B362" s="21"/>
      <c r="C362" s="21"/>
      <c r="D362" s="21"/>
      <c r="E362" s="21"/>
      <c r="F362" s="21"/>
      <c r="G362" s="21"/>
      <c r="H362" s="16"/>
      <c r="I362" s="15"/>
      <c r="J362" s="15"/>
      <c r="K362" s="17"/>
      <c r="L362" s="17"/>
    </row>
    <row r="363" spans="1:12" ht="15">
      <c r="A363" s="21"/>
      <c r="B363" s="21"/>
      <c r="C363" s="21"/>
      <c r="D363" s="21"/>
      <c r="E363" s="21"/>
      <c r="F363" s="21"/>
      <c r="G363" s="21"/>
      <c r="H363" s="16"/>
      <c r="I363" s="15"/>
      <c r="J363" s="15"/>
      <c r="K363" s="17"/>
      <c r="L363" s="17"/>
    </row>
    <row r="364" spans="1:12" ht="15">
      <c r="A364" s="21"/>
      <c r="B364" s="21"/>
      <c r="C364" s="21"/>
      <c r="D364" s="21"/>
      <c r="E364" s="21"/>
      <c r="F364" s="21"/>
      <c r="G364" s="21"/>
      <c r="H364" s="16"/>
      <c r="I364" s="15"/>
      <c r="J364" s="15"/>
      <c r="K364" s="17"/>
      <c r="L364" s="17"/>
    </row>
    <row r="365" spans="1:12" ht="15">
      <c r="A365" s="21"/>
      <c r="B365" s="21"/>
      <c r="C365" s="21"/>
      <c r="D365" s="21"/>
      <c r="E365" s="21"/>
      <c r="F365" s="21"/>
      <c r="G365" s="21"/>
      <c r="H365" s="16"/>
      <c r="I365" s="15"/>
      <c r="J365" s="15"/>
      <c r="K365" s="17"/>
      <c r="L365" s="17"/>
    </row>
    <row r="366" spans="1:12" ht="15">
      <c r="A366" s="21"/>
      <c r="B366" s="21"/>
      <c r="C366" s="21"/>
      <c r="D366" s="21"/>
      <c r="E366" s="21"/>
      <c r="F366" s="21"/>
      <c r="G366" s="21"/>
      <c r="H366" s="16"/>
      <c r="I366" s="15"/>
      <c r="J366" s="15"/>
      <c r="K366" s="17"/>
      <c r="L366" s="17"/>
    </row>
    <row r="367" spans="1:12" ht="15">
      <c r="A367" s="21"/>
      <c r="B367" s="21"/>
      <c r="C367" s="21"/>
      <c r="D367" s="21"/>
      <c r="E367" s="21"/>
      <c r="F367" s="21"/>
      <c r="G367" s="21"/>
      <c r="H367" s="16"/>
      <c r="I367" s="15"/>
      <c r="J367" s="15"/>
      <c r="K367" s="17"/>
      <c r="L367" s="17"/>
    </row>
    <row r="368" spans="1:12" ht="15">
      <c r="A368" s="21"/>
      <c r="B368" s="21"/>
      <c r="C368" s="21"/>
      <c r="D368" s="21"/>
      <c r="E368" s="21"/>
      <c r="F368" s="21"/>
      <c r="G368" s="21"/>
      <c r="H368" s="15"/>
      <c r="I368" s="32"/>
      <c r="J368" s="17"/>
      <c r="K368" s="17"/>
      <c r="L368" s="17"/>
    </row>
    <row r="369" spans="1:12" ht="15">
      <c r="A369" s="21"/>
      <c r="B369" s="21"/>
      <c r="C369" s="21"/>
      <c r="D369" s="21"/>
      <c r="E369" s="21"/>
      <c r="F369" s="21"/>
      <c r="G369" s="21"/>
      <c r="H369" s="15"/>
      <c r="I369" s="32"/>
      <c r="J369" s="17"/>
      <c r="K369" s="17"/>
      <c r="L369" s="17"/>
    </row>
    <row r="370" spans="1:12" ht="15">
      <c r="A370" s="21"/>
      <c r="B370" s="21"/>
      <c r="C370" s="21"/>
      <c r="D370" s="21"/>
      <c r="E370" s="21"/>
      <c r="F370" s="21"/>
      <c r="G370" s="21"/>
      <c r="H370" s="15"/>
      <c r="I370" s="32"/>
      <c r="J370" s="17"/>
      <c r="K370" s="17"/>
      <c r="L370" s="17"/>
    </row>
    <row r="371" spans="1:12" ht="15">
      <c r="A371" s="21"/>
      <c r="B371" s="21"/>
      <c r="C371" s="21"/>
      <c r="D371" s="21"/>
      <c r="E371" s="21"/>
      <c r="F371" s="21"/>
      <c r="G371" s="21"/>
      <c r="H371" s="15"/>
      <c r="I371" s="32"/>
      <c r="J371" s="17"/>
      <c r="K371" s="17"/>
      <c r="L371" s="17"/>
    </row>
    <row r="372" spans="1:12" ht="15">
      <c r="A372" s="21"/>
      <c r="B372" s="21"/>
      <c r="C372" s="21"/>
      <c r="D372" s="21"/>
      <c r="E372" s="21"/>
      <c r="F372" s="21"/>
      <c r="G372" s="21"/>
      <c r="H372" s="15"/>
      <c r="I372" s="32"/>
      <c r="J372" s="17"/>
      <c r="K372" s="17"/>
      <c r="L372" s="17"/>
    </row>
    <row r="373" spans="1:12" ht="15">
      <c r="A373" s="21"/>
      <c r="B373" s="21"/>
      <c r="C373" s="21"/>
      <c r="D373" s="21"/>
      <c r="E373" s="21"/>
      <c r="F373" s="21"/>
      <c r="G373" s="21"/>
      <c r="H373" s="15"/>
      <c r="I373" s="32"/>
      <c r="J373" s="17"/>
      <c r="K373" s="17"/>
      <c r="L373" s="17"/>
    </row>
    <row r="374" spans="1:12" ht="15">
      <c r="A374" s="21"/>
      <c r="B374" s="21"/>
      <c r="C374" s="21"/>
      <c r="D374" s="21"/>
      <c r="E374" s="21"/>
      <c r="F374" s="21"/>
      <c r="G374" s="21"/>
      <c r="H374" s="15"/>
      <c r="I374" s="32"/>
      <c r="J374" s="17"/>
      <c r="K374" s="17"/>
      <c r="L374" s="17"/>
    </row>
    <row r="375" spans="1:12" ht="15">
      <c r="A375" s="21"/>
      <c r="B375" s="21"/>
      <c r="C375" s="21"/>
      <c r="D375" s="21"/>
      <c r="E375" s="21"/>
      <c r="F375" s="21"/>
      <c r="G375" s="21"/>
      <c r="H375" s="15"/>
      <c r="I375" s="32"/>
      <c r="J375" s="17"/>
      <c r="K375" s="17"/>
      <c r="L375" s="17"/>
    </row>
    <row r="376" spans="1:12" ht="15">
      <c r="A376" s="21"/>
      <c r="B376" s="21"/>
      <c r="C376" s="21"/>
      <c r="D376" s="21"/>
      <c r="E376" s="21"/>
      <c r="F376" s="21"/>
      <c r="G376" s="21"/>
      <c r="H376" s="15"/>
      <c r="I376" s="32"/>
      <c r="J376" s="17"/>
      <c r="K376" s="17"/>
      <c r="L376" s="17"/>
    </row>
    <row r="377" spans="1:12" ht="15">
      <c r="A377" s="21"/>
      <c r="B377" s="21"/>
      <c r="C377" s="21"/>
      <c r="D377" s="21"/>
      <c r="E377" s="21"/>
      <c r="F377" s="21"/>
      <c r="G377" s="21"/>
      <c r="H377" s="15"/>
      <c r="I377" s="32"/>
      <c r="J377" s="17"/>
      <c r="K377" s="17"/>
      <c r="L377" s="17"/>
    </row>
    <row r="378" spans="1:12" ht="15">
      <c r="A378" s="21"/>
      <c r="B378" s="21"/>
      <c r="C378" s="21"/>
      <c r="D378" s="21"/>
      <c r="E378" s="21"/>
      <c r="F378" s="21"/>
      <c r="G378" s="21"/>
      <c r="H378" s="15"/>
      <c r="I378" s="32"/>
      <c r="J378" s="17"/>
      <c r="K378" s="17"/>
      <c r="L378" s="17"/>
    </row>
    <row r="379" spans="1:12" ht="15">
      <c r="H379" s="15"/>
      <c r="I379" s="32"/>
      <c r="J379" s="17"/>
      <c r="K379" s="17"/>
      <c r="L379" s="17"/>
    </row>
    <row r="380" spans="1:12" ht="13">
      <c r="H380" s="17"/>
      <c r="I380" s="17"/>
      <c r="J380" s="17"/>
      <c r="K380" s="17"/>
      <c r="L380" s="17"/>
    </row>
    <row r="381" spans="1:12" ht="13">
      <c r="H381" s="17"/>
      <c r="I381" s="17"/>
      <c r="J381" s="17"/>
      <c r="K381" s="17"/>
      <c r="L381" s="17"/>
    </row>
    <row r="382" spans="1:12" ht="13">
      <c r="H382" s="17"/>
      <c r="I382" s="17"/>
      <c r="J382" s="17"/>
      <c r="K382" s="17"/>
      <c r="L382" s="17"/>
    </row>
    <row r="383" spans="1:12" ht="13">
      <c r="H383" s="17"/>
      <c r="I383" s="17"/>
      <c r="J383" s="17"/>
      <c r="K383" s="17"/>
      <c r="L383" s="17"/>
    </row>
    <row r="384" spans="1:12" ht="13">
      <c r="H384" s="17"/>
      <c r="I384" s="17"/>
      <c r="J384" s="17"/>
      <c r="K384" s="17"/>
      <c r="L384" s="17"/>
    </row>
    <row r="385" spans="8:12" ht="13">
      <c r="H385" s="17"/>
      <c r="I385" s="17"/>
      <c r="J385" s="17"/>
      <c r="K385" s="17"/>
      <c r="L385" s="17"/>
    </row>
    <row r="386" spans="8:12" ht="13">
      <c r="H386" s="17"/>
      <c r="I386" s="17"/>
      <c r="J386" s="17"/>
      <c r="K386" s="17"/>
      <c r="L386" s="17"/>
    </row>
    <row r="387" spans="8:12" ht="13">
      <c r="H387" s="17"/>
      <c r="I387" s="17"/>
      <c r="J387" s="17"/>
      <c r="K387" s="17"/>
      <c r="L387" s="17"/>
    </row>
    <row r="388" spans="8:12" ht="13">
      <c r="H388" s="17"/>
      <c r="I388" s="17"/>
      <c r="J388" s="17"/>
      <c r="K388" s="17"/>
      <c r="L388" s="17"/>
    </row>
    <row r="389" spans="8:12" ht="13">
      <c r="H389" s="17"/>
      <c r="I389" s="17"/>
      <c r="J389" s="17"/>
      <c r="K389" s="17"/>
      <c r="L389" s="17"/>
    </row>
    <row r="390" spans="8:12" ht="13">
      <c r="H390" s="17"/>
      <c r="I390" s="17"/>
      <c r="J390" s="17"/>
      <c r="K390" s="17"/>
      <c r="L390" s="17"/>
    </row>
    <row r="391" spans="8:12" ht="13">
      <c r="H391" s="17"/>
      <c r="I391" s="17"/>
      <c r="J391" s="17"/>
      <c r="K391" s="17"/>
      <c r="L391" s="17"/>
    </row>
    <row r="392" spans="8:12" ht="13">
      <c r="H392" s="17"/>
      <c r="I392" s="17"/>
      <c r="J392" s="17"/>
      <c r="K392" s="17"/>
      <c r="L392" s="17"/>
    </row>
    <row r="393" spans="8:12" ht="13">
      <c r="H393" s="17"/>
      <c r="I393" s="17"/>
      <c r="J393" s="17"/>
      <c r="K393" s="17"/>
      <c r="L393" s="17"/>
    </row>
    <row r="394" spans="8:12" ht="13">
      <c r="H394" s="17"/>
      <c r="I394" s="17"/>
      <c r="J394" s="17"/>
      <c r="K394" s="17"/>
      <c r="L394" s="17"/>
    </row>
    <row r="395" spans="8:12" ht="13">
      <c r="H395" s="17"/>
      <c r="I395" s="17"/>
      <c r="J395" s="17"/>
      <c r="K395" s="17"/>
      <c r="L395" s="17"/>
    </row>
    <row r="396" spans="8:12" ht="13">
      <c r="H396" s="17"/>
      <c r="I396" s="17"/>
      <c r="J396" s="17"/>
      <c r="K396" s="17"/>
      <c r="L396" s="17"/>
    </row>
    <row r="397" spans="8:12" ht="13">
      <c r="H397" s="17"/>
      <c r="I397" s="17"/>
      <c r="J397" s="17"/>
      <c r="K397" s="17"/>
      <c r="L397" s="17"/>
    </row>
    <row r="398" spans="8:12" ht="13">
      <c r="H398" s="17"/>
      <c r="I398" s="17"/>
      <c r="J398" s="17"/>
      <c r="K398" s="17"/>
      <c r="L398" s="17"/>
    </row>
    <row r="399" spans="8:12" ht="13">
      <c r="H399" s="17"/>
      <c r="I399" s="17"/>
      <c r="J399" s="17"/>
      <c r="K399" s="17"/>
      <c r="L399" s="17"/>
    </row>
    <row r="400" spans="8:12" ht="13">
      <c r="H400" s="17"/>
      <c r="I400" s="17"/>
      <c r="J400" s="17"/>
      <c r="K400" s="17"/>
      <c r="L400" s="17"/>
    </row>
    <row r="401" spans="8:12" ht="13">
      <c r="H401" s="17"/>
      <c r="I401" s="17"/>
      <c r="J401" s="17"/>
      <c r="K401" s="17"/>
      <c r="L401" s="17"/>
    </row>
    <row r="402" spans="8:12" ht="13">
      <c r="H402" s="17"/>
      <c r="I402" s="17"/>
      <c r="J402" s="17"/>
      <c r="K402" s="17"/>
      <c r="L402" s="17"/>
    </row>
    <row r="403" spans="8:12" ht="13">
      <c r="H403" s="17"/>
      <c r="I403" s="17"/>
      <c r="J403" s="17"/>
      <c r="K403" s="17"/>
      <c r="L403" s="17"/>
    </row>
    <row r="404" spans="8:12" ht="13">
      <c r="H404" s="17"/>
      <c r="I404" s="17"/>
      <c r="J404" s="17"/>
      <c r="K404" s="17"/>
      <c r="L404" s="17"/>
    </row>
    <row r="405" spans="8:12" ht="13">
      <c r="H405" s="17"/>
      <c r="I405" s="17"/>
      <c r="J405" s="17"/>
      <c r="K405" s="17"/>
      <c r="L405" s="17"/>
    </row>
    <row r="406" spans="8:12" ht="13">
      <c r="H406" s="17"/>
      <c r="I406" s="17"/>
      <c r="J406" s="17"/>
      <c r="K406" s="17"/>
      <c r="L406" s="17"/>
    </row>
    <row r="407" spans="8:12" ht="13">
      <c r="H407" s="17"/>
      <c r="I407" s="17"/>
      <c r="J407" s="17"/>
      <c r="K407" s="17"/>
      <c r="L407" s="17"/>
    </row>
    <row r="408" spans="8:12" ht="13">
      <c r="H408" s="17"/>
      <c r="I408" s="17"/>
      <c r="J408" s="17"/>
      <c r="K408" s="17"/>
      <c r="L408" s="17"/>
    </row>
    <row r="409" spans="8:12" ht="13">
      <c r="H409" s="17"/>
      <c r="I409" s="17"/>
      <c r="J409" s="17"/>
      <c r="K409" s="17"/>
      <c r="L409" s="17"/>
    </row>
    <row r="410" spans="8:12" ht="13">
      <c r="H410" s="17"/>
      <c r="I410" s="17"/>
      <c r="J410" s="17"/>
      <c r="K410" s="17"/>
      <c r="L410" s="17"/>
    </row>
    <row r="411" spans="8:12" ht="13">
      <c r="H411" s="17"/>
      <c r="I411" s="17"/>
      <c r="J411" s="17"/>
      <c r="K411" s="17"/>
      <c r="L411" s="17"/>
    </row>
    <row r="412" spans="8:12" ht="13">
      <c r="H412" s="17"/>
      <c r="I412" s="17"/>
      <c r="J412" s="17"/>
      <c r="K412" s="17"/>
      <c r="L412" s="17"/>
    </row>
    <row r="413" spans="8:12" ht="13">
      <c r="H413" s="17"/>
      <c r="I413" s="17"/>
      <c r="J413" s="17"/>
      <c r="K413" s="17"/>
      <c r="L413" s="17"/>
    </row>
    <row r="414" spans="8:12" ht="13">
      <c r="H414" s="17"/>
      <c r="I414" s="17"/>
      <c r="J414" s="17"/>
      <c r="K414" s="17"/>
      <c r="L414" s="17"/>
    </row>
    <row r="415" spans="8:12" ht="13">
      <c r="H415" s="17"/>
      <c r="I415" s="17"/>
      <c r="J415" s="17"/>
      <c r="K415" s="17"/>
      <c r="L415" s="17"/>
    </row>
    <row r="416" spans="8:12" ht="13">
      <c r="H416" s="17"/>
      <c r="I416" s="17"/>
      <c r="J416" s="17"/>
      <c r="K416" s="17"/>
      <c r="L416" s="17"/>
    </row>
    <row r="417" spans="8:12" ht="13">
      <c r="H417" s="17"/>
      <c r="I417" s="17"/>
      <c r="J417" s="17"/>
      <c r="K417" s="17"/>
      <c r="L417" s="17"/>
    </row>
    <row r="418" spans="8:12" ht="13">
      <c r="H418" s="17"/>
      <c r="I418" s="17"/>
      <c r="J418" s="17"/>
      <c r="K418" s="17"/>
      <c r="L418" s="17"/>
    </row>
    <row r="419" spans="8:12" ht="13">
      <c r="H419" s="17"/>
      <c r="I419" s="17"/>
      <c r="J419" s="17"/>
      <c r="K419" s="17"/>
      <c r="L419" s="17"/>
    </row>
    <row r="420" spans="8:12" ht="13">
      <c r="H420" s="17"/>
      <c r="I420" s="17"/>
      <c r="J420" s="17"/>
      <c r="K420" s="17"/>
      <c r="L420" s="17"/>
    </row>
    <row r="421" spans="8:12" ht="13">
      <c r="H421" s="17"/>
      <c r="I421" s="17"/>
      <c r="J421" s="17"/>
      <c r="K421" s="17"/>
      <c r="L421" s="17"/>
    </row>
    <row r="422" spans="8:12" ht="13">
      <c r="H422" s="17"/>
      <c r="I422" s="17"/>
      <c r="J422" s="17"/>
      <c r="K422" s="17"/>
      <c r="L422" s="17"/>
    </row>
    <row r="423" spans="8:12" ht="13">
      <c r="H423" s="17"/>
      <c r="I423" s="17"/>
      <c r="J423" s="17"/>
      <c r="K423" s="17"/>
      <c r="L423" s="17"/>
    </row>
    <row r="424" spans="8:12" ht="13">
      <c r="H424" s="17"/>
      <c r="I424" s="17"/>
      <c r="J424" s="17"/>
      <c r="K424" s="17"/>
      <c r="L424" s="17"/>
    </row>
    <row r="425" spans="8:12" ht="13">
      <c r="H425" s="17"/>
      <c r="I425" s="17"/>
      <c r="J425" s="17"/>
      <c r="K425" s="17"/>
      <c r="L425" s="17"/>
    </row>
    <row r="426" spans="8:12" ht="13">
      <c r="H426" s="17"/>
      <c r="I426" s="17"/>
      <c r="J426" s="17"/>
      <c r="K426" s="17"/>
      <c r="L426" s="17"/>
    </row>
    <row r="427" spans="8:12" ht="13">
      <c r="H427" s="17"/>
      <c r="I427" s="17"/>
      <c r="J427" s="17"/>
      <c r="K427" s="17"/>
      <c r="L427" s="17"/>
    </row>
    <row r="428" spans="8:12" ht="13">
      <c r="H428" s="17"/>
      <c r="I428" s="17"/>
      <c r="J428" s="17"/>
      <c r="K428" s="17"/>
      <c r="L428" s="17"/>
    </row>
    <row r="429" spans="8:12" ht="13">
      <c r="H429" s="17"/>
      <c r="I429" s="17"/>
      <c r="J429" s="17"/>
      <c r="K429" s="17"/>
      <c r="L429" s="17"/>
    </row>
    <row r="430" spans="8:12" ht="13">
      <c r="H430" s="17"/>
      <c r="I430" s="17"/>
      <c r="J430" s="17"/>
      <c r="K430" s="17"/>
      <c r="L430" s="17"/>
    </row>
    <row r="431" spans="8:12" ht="13">
      <c r="H431" s="17"/>
      <c r="I431" s="17"/>
      <c r="J431" s="17"/>
      <c r="K431" s="17"/>
      <c r="L431" s="17"/>
    </row>
    <row r="432" spans="8:12" ht="13">
      <c r="H432" s="17"/>
      <c r="I432" s="17"/>
      <c r="J432" s="17"/>
      <c r="K432" s="17"/>
      <c r="L432" s="17"/>
    </row>
    <row r="433" spans="8:12" ht="13">
      <c r="H433" s="17"/>
      <c r="I433" s="17"/>
      <c r="J433" s="17"/>
      <c r="K433" s="17"/>
      <c r="L433" s="17"/>
    </row>
    <row r="434" spans="8:12" ht="13">
      <c r="H434" s="17"/>
      <c r="I434" s="17"/>
      <c r="J434" s="17"/>
      <c r="K434" s="17"/>
      <c r="L434" s="17"/>
    </row>
    <row r="435" spans="8:12" ht="13">
      <c r="H435" s="17"/>
      <c r="I435" s="17"/>
      <c r="J435" s="17"/>
      <c r="K435" s="17"/>
      <c r="L435" s="17"/>
    </row>
    <row r="436" spans="8:12" ht="13">
      <c r="H436" s="17"/>
      <c r="I436" s="17"/>
      <c r="J436" s="17"/>
      <c r="K436" s="17"/>
      <c r="L436" s="17"/>
    </row>
    <row r="437" spans="8:12" ht="13">
      <c r="H437" s="17"/>
      <c r="I437" s="17"/>
      <c r="J437" s="17"/>
      <c r="K437" s="17"/>
      <c r="L437" s="17"/>
    </row>
    <row r="438" spans="8:12" ht="13">
      <c r="H438" s="17"/>
      <c r="I438" s="17"/>
      <c r="J438" s="17"/>
      <c r="K438" s="17"/>
      <c r="L438" s="17"/>
    </row>
    <row r="439" spans="8:12" ht="13">
      <c r="H439" s="17"/>
      <c r="I439" s="17"/>
      <c r="J439" s="17"/>
      <c r="K439" s="17"/>
      <c r="L439" s="17"/>
    </row>
    <row r="440" spans="8:12" ht="13">
      <c r="H440" s="17"/>
      <c r="I440" s="17"/>
      <c r="J440" s="17"/>
      <c r="K440" s="17"/>
      <c r="L440" s="17"/>
    </row>
    <row r="441" spans="8:12" ht="13">
      <c r="H441" s="17"/>
      <c r="I441" s="17"/>
      <c r="J441" s="17"/>
      <c r="K441" s="17"/>
      <c r="L441" s="17"/>
    </row>
    <row r="442" spans="8:12" ht="13">
      <c r="H442" s="17"/>
      <c r="I442" s="17"/>
      <c r="J442" s="17"/>
      <c r="K442" s="17"/>
      <c r="L442" s="17"/>
    </row>
    <row r="443" spans="8:12" ht="13">
      <c r="H443" s="17"/>
      <c r="I443" s="17"/>
      <c r="J443" s="17"/>
      <c r="K443" s="17"/>
      <c r="L443" s="17"/>
    </row>
    <row r="444" spans="8:12" ht="13">
      <c r="H444" s="17"/>
      <c r="I444" s="17"/>
      <c r="J444" s="17"/>
      <c r="K444" s="17"/>
      <c r="L444" s="17"/>
    </row>
    <row r="445" spans="8:12" ht="13">
      <c r="H445" s="17"/>
      <c r="I445" s="17"/>
      <c r="J445" s="17"/>
      <c r="K445" s="17"/>
      <c r="L445" s="17"/>
    </row>
    <row r="446" spans="8:12" ht="13">
      <c r="H446" s="17"/>
      <c r="I446" s="17"/>
      <c r="J446" s="17"/>
      <c r="K446" s="17"/>
      <c r="L446" s="17"/>
    </row>
    <row r="447" spans="8:12" ht="13">
      <c r="H447" s="17"/>
      <c r="I447" s="17"/>
      <c r="J447" s="17"/>
      <c r="K447" s="17"/>
      <c r="L447" s="17"/>
    </row>
    <row r="448" spans="8:12" ht="13">
      <c r="H448" s="17"/>
      <c r="I448" s="17"/>
      <c r="J448" s="17"/>
      <c r="K448" s="17"/>
      <c r="L448" s="17"/>
    </row>
    <row r="449" spans="8:12" ht="13">
      <c r="H449" s="17"/>
      <c r="I449" s="17"/>
      <c r="J449" s="17"/>
      <c r="K449" s="17"/>
      <c r="L449" s="17"/>
    </row>
    <row r="450" spans="8:12" ht="13">
      <c r="H450" s="17"/>
      <c r="I450" s="17"/>
      <c r="J450" s="17"/>
      <c r="K450" s="17"/>
      <c r="L450" s="17"/>
    </row>
    <row r="451" spans="8:12" ht="13">
      <c r="H451" s="17"/>
      <c r="I451" s="17"/>
      <c r="J451" s="17"/>
      <c r="K451" s="17"/>
      <c r="L451" s="17"/>
    </row>
    <row r="452" spans="8:12" ht="13">
      <c r="H452" s="17"/>
      <c r="I452" s="17"/>
      <c r="J452" s="17"/>
      <c r="K452" s="17"/>
      <c r="L452" s="17"/>
    </row>
    <row r="453" spans="8:12" ht="13">
      <c r="H453" s="17"/>
      <c r="I453" s="17"/>
      <c r="J453" s="17"/>
      <c r="K453" s="17"/>
      <c r="L453" s="17"/>
    </row>
    <row r="454" spans="8:12" ht="13">
      <c r="H454" s="17"/>
      <c r="I454" s="17"/>
      <c r="J454" s="17"/>
      <c r="K454" s="17"/>
      <c r="L454" s="17"/>
    </row>
    <row r="455" spans="8:12" ht="13">
      <c r="H455" s="17"/>
      <c r="I455" s="17"/>
      <c r="J455" s="17"/>
      <c r="K455" s="17"/>
      <c r="L455" s="17"/>
    </row>
    <row r="456" spans="8:12" ht="13">
      <c r="H456" s="17"/>
      <c r="I456" s="17"/>
      <c r="J456" s="17"/>
      <c r="K456" s="17"/>
      <c r="L456" s="17"/>
    </row>
    <row r="457" spans="8:12" ht="13">
      <c r="H457" s="17"/>
      <c r="I457" s="17"/>
      <c r="J457" s="17"/>
      <c r="K457" s="17"/>
      <c r="L457" s="17"/>
    </row>
    <row r="458" spans="8:12" ht="13">
      <c r="H458" s="17"/>
      <c r="I458" s="17"/>
      <c r="J458" s="17"/>
      <c r="K458" s="17"/>
      <c r="L458" s="17"/>
    </row>
    <row r="459" spans="8:12" ht="13">
      <c r="H459" s="17"/>
      <c r="I459" s="17"/>
      <c r="J459" s="17"/>
      <c r="K459" s="17"/>
      <c r="L459" s="17"/>
    </row>
    <row r="460" spans="8:12" ht="13">
      <c r="H460" s="17"/>
      <c r="I460" s="17"/>
      <c r="J460" s="17"/>
      <c r="K460" s="17"/>
      <c r="L460" s="17"/>
    </row>
    <row r="461" spans="8:12" ht="13">
      <c r="H461" s="17"/>
      <c r="I461" s="17"/>
      <c r="J461" s="17"/>
      <c r="K461" s="17"/>
      <c r="L461" s="17"/>
    </row>
    <row r="462" spans="8:12" ht="13">
      <c r="H462" s="17"/>
      <c r="I462" s="17"/>
      <c r="J462" s="17"/>
      <c r="K462" s="17"/>
      <c r="L462" s="17"/>
    </row>
    <row r="463" spans="8:12" ht="13">
      <c r="H463" s="17"/>
      <c r="I463" s="17"/>
      <c r="J463" s="17"/>
      <c r="K463" s="17"/>
      <c r="L463" s="17"/>
    </row>
    <row r="464" spans="8:12" ht="13">
      <c r="H464" s="17"/>
      <c r="I464" s="17"/>
      <c r="J464" s="17"/>
      <c r="K464" s="17"/>
      <c r="L464" s="17"/>
    </row>
    <row r="465" spans="8:12" ht="13">
      <c r="H465" s="17"/>
      <c r="I465" s="17"/>
      <c r="J465" s="17"/>
      <c r="K465" s="17"/>
      <c r="L465" s="17"/>
    </row>
    <row r="466" spans="8:12" ht="13">
      <c r="H466" s="17"/>
      <c r="I466" s="17"/>
      <c r="J466" s="17"/>
      <c r="K466" s="17"/>
      <c r="L466" s="17"/>
    </row>
    <row r="467" spans="8:12" ht="13">
      <c r="H467" s="17"/>
      <c r="I467" s="17"/>
      <c r="J467" s="17"/>
      <c r="K467" s="17"/>
      <c r="L467" s="17"/>
    </row>
    <row r="468" spans="8:12" ht="13">
      <c r="H468" s="17"/>
      <c r="I468" s="17"/>
      <c r="J468" s="17"/>
      <c r="K468" s="17"/>
      <c r="L468" s="17"/>
    </row>
    <row r="469" spans="8:12" ht="13">
      <c r="H469" s="17"/>
      <c r="I469" s="17"/>
      <c r="J469" s="17"/>
      <c r="K469" s="17"/>
      <c r="L469" s="17"/>
    </row>
    <row r="470" spans="8:12" ht="13">
      <c r="H470" s="17"/>
      <c r="I470" s="17"/>
      <c r="J470" s="17"/>
      <c r="K470" s="17"/>
      <c r="L470" s="17"/>
    </row>
    <row r="471" spans="8:12" ht="13">
      <c r="H471" s="17"/>
      <c r="I471" s="17"/>
      <c r="J471" s="17"/>
      <c r="K471" s="17"/>
      <c r="L471" s="17"/>
    </row>
    <row r="472" spans="8:12" ht="13">
      <c r="H472" s="17"/>
      <c r="I472" s="17"/>
      <c r="J472" s="17"/>
      <c r="K472" s="17"/>
      <c r="L472" s="17"/>
    </row>
    <row r="473" spans="8:12" ht="13">
      <c r="H473" s="17"/>
      <c r="I473" s="17"/>
      <c r="J473" s="17"/>
      <c r="K473" s="17"/>
      <c r="L473" s="17"/>
    </row>
    <row r="474" spans="8:12" ht="13">
      <c r="H474" s="17"/>
      <c r="I474" s="17"/>
      <c r="J474" s="17"/>
      <c r="K474" s="17"/>
      <c r="L474" s="17"/>
    </row>
    <row r="475" spans="8:12" ht="13">
      <c r="H475" s="17"/>
      <c r="I475" s="17"/>
      <c r="J475" s="17"/>
      <c r="K475" s="17"/>
      <c r="L475" s="17"/>
    </row>
    <row r="476" spans="8:12" ht="13">
      <c r="H476" s="17"/>
      <c r="I476" s="17"/>
      <c r="J476" s="17"/>
      <c r="K476" s="17"/>
      <c r="L476" s="17"/>
    </row>
    <row r="477" spans="8:12" ht="13">
      <c r="H477" s="17"/>
      <c r="I477" s="17"/>
      <c r="J477" s="17"/>
      <c r="K477" s="17"/>
      <c r="L477" s="17"/>
    </row>
    <row r="478" spans="8:12" ht="13">
      <c r="H478" s="17"/>
      <c r="I478" s="17"/>
      <c r="J478" s="17"/>
      <c r="K478" s="17"/>
      <c r="L478" s="17"/>
    </row>
    <row r="479" spans="8:12" ht="13">
      <c r="H479" s="17"/>
      <c r="I479" s="17"/>
      <c r="J479" s="17"/>
      <c r="K479" s="17"/>
      <c r="L479" s="17"/>
    </row>
    <row r="480" spans="8:12" ht="13">
      <c r="H480" s="17"/>
      <c r="I480" s="17"/>
      <c r="J480" s="17"/>
      <c r="K480" s="17"/>
      <c r="L480" s="17"/>
    </row>
    <row r="481" spans="8:12" ht="13">
      <c r="H481" s="17"/>
      <c r="I481" s="17"/>
      <c r="J481" s="17"/>
      <c r="K481" s="17"/>
      <c r="L481" s="17"/>
    </row>
    <row r="482" spans="8:12" ht="13">
      <c r="H482" s="17"/>
      <c r="I482" s="17"/>
      <c r="J482" s="17"/>
      <c r="K482" s="17"/>
      <c r="L482" s="17"/>
    </row>
    <row r="483" spans="8:12" ht="13">
      <c r="H483" s="17"/>
      <c r="I483" s="17"/>
      <c r="J483" s="17"/>
      <c r="K483" s="17"/>
      <c r="L483" s="17"/>
    </row>
    <row r="484" spans="8:12" ht="13">
      <c r="H484" s="17"/>
      <c r="I484" s="17"/>
      <c r="J484" s="17"/>
      <c r="K484" s="17"/>
      <c r="L484" s="17"/>
    </row>
    <row r="485" spans="8:12" ht="13">
      <c r="H485" s="17"/>
      <c r="I485" s="17"/>
      <c r="J485" s="17"/>
      <c r="K485" s="17"/>
      <c r="L485" s="17"/>
    </row>
    <row r="486" spans="8:12" ht="13">
      <c r="H486" s="17"/>
      <c r="I486" s="17"/>
      <c r="J486" s="17"/>
      <c r="K486" s="17"/>
      <c r="L486" s="17"/>
    </row>
    <row r="487" spans="8:12" ht="13">
      <c r="H487" s="17"/>
      <c r="I487" s="17"/>
      <c r="J487" s="17"/>
      <c r="K487" s="17"/>
      <c r="L487" s="17"/>
    </row>
    <row r="488" spans="8:12" ht="13">
      <c r="H488" s="17"/>
      <c r="I488" s="17"/>
      <c r="J488" s="17"/>
      <c r="K488" s="17"/>
      <c r="L488" s="17"/>
    </row>
    <row r="489" spans="8:12" ht="13">
      <c r="H489" s="17"/>
      <c r="I489" s="17"/>
      <c r="J489" s="17"/>
      <c r="K489" s="17"/>
      <c r="L489" s="17"/>
    </row>
    <row r="490" spans="8:12" ht="13">
      <c r="H490" s="17"/>
      <c r="I490" s="17"/>
      <c r="J490" s="17"/>
      <c r="K490" s="17"/>
      <c r="L490" s="17"/>
    </row>
    <row r="491" spans="8:12" ht="13">
      <c r="H491" s="17"/>
      <c r="I491" s="17"/>
      <c r="J491" s="17"/>
      <c r="K491" s="17"/>
      <c r="L491" s="17"/>
    </row>
    <row r="492" spans="8:12" ht="13">
      <c r="H492" s="17"/>
      <c r="I492" s="17"/>
      <c r="J492" s="17"/>
      <c r="K492" s="17"/>
      <c r="L492" s="17"/>
    </row>
    <row r="493" spans="8:12" ht="13">
      <c r="H493" s="17"/>
      <c r="I493" s="17"/>
      <c r="J493" s="17"/>
      <c r="K493" s="17"/>
      <c r="L493" s="17"/>
    </row>
    <row r="494" spans="8:12" ht="13">
      <c r="H494" s="17"/>
      <c r="I494" s="17"/>
      <c r="J494" s="17"/>
      <c r="K494" s="17"/>
      <c r="L494" s="17"/>
    </row>
    <row r="495" spans="8:12" ht="13">
      <c r="H495" s="17"/>
      <c r="I495" s="17"/>
      <c r="J495" s="17"/>
      <c r="K495" s="17"/>
      <c r="L495" s="17"/>
    </row>
    <row r="496" spans="8:12" ht="13">
      <c r="H496" s="17"/>
      <c r="I496" s="17"/>
      <c r="J496" s="17"/>
      <c r="K496" s="17"/>
      <c r="L496" s="17"/>
    </row>
    <row r="497" spans="8:12" ht="13">
      <c r="H497" s="17"/>
      <c r="I497" s="17"/>
      <c r="J497" s="17"/>
      <c r="K497" s="17"/>
      <c r="L497" s="17"/>
    </row>
    <row r="498" spans="8:12" ht="13">
      <c r="H498" s="17"/>
      <c r="I498" s="17"/>
      <c r="J498" s="17"/>
      <c r="K498" s="17"/>
      <c r="L498" s="17"/>
    </row>
    <row r="499" spans="8:12" ht="13">
      <c r="H499" s="17"/>
      <c r="I499" s="17"/>
      <c r="J499" s="17"/>
      <c r="K499" s="17"/>
      <c r="L499" s="17"/>
    </row>
    <row r="500" spans="8:12" ht="13">
      <c r="H500" s="17"/>
      <c r="I500" s="17"/>
      <c r="J500" s="17"/>
      <c r="K500" s="17"/>
      <c r="L500" s="17"/>
    </row>
    <row r="501" spans="8:12" ht="13">
      <c r="H501" s="17"/>
      <c r="I501" s="17"/>
      <c r="J501" s="17"/>
      <c r="K501" s="17"/>
      <c r="L501" s="17"/>
    </row>
    <row r="502" spans="8:12" ht="13">
      <c r="H502" s="17"/>
      <c r="I502" s="17"/>
      <c r="J502" s="17"/>
      <c r="K502" s="17"/>
      <c r="L502" s="17"/>
    </row>
    <row r="503" spans="8:12" ht="13">
      <c r="H503" s="17"/>
      <c r="I503" s="17"/>
      <c r="J503" s="17"/>
      <c r="K503" s="17"/>
      <c r="L503" s="17"/>
    </row>
    <row r="504" spans="8:12" ht="13">
      <c r="H504" s="17"/>
      <c r="I504" s="17"/>
      <c r="J504" s="17"/>
      <c r="K504" s="17"/>
      <c r="L504" s="17"/>
    </row>
    <row r="505" spans="8:12" ht="13">
      <c r="H505" s="17"/>
      <c r="I505" s="17"/>
      <c r="J505" s="17"/>
      <c r="K505" s="17"/>
      <c r="L505" s="17"/>
    </row>
    <row r="506" spans="8:12" ht="13">
      <c r="H506" s="17"/>
      <c r="I506" s="17"/>
      <c r="J506" s="17"/>
      <c r="K506" s="17"/>
      <c r="L506" s="17"/>
    </row>
    <row r="507" spans="8:12" ht="13">
      <c r="H507" s="17"/>
      <c r="I507" s="17"/>
      <c r="J507" s="17"/>
      <c r="K507" s="17"/>
      <c r="L507" s="17"/>
    </row>
    <row r="508" spans="8:12" ht="13">
      <c r="H508" s="17"/>
      <c r="I508" s="17"/>
      <c r="J508" s="17"/>
      <c r="K508" s="17"/>
      <c r="L508" s="17"/>
    </row>
    <row r="509" spans="8:12" ht="13">
      <c r="H509" s="17"/>
      <c r="I509" s="17"/>
      <c r="J509" s="17"/>
      <c r="K509" s="17"/>
      <c r="L509" s="17"/>
    </row>
    <row r="510" spans="8:12" ht="13">
      <c r="H510" s="17"/>
      <c r="I510" s="17"/>
      <c r="J510" s="17"/>
      <c r="K510" s="17"/>
      <c r="L510" s="17"/>
    </row>
    <row r="511" spans="8:12" ht="13">
      <c r="H511" s="17"/>
      <c r="I511" s="17"/>
      <c r="J511" s="17"/>
      <c r="K511" s="17"/>
      <c r="L511" s="17"/>
    </row>
    <row r="512" spans="8:12" ht="13">
      <c r="H512" s="17"/>
      <c r="I512" s="17"/>
      <c r="J512" s="17"/>
      <c r="K512" s="17"/>
      <c r="L512" s="17"/>
    </row>
    <row r="513" spans="8:12" ht="13">
      <c r="H513" s="17"/>
      <c r="I513" s="17"/>
      <c r="J513" s="17"/>
      <c r="K513" s="17"/>
      <c r="L513" s="17"/>
    </row>
    <row r="514" spans="8:12" ht="13">
      <c r="H514" s="17"/>
      <c r="I514" s="17"/>
      <c r="J514" s="17"/>
      <c r="K514" s="17"/>
      <c r="L514" s="17"/>
    </row>
    <row r="515" spans="8:12" ht="13">
      <c r="H515" s="17"/>
      <c r="I515" s="17"/>
      <c r="J515" s="17"/>
      <c r="K515" s="17"/>
      <c r="L515" s="17"/>
    </row>
    <row r="516" spans="8:12" ht="13">
      <c r="H516" s="17"/>
      <c r="I516" s="17"/>
      <c r="J516" s="17"/>
      <c r="K516" s="17"/>
      <c r="L516" s="17"/>
    </row>
    <row r="517" spans="8:12" ht="13">
      <c r="H517" s="17"/>
      <c r="I517" s="17"/>
      <c r="J517" s="17"/>
      <c r="K517" s="17"/>
      <c r="L517" s="17"/>
    </row>
    <row r="518" spans="8:12" ht="13">
      <c r="H518" s="17"/>
      <c r="I518" s="17"/>
      <c r="J518" s="17"/>
      <c r="K518" s="17"/>
      <c r="L518" s="17"/>
    </row>
    <row r="519" spans="8:12" ht="13">
      <c r="H519" s="17"/>
      <c r="I519" s="17"/>
      <c r="J519" s="17"/>
      <c r="K519" s="17"/>
      <c r="L519" s="17"/>
    </row>
    <row r="520" spans="8:12" ht="13">
      <c r="H520" s="17"/>
      <c r="I520" s="17"/>
      <c r="J520" s="17"/>
      <c r="K520" s="17"/>
      <c r="L520" s="17"/>
    </row>
    <row r="521" spans="8:12" ht="13">
      <c r="H521" s="17"/>
      <c r="I521" s="17"/>
      <c r="J521" s="17"/>
      <c r="K521" s="17"/>
      <c r="L521" s="17"/>
    </row>
    <row r="522" spans="8:12" ht="13">
      <c r="H522" s="17"/>
      <c r="I522" s="17"/>
      <c r="J522" s="17"/>
      <c r="K522" s="17"/>
      <c r="L522" s="17"/>
    </row>
    <row r="523" spans="8:12" ht="13">
      <c r="H523" s="17"/>
      <c r="I523" s="17"/>
      <c r="J523" s="17"/>
      <c r="K523" s="17"/>
      <c r="L523" s="17"/>
    </row>
    <row r="524" spans="8:12" ht="13">
      <c r="H524" s="17"/>
      <c r="I524" s="17"/>
      <c r="J524" s="17"/>
      <c r="K524" s="17"/>
      <c r="L524" s="17"/>
    </row>
    <row r="525" spans="8:12" ht="13">
      <c r="H525" s="17"/>
      <c r="I525" s="17"/>
      <c r="J525" s="17"/>
      <c r="K525" s="17"/>
      <c r="L525" s="17"/>
    </row>
    <row r="526" spans="8:12" ht="13">
      <c r="H526" s="17"/>
      <c r="I526" s="17"/>
      <c r="J526" s="17"/>
      <c r="K526" s="17"/>
      <c r="L526" s="17"/>
    </row>
    <row r="527" spans="8:12" ht="13">
      <c r="H527" s="17"/>
      <c r="I527" s="17"/>
      <c r="J527" s="17"/>
      <c r="K527" s="17"/>
      <c r="L527" s="17"/>
    </row>
    <row r="528" spans="8:12" ht="13">
      <c r="H528" s="17"/>
      <c r="I528" s="17"/>
      <c r="J528" s="17"/>
      <c r="K528" s="17"/>
      <c r="L528" s="17"/>
    </row>
    <row r="529" spans="8:12" ht="13">
      <c r="H529" s="17"/>
      <c r="I529" s="17"/>
      <c r="J529" s="17"/>
      <c r="K529" s="17"/>
      <c r="L529" s="17"/>
    </row>
    <row r="530" spans="8:12" ht="13">
      <c r="H530" s="17"/>
      <c r="I530" s="17"/>
      <c r="J530" s="17"/>
      <c r="K530" s="17"/>
      <c r="L530" s="17"/>
    </row>
    <row r="531" spans="8:12" ht="13">
      <c r="H531" s="17"/>
      <c r="I531" s="17"/>
      <c r="J531" s="17"/>
      <c r="K531" s="17"/>
      <c r="L531" s="17"/>
    </row>
    <row r="532" spans="8:12" ht="13">
      <c r="H532" s="17"/>
      <c r="I532" s="17"/>
      <c r="J532" s="17"/>
      <c r="K532" s="17"/>
      <c r="L532" s="17"/>
    </row>
    <row r="533" spans="8:12" ht="13">
      <c r="H533" s="17"/>
      <c r="I533" s="17"/>
      <c r="J533" s="17"/>
      <c r="K533" s="17"/>
      <c r="L533" s="17"/>
    </row>
    <row r="534" spans="8:12" ht="13">
      <c r="H534" s="17"/>
      <c r="I534" s="17"/>
      <c r="J534" s="17"/>
      <c r="K534" s="17"/>
      <c r="L534" s="17"/>
    </row>
    <row r="535" spans="8:12" ht="13">
      <c r="H535" s="17"/>
      <c r="I535" s="17"/>
      <c r="J535" s="17"/>
      <c r="K535" s="17"/>
      <c r="L535" s="17"/>
    </row>
    <row r="536" spans="8:12" ht="13">
      <c r="H536" s="17"/>
      <c r="I536" s="17"/>
      <c r="J536" s="17"/>
      <c r="K536" s="17"/>
      <c r="L536" s="17"/>
    </row>
    <row r="537" spans="8:12" ht="13">
      <c r="H537" s="17"/>
      <c r="I537" s="17"/>
      <c r="J537" s="17"/>
      <c r="K537" s="17"/>
      <c r="L537" s="17"/>
    </row>
    <row r="538" spans="8:12" ht="13">
      <c r="H538" s="17"/>
      <c r="I538" s="17"/>
      <c r="J538" s="17"/>
      <c r="K538" s="17"/>
      <c r="L538" s="17"/>
    </row>
    <row r="539" spans="8:12" ht="13">
      <c r="H539" s="17"/>
      <c r="I539" s="17"/>
      <c r="J539" s="17"/>
      <c r="K539" s="17"/>
      <c r="L539" s="17"/>
    </row>
    <row r="540" spans="8:12" ht="13">
      <c r="H540" s="17"/>
      <c r="I540" s="17"/>
      <c r="J540" s="17"/>
      <c r="K540" s="17"/>
      <c r="L540" s="17"/>
    </row>
    <row r="541" spans="8:12" ht="13">
      <c r="H541" s="17"/>
      <c r="I541" s="17"/>
      <c r="J541" s="17"/>
      <c r="K541" s="17"/>
      <c r="L541" s="17"/>
    </row>
    <row r="542" spans="8:12" ht="13">
      <c r="H542" s="17"/>
      <c r="I542" s="17"/>
      <c r="J542" s="17"/>
      <c r="K542" s="17"/>
      <c r="L542" s="17"/>
    </row>
    <row r="543" spans="8:12" ht="13">
      <c r="H543" s="17"/>
      <c r="I543" s="17"/>
      <c r="J543" s="17"/>
      <c r="K543" s="17"/>
      <c r="L543" s="17"/>
    </row>
    <row r="544" spans="8:12" ht="13">
      <c r="H544" s="17"/>
      <c r="I544" s="17"/>
      <c r="J544" s="17"/>
      <c r="K544" s="17"/>
      <c r="L544" s="17"/>
    </row>
    <row r="545" spans="8:12" ht="13">
      <c r="H545" s="17"/>
      <c r="I545" s="17"/>
      <c r="J545" s="17"/>
      <c r="K545" s="17"/>
      <c r="L545" s="17"/>
    </row>
    <row r="546" spans="8:12" ht="13">
      <c r="H546" s="17"/>
      <c r="I546" s="17"/>
      <c r="J546" s="17"/>
      <c r="K546" s="17"/>
      <c r="L546" s="17"/>
    </row>
    <row r="547" spans="8:12" ht="13">
      <c r="H547" s="17"/>
      <c r="I547" s="17"/>
      <c r="J547" s="17"/>
      <c r="K547" s="17"/>
      <c r="L547" s="17"/>
    </row>
    <row r="548" spans="8:12" ht="13">
      <c r="H548" s="17"/>
      <c r="I548" s="17"/>
      <c r="J548" s="17"/>
      <c r="K548" s="17"/>
      <c r="L548" s="17"/>
    </row>
    <row r="549" spans="8:12" ht="13">
      <c r="H549" s="17"/>
      <c r="I549" s="17"/>
      <c r="J549" s="17"/>
      <c r="K549" s="17"/>
      <c r="L549" s="17"/>
    </row>
    <row r="550" spans="8:12" ht="13">
      <c r="H550" s="17"/>
      <c r="I550" s="17"/>
      <c r="J550" s="17"/>
      <c r="K550" s="17"/>
      <c r="L550" s="17"/>
    </row>
    <row r="551" spans="8:12" ht="13">
      <c r="H551" s="17"/>
      <c r="I551" s="17"/>
      <c r="J551" s="17"/>
      <c r="K551" s="17"/>
      <c r="L551" s="17"/>
    </row>
    <row r="552" spans="8:12" ht="13">
      <c r="H552" s="17"/>
      <c r="I552" s="17"/>
      <c r="J552" s="17"/>
      <c r="K552" s="17"/>
      <c r="L552" s="17"/>
    </row>
    <row r="553" spans="8:12" ht="13">
      <c r="H553" s="17"/>
      <c r="I553" s="17"/>
      <c r="J553" s="17"/>
      <c r="K553" s="17"/>
      <c r="L553" s="17"/>
    </row>
    <row r="554" spans="8:12" ht="13">
      <c r="H554" s="17"/>
      <c r="I554" s="17"/>
      <c r="J554" s="17"/>
      <c r="K554" s="17"/>
      <c r="L554" s="17"/>
    </row>
    <row r="555" spans="8:12" ht="13">
      <c r="H555" s="17"/>
      <c r="I555" s="17"/>
      <c r="J555" s="17"/>
      <c r="K555" s="17"/>
      <c r="L555" s="17"/>
    </row>
    <row r="556" spans="8:12" ht="13">
      <c r="H556" s="17"/>
      <c r="I556" s="17"/>
      <c r="J556" s="17"/>
      <c r="K556" s="17"/>
      <c r="L556" s="17"/>
    </row>
    <row r="557" spans="8:12" ht="13">
      <c r="H557" s="17"/>
      <c r="I557" s="17"/>
      <c r="J557" s="17"/>
      <c r="K557" s="17"/>
      <c r="L557" s="17"/>
    </row>
    <row r="558" spans="8:12" ht="13">
      <c r="H558" s="17"/>
      <c r="I558" s="17"/>
      <c r="J558" s="17"/>
      <c r="K558" s="17"/>
      <c r="L558" s="17"/>
    </row>
    <row r="559" spans="8:12" ht="13">
      <c r="H559" s="17"/>
      <c r="I559" s="17"/>
      <c r="J559" s="17"/>
      <c r="K559" s="17"/>
      <c r="L559" s="17"/>
    </row>
    <row r="560" spans="8:12" ht="13">
      <c r="H560" s="17"/>
      <c r="I560" s="17"/>
      <c r="J560" s="17"/>
      <c r="K560" s="17"/>
      <c r="L560" s="17"/>
    </row>
    <row r="561" spans="8:12" ht="13">
      <c r="H561" s="17"/>
      <c r="I561" s="17"/>
      <c r="J561" s="17"/>
      <c r="K561" s="17"/>
      <c r="L561" s="17"/>
    </row>
    <row r="562" spans="8:12" ht="13">
      <c r="H562" s="17"/>
      <c r="I562" s="17"/>
      <c r="J562" s="17"/>
      <c r="K562" s="17"/>
      <c r="L562" s="17"/>
    </row>
    <row r="563" spans="8:12" ht="13">
      <c r="H563" s="17"/>
      <c r="I563" s="17"/>
      <c r="J563" s="17"/>
      <c r="K563" s="17"/>
      <c r="L563" s="17"/>
    </row>
    <row r="564" spans="8:12" ht="13">
      <c r="H564" s="17"/>
      <c r="I564" s="17"/>
      <c r="J564" s="17"/>
      <c r="K564" s="17"/>
      <c r="L564" s="17"/>
    </row>
    <row r="565" spans="8:12" ht="13">
      <c r="H565" s="17"/>
      <c r="I565" s="17"/>
      <c r="J565" s="17"/>
      <c r="K565" s="17"/>
      <c r="L565" s="17"/>
    </row>
    <row r="566" spans="8:12" ht="13">
      <c r="H566" s="17"/>
      <c r="I566" s="17"/>
      <c r="J566" s="17"/>
      <c r="K566" s="17"/>
      <c r="L566" s="17"/>
    </row>
    <row r="567" spans="8:12" ht="13">
      <c r="H567" s="17"/>
      <c r="I567" s="17"/>
      <c r="J567" s="17"/>
      <c r="K567" s="17"/>
      <c r="L567" s="17"/>
    </row>
    <row r="568" spans="8:12" ht="13">
      <c r="H568" s="17"/>
      <c r="I568" s="17"/>
      <c r="J568" s="17"/>
      <c r="K568" s="17"/>
      <c r="L568" s="17"/>
    </row>
    <row r="569" spans="8:12" ht="13">
      <c r="H569" s="17"/>
      <c r="I569" s="17"/>
      <c r="J569" s="17"/>
      <c r="K569" s="17"/>
      <c r="L569" s="17"/>
    </row>
    <row r="570" spans="8:12" ht="13">
      <c r="H570" s="17"/>
      <c r="I570" s="17"/>
      <c r="J570" s="17"/>
      <c r="K570" s="17"/>
      <c r="L570" s="17"/>
    </row>
    <row r="571" spans="8:12" ht="13">
      <c r="H571" s="17"/>
      <c r="I571" s="17"/>
      <c r="J571" s="17"/>
      <c r="K571" s="17"/>
      <c r="L571" s="17"/>
    </row>
    <row r="572" spans="8:12" ht="13">
      <c r="H572" s="17"/>
      <c r="I572" s="17"/>
      <c r="J572" s="17"/>
      <c r="K572" s="17"/>
      <c r="L572" s="17"/>
    </row>
    <row r="573" spans="8:12" ht="13">
      <c r="H573" s="17"/>
      <c r="I573" s="17"/>
      <c r="J573" s="17"/>
      <c r="K573" s="17"/>
      <c r="L573" s="17"/>
    </row>
    <row r="574" spans="8:12" ht="13">
      <c r="H574" s="17"/>
      <c r="I574" s="17"/>
      <c r="J574" s="17"/>
      <c r="K574" s="17"/>
      <c r="L574" s="17"/>
    </row>
    <row r="575" spans="8:12" ht="13">
      <c r="H575" s="17"/>
      <c r="I575" s="17"/>
      <c r="J575" s="17"/>
      <c r="K575" s="17"/>
      <c r="L575" s="17"/>
    </row>
    <row r="576" spans="8:12" ht="13">
      <c r="H576" s="17"/>
      <c r="I576" s="17"/>
      <c r="J576" s="17"/>
      <c r="K576" s="17"/>
      <c r="L576" s="17"/>
    </row>
    <row r="577" spans="8:12" ht="13">
      <c r="H577" s="17"/>
      <c r="I577" s="17"/>
      <c r="J577" s="17"/>
      <c r="K577" s="17"/>
      <c r="L577" s="17"/>
    </row>
    <row r="578" spans="8:12" ht="13">
      <c r="H578" s="17"/>
      <c r="I578" s="17"/>
      <c r="J578" s="17"/>
      <c r="K578" s="17"/>
      <c r="L578" s="17"/>
    </row>
    <row r="579" spans="8:12" ht="13">
      <c r="H579" s="17"/>
      <c r="I579" s="17"/>
      <c r="J579" s="17"/>
      <c r="K579" s="17"/>
      <c r="L579" s="17"/>
    </row>
    <row r="580" spans="8:12" ht="13">
      <c r="H580" s="17"/>
      <c r="I580" s="17"/>
      <c r="J580" s="17"/>
      <c r="K580" s="17"/>
      <c r="L580" s="17"/>
    </row>
    <row r="581" spans="8:12" ht="13">
      <c r="H581" s="17"/>
      <c r="I581" s="17"/>
      <c r="J581" s="17"/>
      <c r="K581" s="17"/>
      <c r="L581" s="17"/>
    </row>
    <row r="582" spans="8:12" ht="13">
      <c r="H582" s="17"/>
      <c r="I582" s="17"/>
      <c r="J582" s="17"/>
      <c r="K582" s="17"/>
      <c r="L582" s="17"/>
    </row>
    <row r="583" spans="8:12" ht="13">
      <c r="H583" s="17"/>
      <c r="I583" s="17"/>
      <c r="J583" s="17"/>
      <c r="K583" s="17"/>
      <c r="L583" s="17"/>
    </row>
    <row r="584" spans="8:12" ht="13">
      <c r="H584" s="17"/>
      <c r="I584" s="17"/>
      <c r="J584" s="17"/>
      <c r="K584" s="17"/>
      <c r="L584" s="17"/>
    </row>
    <row r="585" spans="8:12" ht="13">
      <c r="H585" s="17"/>
      <c r="I585" s="17"/>
      <c r="J585" s="17"/>
      <c r="K585" s="17"/>
      <c r="L585" s="17"/>
    </row>
    <row r="586" spans="8:12" ht="13">
      <c r="H586" s="17"/>
      <c r="I586" s="17"/>
      <c r="J586" s="17"/>
      <c r="K586" s="17"/>
      <c r="L586" s="17"/>
    </row>
    <row r="587" spans="8:12" ht="13">
      <c r="H587" s="17"/>
      <c r="I587" s="17"/>
      <c r="J587" s="17"/>
      <c r="K587" s="17"/>
      <c r="L587" s="17"/>
    </row>
    <row r="588" spans="8:12" ht="13">
      <c r="H588" s="17"/>
      <c r="I588" s="17"/>
      <c r="J588" s="17"/>
      <c r="K588" s="17"/>
      <c r="L588" s="17"/>
    </row>
    <row r="589" spans="8:12" ht="13">
      <c r="H589" s="17"/>
      <c r="I589" s="17"/>
      <c r="J589" s="17"/>
      <c r="K589" s="17"/>
      <c r="L589" s="17"/>
    </row>
    <row r="590" spans="8:12" ht="13">
      <c r="H590" s="17"/>
      <c r="I590" s="17"/>
      <c r="J590" s="17"/>
      <c r="K590" s="17"/>
      <c r="L590" s="17"/>
    </row>
    <row r="591" spans="8:12" ht="13">
      <c r="H591" s="17"/>
      <c r="I591" s="17"/>
      <c r="J591" s="17"/>
      <c r="K591" s="17"/>
      <c r="L591" s="17"/>
    </row>
    <row r="592" spans="8:12" ht="13">
      <c r="H592" s="17"/>
      <c r="I592" s="17"/>
      <c r="J592" s="17"/>
      <c r="K592" s="17"/>
      <c r="L592" s="17"/>
    </row>
    <row r="593" spans="8:12" ht="13">
      <c r="H593" s="17"/>
      <c r="I593" s="17"/>
      <c r="J593" s="17"/>
      <c r="K593" s="17"/>
      <c r="L593" s="17"/>
    </row>
    <row r="594" spans="8:12" ht="13">
      <c r="H594" s="17"/>
      <c r="I594" s="17"/>
      <c r="J594" s="17"/>
      <c r="K594" s="17"/>
      <c r="L594" s="17"/>
    </row>
    <row r="595" spans="8:12" ht="13">
      <c r="H595" s="17"/>
      <c r="I595" s="17"/>
      <c r="J595" s="17"/>
      <c r="K595" s="17"/>
      <c r="L595" s="17"/>
    </row>
    <row r="596" spans="8:12" ht="13">
      <c r="H596" s="17"/>
      <c r="I596" s="17"/>
      <c r="J596" s="17"/>
      <c r="K596" s="17"/>
      <c r="L596" s="17"/>
    </row>
    <row r="597" spans="8:12" ht="13">
      <c r="H597" s="17"/>
      <c r="I597" s="17"/>
      <c r="J597" s="17"/>
      <c r="K597" s="17"/>
      <c r="L597" s="17"/>
    </row>
    <row r="598" spans="8:12" ht="13">
      <c r="H598" s="17"/>
      <c r="I598" s="17"/>
      <c r="J598" s="17"/>
      <c r="K598" s="17"/>
      <c r="L598" s="17"/>
    </row>
    <row r="599" spans="8:12" ht="13">
      <c r="H599" s="17"/>
      <c r="I599" s="17"/>
      <c r="J599" s="17"/>
      <c r="K599" s="17"/>
      <c r="L599" s="17"/>
    </row>
    <row r="600" spans="8:12" ht="13">
      <c r="H600" s="17"/>
      <c r="I600" s="17"/>
      <c r="J600" s="17"/>
      <c r="K600" s="17"/>
      <c r="L600" s="17"/>
    </row>
    <row r="601" spans="8:12" ht="13">
      <c r="H601" s="17"/>
      <c r="I601" s="17"/>
      <c r="J601" s="17"/>
      <c r="K601" s="17"/>
      <c r="L601" s="17"/>
    </row>
    <row r="602" spans="8:12" ht="13">
      <c r="H602" s="17"/>
      <c r="I602" s="17"/>
      <c r="J602" s="17"/>
      <c r="K602" s="17"/>
      <c r="L602" s="17"/>
    </row>
    <row r="603" spans="8:12" ht="13">
      <c r="H603" s="17"/>
      <c r="I603" s="17"/>
      <c r="J603" s="17"/>
      <c r="K603" s="17"/>
      <c r="L603" s="17"/>
    </row>
    <row r="604" spans="8:12" ht="13">
      <c r="H604" s="17"/>
      <c r="I604" s="17"/>
      <c r="J604" s="17"/>
      <c r="K604" s="17"/>
      <c r="L604" s="17"/>
    </row>
    <row r="605" spans="8:12" ht="13">
      <c r="H605" s="17"/>
      <c r="I605" s="17"/>
      <c r="J605" s="17"/>
      <c r="K605" s="17"/>
      <c r="L605" s="17"/>
    </row>
    <row r="606" spans="8:12" ht="13">
      <c r="H606" s="17"/>
      <c r="I606" s="17"/>
      <c r="J606" s="17"/>
      <c r="K606" s="17"/>
      <c r="L606" s="17"/>
    </row>
    <row r="607" spans="8:12" ht="13">
      <c r="H607" s="17"/>
      <c r="I607" s="17"/>
      <c r="J607" s="17"/>
      <c r="K607" s="17"/>
      <c r="L607" s="17"/>
    </row>
    <row r="608" spans="8:12" ht="13">
      <c r="H608" s="17"/>
      <c r="I608" s="17"/>
      <c r="J608" s="17"/>
      <c r="K608" s="17"/>
      <c r="L608" s="17"/>
    </row>
    <row r="609" spans="8:12" ht="13">
      <c r="H609" s="17"/>
      <c r="I609" s="17"/>
      <c r="J609" s="17"/>
      <c r="K609" s="17"/>
      <c r="L609" s="17"/>
    </row>
    <row r="610" spans="8:12" ht="13">
      <c r="H610" s="17"/>
      <c r="I610" s="17"/>
      <c r="J610" s="17"/>
      <c r="K610" s="17"/>
      <c r="L610" s="17"/>
    </row>
    <row r="611" spans="8:12" ht="13">
      <c r="H611" s="17"/>
      <c r="I611" s="17"/>
      <c r="J611" s="17"/>
      <c r="K611" s="17"/>
      <c r="L611" s="17"/>
    </row>
    <row r="612" spans="8:12" ht="13">
      <c r="H612" s="17"/>
      <c r="I612" s="17"/>
      <c r="J612" s="17"/>
      <c r="K612" s="17"/>
      <c r="L612" s="17"/>
    </row>
    <row r="613" spans="8:12" ht="13">
      <c r="H613" s="17"/>
      <c r="I613" s="17"/>
      <c r="J613" s="17"/>
      <c r="K613" s="17"/>
      <c r="L613" s="17"/>
    </row>
    <row r="614" spans="8:12" ht="13">
      <c r="H614" s="17"/>
      <c r="I614" s="17"/>
      <c r="J614" s="17"/>
      <c r="K614" s="17"/>
      <c r="L614" s="17"/>
    </row>
    <row r="615" spans="8:12" ht="13">
      <c r="H615" s="17"/>
      <c r="I615" s="17"/>
      <c r="J615" s="17"/>
      <c r="K615" s="17"/>
      <c r="L615" s="17"/>
    </row>
    <row r="616" spans="8:12" ht="13">
      <c r="H616" s="17"/>
      <c r="I616" s="17"/>
      <c r="J616" s="17"/>
      <c r="K616" s="17"/>
      <c r="L616" s="17"/>
    </row>
    <row r="617" spans="8:12" ht="13">
      <c r="H617" s="17"/>
      <c r="I617" s="17"/>
      <c r="J617" s="17"/>
      <c r="K617" s="17"/>
      <c r="L617" s="17"/>
    </row>
    <row r="618" spans="8:12" ht="13">
      <c r="H618" s="17"/>
      <c r="I618" s="17"/>
      <c r="J618" s="17"/>
      <c r="K618" s="17"/>
      <c r="L618" s="17"/>
    </row>
    <row r="619" spans="8:12" ht="13">
      <c r="H619" s="17"/>
      <c r="I619" s="17"/>
      <c r="J619" s="17"/>
      <c r="K619" s="17"/>
      <c r="L619" s="17"/>
    </row>
    <row r="620" spans="8:12" ht="13">
      <c r="H620" s="17"/>
      <c r="I620" s="17"/>
      <c r="J620" s="17"/>
      <c r="K620" s="17"/>
      <c r="L620" s="17"/>
    </row>
    <row r="621" spans="8:12" ht="13">
      <c r="H621" s="17"/>
      <c r="I621" s="17"/>
      <c r="J621" s="17"/>
      <c r="K621" s="17"/>
      <c r="L621" s="17"/>
    </row>
    <row r="622" spans="8:12" ht="13">
      <c r="H622" s="17"/>
      <c r="I622" s="17"/>
      <c r="J622" s="17"/>
      <c r="K622" s="17"/>
      <c r="L622" s="17"/>
    </row>
    <row r="623" spans="8:12" ht="13">
      <c r="H623" s="17"/>
      <c r="I623" s="17"/>
      <c r="J623" s="17"/>
      <c r="K623" s="17"/>
      <c r="L623" s="17"/>
    </row>
    <row r="624" spans="8:12" ht="13">
      <c r="H624" s="17"/>
      <c r="I624" s="17"/>
      <c r="J624" s="17"/>
      <c r="K624" s="17"/>
      <c r="L624" s="17"/>
    </row>
    <row r="625" spans="8:12" ht="13">
      <c r="H625" s="17"/>
      <c r="I625" s="17"/>
      <c r="J625" s="17"/>
      <c r="K625" s="17"/>
      <c r="L625" s="17"/>
    </row>
    <row r="626" spans="8:12" ht="13">
      <c r="H626" s="17"/>
      <c r="I626" s="17"/>
      <c r="J626" s="17"/>
      <c r="K626" s="17"/>
      <c r="L626" s="17"/>
    </row>
    <row r="627" spans="8:12" ht="13">
      <c r="H627" s="17"/>
      <c r="I627" s="17"/>
      <c r="J627" s="17"/>
      <c r="K627" s="17"/>
      <c r="L627" s="17"/>
    </row>
    <row r="628" spans="8:12" ht="13">
      <c r="H628" s="17"/>
      <c r="I628" s="17"/>
      <c r="J628" s="17"/>
      <c r="K628" s="17"/>
      <c r="L628" s="17"/>
    </row>
    <row r="629" spans="8:12" ht="13">
      <c r="H629" s="17"/>
      <c r="I629" s="17"/>
      <c r="J629" s="17"/>
      <c r="K629" s="17"/>
      <c r="L629" s="17"/>
    </row>
    <row r="630" spans="8:12" ht="13">
      <c r="H630" s="17"/>
      <c r="I630" s="17"/>
      <c r="J630" s="17"/>
      <c r="K630" s="17"/>
      <c r="L630" s="17"/>
    </row>
    <row r="631" spans="8:12" ht="13">
      <c r="H631" s="17"/>
      <c r="I631" s="17"/>
      <c r="J631" s="17"/>
      <c r="K631" s="17"/>
      <c r="L631" s="17"/>
    </row>
    <row r="632" spans="8:12" ht="13">
      <c r="H632" s="17"/>
      <c r="I632" s="17"/>
      <c r="J632" s="17"/>
      <c r="K632" s="17"/>
      <c r="L632" s="17"/>
    </row>
    <row r="633" spans="8:12" ht="13">
      <c r="H633" s="17"/>
      <c r="I633" s="17"/>
      <c r="J633" s="17"/>
      <c r="K633" s="17"/>
      <c r="L633" s="17"/>
    </row>
    <row r="634" spans="8:12" ht="13">
      <c r="H634" s="17"/>
      <c r="I634" s="17"/>
      <c r="J634" s="17"/>
      <c r="K634" s="17"/>
      <c r="L634" s="17"/>
    </row>
    <row r="635" spans="8:12" ht="13">
      <c r="H635" s="17"/>
      <c r="I635" s="17"/>
      <c r="J635" s="17"/>
      <c r="K635" s="17"/>
      <c r="L635" s="17"/>
    </row>
    <row r="636" spans="8:12" ht="13">
      <c r="H636" s="17"/>
      <c r="I636" s="17"/>
      <c r="J636" s="17"/>
      <c r="K636" s="17"/>
      <c r="L636" s="17"/>
    </row>
    <row r="637" spans="8:12" ht="13">
      <c r="H637" s="17"/>
      <c r="I637" s="17"/>
      <c r="J637" s="17"/>
      <c r="K637" s="17"/>
      <c r="L637" s="17"/>
    </row>
    <row r="638" spans="8:12" ht="13">
      <c r="H638" s="17"/>
      <c r="I638" s="17"/>
      <c r="J638" s="17"/>
      <c r="K638" s="17"/>
      <c r="L638" s="17"/>
    </row>
    <row r="639" spans="8:12" ht="13">
      <c r="H639" s="17"/>
      <c r="I639" s="17"/>
      <c r="J639" s="17"/>
      <c r="K639" s="17"/>
      <c r="L639" s="17"/>
    </row>
    <row r="640" spans="8:12" ht="13">
      <c r="H640" s="17"/>
      <c r="I640" s="17"/>
      <c r="J640" s="17"/>
      <c r="K640" s="17"/>
      <c r="L640" s="17"/>
    </row>
    <row r="641" spans="8:12" ht="13">
      <c r="H641" s="17"/>
      <c r="I641" s="17"/>
      <c r="J641" s="17"/>
      <c r="K641" s="17"/>
      <c r="L641" s="17"/>
    </row>
    <row r="642" spans="8:12" ht="13">
      <c r="H642" s="17"/>
      <c r="I642" s="17"/>
      <c r="J642" s="17"/>
      <c r="K642" s="17"/>
      <c r="L642" s="17"/>
    </row>
    <row r="643" spans="8:12" ht="13">
      <c r="H643" s="17"/>
      <c r="I643" s="17"/>
      <c r="J643" s="17"/>
      <c r="K643" s="17"/>
      <c r="L643" s="17"/>
    </row>
    <row r="644" spans="8:12" ht="13">
      <c r="H644" s="17"/>
      <c r="I644" s="17"/>
      <c r="J644" s="17"/>
      <c r="K644" s="17"/>
      <c r="L644" s="17"/>
    </row>
    <row r="645" spans="8:12" ht="13">
      <c r="H645" s="17"/>
      <c r="I645" s="17"/>
      <c r="J645" s="17"/>
      <c r="K645" s="17"/>
      <c r="L645" s="17"/>
    </row>
    <row r="646" spans="8:12" ht="13">
      <c r="H646" s="17"/>
      <c r="I646" s="17"/>
      <c r="J646" s="17"/>
      <c r="K646" s="17"/>
      <c r="L646" s="17"/>
    </row>
    <row r="647" spans="8:12" ht="13">
      <c r="H647" s="17"/>
      <c r="I647" s="17"/>
      <c r="J647" s="17"/>
      <c r="K647" s="17"/>
      <c r="L647" s="17"/>
    </row>
    <row r="648" spans="8:12" ht="13">
      <c r="H648" s="17"/>
      <c r="I648" s="17"/>
      <c r="J648" s="17"/>
      <c r="K648" s="17"/>
      <c r="L648" s="17"/>
    </row>
    <row r="649" spans="8:12" ht="13">
      <c r="H649" s="17"/>
      <c r="I649" s="17"/>
      <c r="J649" s="17"/>
      <c r="K649" s="17"/>
      <c r="L649" s="17"/>
    </row>
    <row r="650" spans="8:12" ht="13">
      <c r="H650" s="17"/>
      <c r="I650" s="17"/>
      <c r="J650" s="17"/>
      <c r="K650" s="17"/>
      <c r="L650" s="17"/>
    </row>
    <row r="651" spans="8:12" ht="13">
      <c r="H651" s="17"/>
      <c r="I651" s="17"/>
      <c r="J651" s="17"/>
      <c r="K651" s="17"/>
      <c r="L651" s="17"/>
    </row>
    <row r="652" spans="8:12" ht="13">
      <c r="H652" s="17"/>
      <c r="I652" s="17"/>
      <c r="J652" s="17"/>
      <c r="K652" s="17"/>
      <c r="L652" s="17"/>
    </row>
    <row r="653" spans="8:12" ht="13">
      <c r="H653" s="17"/>
      <c r="I653" s="17"/>
      <c r="J653" s="17"/>
      <c r="K653" s="17"/>
      <c r="L653" s="17"/>
    </row>
    <row r="654" spans="8:12" ht="13">
      <c r="H654" s="17"/>
      <c r="I654" s="17"/>
      <c r="J654" s="17"/>
      <c r="K654" s="17"/>
      <c r="L654" s="17"/>
    </row>
    <row r="655" spans="8:12" ht="13">
      <c r="H655" s="17"/>
      <c r="I655" s="17"/>
      <c r="J655" s="17"/>
      <c r="K655" s="17"/>
      <c r="L655" s="17"/>
    </row>
    <row r="656" spans="8:12" ht="13">
      <c r="H656" s="17"/>
      <c r="I656" s="17"/>
      <c r="J656" s="17"/>
      <c r="K656" s="17"/>
      <c r="L656" s="17"/>
    </row>
    <row r="657" spans="8:12" ht="13">
      <c r="H657" s="17"/>
      <c r="I657" s="17"/>
      <c r="J657" s="17"/>
      <c r="K657" s="17"/>
      <c r="L657" s="17"/>
    </row>
    <row r="658" spans="8:12" ht="13">
      <c r="H658" s="17"/>
      <c r="I658" s="17"/>
      <c r="J658" s="17"/>
      <c r="K658" s="17"/>
      <c r="L658" s="17"/>
    </row>
    <row r="659" spans="8:12" ht="13">
      <c r="H659" s="17"/>
      <c r="I659" s="17"/>
      <c r="J659" s="17"/>
      <c r="K659" s="17"/>
      <c r="L659" s="17"/>
    </row>
    <row r="660" spans="8:12" ht="13">
      <c r="H660" s="17"/>
      <c r="I660" s="17"/>
      <c r="J660" s="17"/>
      <c r="K660" s="17"/>
      <c r="L660" s="17"/>
    </row>
    <row r="661" spans="8:12" ht="13">
      <c r="H661" s="17"/>
      <c r="I661" s="17"/>
      <c r="J661" s="17"/>
      <c r="K661" s="17"/>
      <c r="L661" s="17"/>
    </row>
    <row r="662" spans="8:12" ht="13">
      <c r="H662" s="17"/>
      <c r="I662" s="17"/>
      <c r="J662" s="17"/>
      <c r="K662" s="17"/>
      <c r="L662" s="17"/>
    </row>
    <row r="663" spans="8:12" ht="13">
      <c r="H663" s="17"/>
      <c r="I663" s="17"/>
      <c r="J663" s="17"/>
      <c r="K663" s="17"/>
      <c r="L663" s="17"/>
    </row>
    <row r="664" spans="8:12" ht="13">
      <c r="H664" s="17"/>
      <c r="I664" s="17"/>
      <c r="J664" s="17"/>
      <c r="K664" s="17"/>
      <c r="L664" s="17"/>
    </row>
    <row r="665" spans="8:12" ht="13">
      <c r="H665" s="17"/>
      <c r="I665" s="17"/>
      <c r="J665" s="17"/>
      <c r="K665" s="17"/>
      <c r="L665" s="17"/>
    </row>
    <row r="666" spans="8:12" ht="13">
      <c r="H666" s="17"/>
      <c r="I666" s="17"/>
      <c r="J666" s="17"/>
      <c r="K666" s="17"/>
      <c r="L666" s="17"/>
    </row>
    <row r="667" spans="8:12" ht="13">
      <c r="H667" s="17"/>
      <c r="I667" s="17"/>
      <c r="J667" s="17"/>
      <c r="K667" s="17"/>
      <c r="L667" s="17"/>
    </row>
    <row r="668" spans="8:12" ht="13">
      <c r="H668" s="17"/>
      <c r="I668" s="17"/>
      <c r="J668" s="17"/>
      <c r="K668" s="17"/>
      <c r="L668" s="17"/>
    </row>
    <row r="669" spans="8:12" ht="13">
      <c r="H669" s="17"/>
      <c r="I669" s="17"/>
      <c r="J669" s="17"/>
      <c r="K669" s="17"/>
      <c r="L669" s="17"/>
    </row>
    <row r="670" spans="8:12" ht="13">
      <c r="H670" s="17"/>
      <c r="I670" s="17"/>
      <c r="J670" s="17"/>
      <c r="K670" s="17"/>
      <c r="L670" s="17"/>
    </row>
    <row r="671" spans="8:12" ht="13">
      <c r="H671" s="17"/>
      <c r="I671" s="17"/>
      <c r="J671" s="17"/>
      <c r="K671" s="17"/>
      <c r="L671" s="17"/>
    </row>
    <row r="672" spans="8:12" ht="13">
      <c r="H672" s="17"/>
      <c r="I672" s="17"/>
      <c r="J672" s="17"/>
      <c r="K672" s="17"/>
      <c r="L672" s="17"/>
    </row>
    <row r="673" spans="8:12" ht="13">
      <c r="H673" s="17"/>
      <c r="I673" s="17"/>
      <c r="J673" s="17"/>
      <c r="K673" s="17"/>
      <c r="L673" s="17"/>
    </row>
    <row r="674" spans="8:12" ht="13">
      <c r="H674" s="17"/>
      <c r="I674" s="17"/>
      <c r="J674" s="17"/>
      <c r="K674" s="17"/>
      <c r="L674" s="17"/>
    </row>
    <row r="675" spans="8:12" ht="13">
      <c r="H675" s="17"/>
      <c r="I675" s="17"/>
      <c r="J675" s="17"/>
      <c r="K675" s="17"/>
      <c r="L675" s="17"/>
    </row>
    <row r="676" spans="8:12" ht="13">
      <c r="H676" s="17"/>
      <c r="I676" s="17"/>
      <c r="J676" s="17"/>
      <c r="K676" s="17"/>
      <c r="L676" s="17"/>
    </row>
    <row r="677" spans="8:12" ht="13">
      <c r="H677" s="17"/>
      <c r="I677" s="17"/>
      <c r="J677" s="17"/>
      <c r="K677" s="17"/>
      <c r="L677" s="17"/>
    </row>
    <row r="678" spans="8:12" ht="13">
      <c r="H678" s="17"/>
      <c r="I678" s="17"/>
      <c r="J678" s="17"/>
      <c r="K678" s="17"/>
      <c r="L678" s="17"/>
    </row>
    <row r="679" spans="8:12" ht="13">
      <c r="H679" s="17"/>
      <c r="I679" s="17"/>
      <c r="J679" s="17"/>
      <c r="K679" s="17"/>
      <c r="L679" s="17"/>
    </row>
    <row r="680" spans="8:12" ht="13">
      <c r="H680" s="17"/>
      <c r="I680" s="17"/>
      <c r="J680" s="17"/>
      <c r="K680" s="17"/>
      <c r="L680" s="17"/>
    </row>
    <row r="681" spans="8:12" ht="13">
      <c r="H681" s="17"/>
      <c r="I681" s="17"/>
      <c r="J681" s="17"/>
      <c r="K681" s="17"/>
      <c r="L681" s="17"/>
    </row>
    <row r="682" spans="8:12" ht="13">
      <c r="H682" s="17"/>
      <c r="I682" s="17"/>
      <c r="J682" s="17"/>
      <c r="K682" s="17"/>
      <c r="L682" s="17"/>
    </row>
    <row r="683" spans="8:12" ht="13">
      <c r="H683" s="17"/>
      <c r="I683" s="17"/>
      <c r="J683" s="17"/>
      <c r="K683" s="17"/>
      <c r="L683" s="17"/>
    </row>
    <row r="684" spans="8:12" ht="13">
      <c r="H684" s="17"/>
      <c r="I684" s="17"/>
      <c r="J684" s="17"/>
      <c r="K684" s="17"/>
      <c r="L684" s="17"/>
    </row>
    <row r="685" spans="8:12" ht="13">
      <c r="H685" s="17"/>
      <c r="I685" s="17"/>
      <c r="J685" s="17"/>
      <c r="K685" s="17"/>
      <c r="L685" s="17"/>
    </row>
    <row r="686" spans="8:12" ht="13">
      <c r="H686" s="17"/>
      <c r="I686" s="17"/>
      <c r="J686" s="17"/>
      <c r="K686" s="17"/>
      <c r="L686" s="17"/>
    </row>
    <row r="687" spans="8:12" ht="13">
      <c r="H687" s="17"/>
      <c r="I687" s="17"/>
      <c r="J687" s="17"/>
      <c r="K687" s="17"/>
      <c r="L687" s="17"/>
    </row>
    <row r="688" spans="8:12" ht="13">
      <c r="H688" s="17"/>
      <c r="I688" s="17"/>
      <c r="J688" s="17"/>
      <c r="K688" s="17"/>
      <c r="L688" s="17"/>
    </row>
    <row r="689" spans="8:12" ht="13">
      <c r="H689" s="17"/>
      <c r="I689" s="17"/>
      <c r="J689" s="17"/>
      <c r="K689" s="17"/>
      <c r="L689" s="17"/>
    </row>
    <row r="690" spans="8:12" ht="13">
      <c r="H690" s="17"/>
      <c r="I690" s="17"/>
      <c r="J690" s="17"/>
      <c r="K690" s="17"/>
      <c r="L690" s="17"/>
    </row>
    <row r="691" spans="8:12" ht="13">
      <c r="H691" s="17"/>
      <c r="I691" s="17"/>
      <c r="J691" s="17"/>
      <c r="K691" s="17"/>
      <c r="L691" s="17"/>
    </row>
    <row r="692" spans="8:12" ht="13">
      <c r="H692" s="17"/>
      <c r="I692" s="17"/>
      <c r="J692" s="17"/>
      <c r="K692" s="17"/>
      <c r="L692" s="17"/>
    </row>
    <row r="693" spans="8:12" ht="13">
      <c r="H693" s="17"/>
      <c r="I693" s="17"/>
      <c r="J693" s="17"/>
      <c r="K693" s="17"/>
      <c r="L693" s="17"/>
    </row>
    <row r="694" spans="8:12" ht="13">
      <c r="H694" s="17"/>
      <c r="I694" s="17"/>
      <c r="J694" s="17"/>
      <c r="K694" s="17"/>
      <c r="L694" s="17"/>
    </row>
    <row r="695" spans="8:12" ht="13">
      <c r="H695" s="17"/>
      <c r="I695" s="17"/>
      <c r="J695" s="17"/>
      <c r="K695" s="17"/>
      <c r="L695" s="17"/>
    </row>
    <row r="696" spans="8:12" ht="13">
      <c r="H696" s="17"/>
      <c r="I696" s="17"/>
      <c r="J696" s="17"/>
      <c r="K696" s="17"/>
      <c r="L696" s="17"/>
    </row>
    <row r="697" spans="8:12" ht="13">
      <c r="H697" s="17"/>
      <c r="I697" s="17"/>
      <c r="J697" s="17"/>
      <c r="K697" s="17"/>
      <c r="L697" s="17"/>
    </row>
    <row r="698" spans="8:12" ht="13">
      <c r="H698" s="17"/>
      <c r="I698" s="17"/>
      <c r="J698" s="17"/>
      <c r="K698" s="17"/>
      <c r="L698" s="17"/>
    </row>
    <row r="699" spans="8:12" ht="13">
      <c r="H699" s="17"/>
      <c r="I699" s="17"/>
      <c r="J699" s="17"/>
      <c r="K699" s="17"/>
      <c r="L699" s="17"/>
    </row>
    <row r="700" spans="8:12" ht="13">
      <c r="H700" s="17"/>
      <c r="I700" s="17"/>
      <c r="J700" s="17"/>
      <c r="K700" s="17"/>
      <c r="L700" s="17"/>
    </row>
    <row r="701" spans="8:12" ht="13">
      <c r="H701" s="17"/>
      <c r="I701" s="17"/>
      <c r="J701" s="17"/>
      <c r="K701" s="17"/>
      <c r="L701" s="17"/>
    </row>
    <row r="702" spans="8:12" ht="13">
      <c r="H702" s="17"/>
      <c r="I702" s="17"/>
      <c r="J702" s="17"/>
      <c r="K702" s="17"/>
      <c r="L702" s="17"/>
    </row>
    <row r="703" spans="8:12" ht="13">
      <c r="H703" s="17"/>
      <c r="I703" s="17"/>
      <c r="J703" s="17"/>
      <c r="K703" s="17"/>
      <c r="L703" s="17"/>
    </row>
    <row r="704" spans="8:12" ht="13">
      <c r="H704" s="17"/>
      <c r="I704" s="17"/>
      <c r="J704" s="17"/>
      <c r="K704" s="17"/>
      <c r="L704" s="17"/>
    </row>
    <row r="705" spans="8:12" ht="13">
      <c r="H705" s="17"/>
      <c r="I705" s="17"/>
      <c r="J705" s="17"/>
      <c r="K705" s="17"/>
      <c r="L705" s="17"/>
    </row>
    <row r="706" spans="8:12" ht="13">
      <c r="H706" s="17"/>
      <c r="I706" s="17"/>
      <c r="J706" s="17"/>
      <c r="K706" s="17"/>
      <c r="L706" s="17"/>
    </row>
    <row r="707" spans="8:12" ht="13">
      <c r="H707" s="17"/>
      <c r="I707" s="17"/>
      <c r="J707" s="17"/>
      <c r="K707" s="17"/>
      <c r="L707" s="17"/>
    </row>
    <row r="708" spans="8:12" ht="13">
      <c r="H708" s="17"/>
      <c r="I708" s="17"/>
      <c r="J708" s="17"/>
      <c r="K708" s="17"/>
      <c r="L708" s="17"/>
    </row>
    <row r="709" spans="8:12" ht="13">
      <c r="H709" s="17"/>
      <c r="I709" s="17"/>
      <c r="J709" s="17"/>
      <c r="K709" s="17"/>
      <c r="L709" s="17"/>
    </row>
    <row r="710" spans="8:12" ht="13">
      <c r="H710" s="17"/>
      <c r="I710" s="17"/>
      <c r="J710" s="17"/>
      <c r="K710" s="17"/>
      <c r="L710" s="17"/>
    </row>
    <row r="711" spans="8:12" ht="13">
      <c r="H711" s="17"/>
      <c r="I711" s="17"/>
      <c r="J711" s="17"/>
      <c r="K711" s="17"/>
      <c r="L711" s="17"/>
    </row>
    <row r="712" spans="8:12" ht="13">
      <c r="H712" s="17"/>
      <c r="I712" s="17"/>
      <c r="J712" s="17"/>
      <c r="K712" s="17"/>
      <c r="L712" s="17"/>
    </row>
    <row r="713" spans="8:12" ht="13">
      <c r="H713" s="17"/>
      <c r="I713" s="17"/>
      <c r="J713" s="17"/>
      <c r="K713" s="17"/>
      <c r="L713" s="17"/>
    </row>
    <row r="714" spans="8:12" ht="13">
      <c r="H714" s="17"/>
      <c r="I714" s="17"/>
      <c r="J714" s="17"/>
      <c r="K714" s="17"/>
      <c r="L714" s="17"/>
    </row>
    <row r="715" spans="8:12" ht="13">
      <c r="H715" s="17"/>
      <c r="I715" s="17"/>
      <c r="J715" s="17"/>
      <c r="K715" s="17"/>
      <c r="L715" s="17"/>
    </row>
    <row r="716" spans="8:12" ht="13">
      <c r="H716" s="17"/>
      <c r="I716" s="17"/>
      <c r="J716" s="17"/>
      <c r="K716" s="17"/>
      <c r="L716" s="17"/>
    </row>
    <row r="717" spans="8:12" ht="13">
      <c r="H717" s="17"/>
      <c r="I717" s="17"/>
      <c r="J717" s="17"/>
      <c r="K717" s="17"/>
      <c r="L717" s="17"/>
    </row>
    <row r="718" spans="8:12" ht="13">
      <c r="H718" s="17"/>
      <c r="I718" s="17"/>
      <c r="J718" s="17"/>
      <c r="K718" s="17"/>
      <c r="L718" s="17"/>
    </row>
    <row r="719" spans="8:12" ht="13">
      <c r="H719" s="17"/>
      <c r="I719" s="17"/>
      <c r="J719" s="17"/>
      <c r="K719" s="17"/>
      <c r="L719" s="17"/>
    </row>
    <row r="720" spans="8:12" ht="13">
      <c r="H720" s="17"/>
      <c r="I720" s="17"/>
      <c r="J720" s="17"/>
      <c r="K720" s="17"/>
      <c r="L720" s="17"/>
    </row>
    <row r="721" spans="8:12" ht="13">
      <c r="H721" s="17"/>
      <c r="I721" s="17"/>
      <c r="J721" s="17"/>
      <c r="K721" s="17"/>
      <c r="L721" s="17"/>
    </row>
    <row r="722" spans="8:12" ht="13">
      <c r="H722" s="17"/>
      <c r="I722" s="17"/>
      <c r="J722" s="17"/>
      <c r="K722" s="17"/>
      <c r="L722" s="17"/>
    </row>
    <row r="723" spans="8:12" ht="13">
      <c r="H723" s="17"/>
      <c r="I723" s="17"/>
      <c r="J723" s="17"/>
      <c r="K723" s="17"/>
      <c r="L723" s="17"/>
    </row>
    <row r="724" spans="8:12" ht="13">
      <c r="H724" s="17"/>
      <c r="I724" s="17"/>
      <c r="J724" s="17"/>
      <c r="K724" s="17"/>
      <c r="L724" s="17"/>
    </row>
    <row r="725" spans="8:12" ht="13">
      <c r="H725" s="17"/>
      <c r="I725" s="17"/>
      <c r="J725" s="17"/>
      <c r="K725" s="17"/>
      <c r="L725" s="17"/>
    </row>
    <row r="726" spans="8:12" ht="13">
      <c r="H726" s="17"/>
      <c r="I726" s="17"/>
      <c r="J726" s="17"/>
      <c r="K726" s="17"/>
      <c r="L726" s="17"/>
    </row>
    <row r="727" spans="8:12" ht="13">
      <c r="H727" s="17"/>
      <c r="I727" s="17"/>
      <c r="J727" s="17"/>
      <c r="K727" s="17"/>
      <c r="L727" s="17"/>
    </row>
    <row r="728" spans="8:12" ht="13">
      <c r="H728" s="17"/>
      <c r="I728" s="17"/>
      <c r="J728" s="17"/>
      <c r="K728" s="17"/>
      <c r="L728" s="17"/>
    </row>
    <row r="729" spans="8:12" ht="13">
      <c r="H729" s="17"/>
      <c r="I729" s="17"/>
      <c r="J729" s="17"/>
      <c r="K729" s="17"/>
      <c r="L729" s="17"/>
    </row>
    <row r="730" spans="8:12" ht="13">
      <c r="H730" s="17"/>
      <c r="I730" s="17"/>
      <c r="J730" s="17"/>
      <c r="K730" s="17"/>
      <c r="L730" s="17"/>
    </row>
    <row r="731" spans="8:12" ht="13">
      <c r="H731" s="17"/>
      <c r="I731" s="17"/>
      <c r="J731" s="17"/>
      <c r="K731" s="17"/>
      <c r="L731" s="17"/>
    </row>
    <row r="732" spans="8:12" ht="13">
      <c r="H732" s="17"/>
      <c r="I732" s="17"/>
      <c r="J732" s="17"/>
      <c r="K732" s="17"/>
      <c r="L732" s="17"/>
    </row>
    <row r="733" spans="8:12" ht="13">
      <c r="H733" s="17"/>
      <c r="I733" s="17"/>
      <c r="J733" s="17"/>
      <c r="K733" s="17"/>
      <c r="L733" s="17"/>
    </row>
    <row r="734" spans="8:12" ht="13">
      <c r="H734" s="17"/>
      <c r="I734" s="17"/>
      <c r="J734" s="17"/>
      <c r="K734" s="17"/>
      <c r="L734" s="17"/>
    </row>
    <row r="735" spans="8:12" ht="13">
      <c r="H735" s="17"/>
      <c r="I735" s="17"/>
      <c r="J735" s="17"/>
      <c r="K735" s="17"/>
      <c r="L735" s="17"/>
    </row>
    <row r="736" spans="8:12" ht="13">
      <c r="H736" s="17"/>
      <c r="I736" s="17"/>
      <c r="J736" s="17"/>
      <c r="K736" s="17"/>
      <c r="L736" s="17"/>
    </row>
    <row r="737" spans="8:12" ht="13">
      <c r="H737" s="17"/>
      <c r="I737" s="17"/>
      <c r="J737" s="17"/>
      <c r="K737" s="17"/>
      <c r="L737" s="17"/>
    </row>
    <row r="738" spans="8:12" ht="13">
      <c r="H738" s="17"/>
      <c r="I738" s="17"/>
      <c r="J738" s="17"/>
      <c r="K738" s="17"/>
      <c r="L738" s="17"/>
    </row>
    <row r="739" spans="8:12" ht="13">
      <c r="H739" s="17"/>
      <c r="I739" s="17"/>
      <c r="J739" s="17"/>
      <c r="K739" s="17"/>
      <c r="L739" s="17"/>
    </row>
    <row r="740" spans="8:12" ht="13">
      <c r="H740" s="17"/>
      <c r="I740" s="17"/>
      <c r="J740" s="17"/>
      <c r="K740" s="17"/>
      <c r="L740" s="17"/>
    </row>
    <row r="741" spans="8:12" ht="13">
      <c r="H741" s="17"/>
      <c r="I741" s="17"/>
      <c r="J741" s="17"/>
      <c r="K741" s="17"/>
      <c r="L741" s="17"/>
    </row>
    <row r="742" spans="8:12" ht="13">
      <c r="H742" s="17"/>
      <c r="I742" s="17"/>
      <c r="J742" s="17"/>
      <c r="K742" s="17"/>
      <c r="L742" s="17"/>
    </row>
    <row r="743" spans="8:12" ht="13">
      <c r="H743" s="17"/>
      <c r="I743" s="17"/>
      <c r="J743" s="17"/>
      <c r="K743" s="17"/>
      <c r="L743" s="17"/>
    </row>
    <row r="744" spans="8:12" ht="13">
      <c r="H744" s="17"/>
      <c r="I744" s="17"/>
      <c r="J744" s="17"/>
      <c r="K744" s="17"/>
      <c r="L744" s="17"/>
    </row>
    <row r="745" spans="8:12" ht="13">
      <c r="H745" s="17"/>
      <c r="I745" s="17"/>
      <c r="J745" s="17"/>
      <c r="K745" s="17"/>
      <c r="L745" s="17"/>
    </row>
    <row r="746" spans="8:12" ht="13">
      <c r="H746" s="17"/>
      <c r="I746" s="17"/>
      <c r="J746" s="17"/>
      <c r="K746" s="17"/>
      <c r="L746" s="17"/>
    </row>
    <row r="747" spans="8:12" ht="13">
      <c r="H747" s="17"/>
      <c r="I747" s="17"/>
      <c r="J747" s="17"/>
      <c r="K747" s="17"/>
      <c r="L747" s="17"/>
    </row>
    <row r="748" spans="8:12" ht="13">
      <c r="H748" s="17"/>
      <c r="I748" s="17"/>
      <c r="J748" s="17"/>
      <c r="K748" s="17"/>
      <c r="L748" s="17"/>
    </row>
    <row r="749" spans="8:12" ht="13">
      <c r="H749" s="17"/>
      <c r="I749" s="17"/>
      <c r="J749" s="17"/>
      <c r="K749" s="17"/>
      <c r="L749" s="17"/>
    </row>
    <row r="750" spans="8:12" ht="13">
      <c r="H750" s="17"/>
      <c r="I750" s="17"/>
      <c r="J750" s="17"/>
      <c r="K750" s="17"/>
      <c r="L750" s="17"/>
    </row>
    <row r="751" spans="8:12" ht="13">
      <c r="H751" s="17"/>
      <c r="I751" s="17"/>
      <c r="J751" s="17"/>
      <c r="K751" s="17"/>
      <c r="L751" s="17"/>
    </row>
    <row r="752" spans="8:12" ht="13">
      <c r="H752" s="17"/>
      <c r="I752" s="17"/>
      <c r="J752" s="17"/>
      <c r="K752" s="17"/>
      <c r="L752" s="17"/>
    </row>
    <row r="753" spans="8:12" ht="13">
      <c r="H753" s="17"/>
      <c r="I753" s="17"/>
      <c r="J753" s="17"/>
      <c r="K753" s="17"/>
      <c r="L753" s="17"/>
    </row>
    <row r="754" spans="8:12" ht="13">
      <c r="H754" s="17"/>
      <c r="I754" s="17"/>
      <c r="J754" s="17"/>
      <c r="K754" s="17"/>
      <c r="L754" s="17"/>
    </row>
    <row r="755" spans="8:12" ht="13">
      <c r="H755" s="17"/>
      <c r="I755" s="17"/>
      <c r="J755" s="17"/>
      <c r="K755" s="17"/>
      <c r="L755" s="17"/>
    </row>
    <row r="756" spans="8:12" ht="13">
      <c r="H756" s="17"/>
      <c r="I756" s="17"/>
      <c r="J756" s="17"/>
      <c r="K756" s="17"/>
      <c r="L756" s="17"/>
    </row>
    <row r="757" spans="8:12" ht="13">
      <c r="H757" s="17"/>
      <c r="I757" s="17"/>
      <c r="J757" s="17"/>
      <c r="K757" s="17"/>
      <c r="L757" s="17"/>
    </row>
    <row r="758" spans="8:12" ht="13">
      <c r="H758" s="17"/>
      <c r="I758" s="17"/>
      <c r="J758" s="17"/>
      <c r="K758" s="17"/>
      <c r="L758" s="17"/>
    </row>
    <row r="759" spans="8:12" ht="13">
      <c r="H759" s="17"/>
      <c r="I759" s="17"/>
      <c r="J759" s="17"/>
      <c r="K759" s="17"/>
      <c r="L759" s="17"/>
    </row>
    <row r="760" spans="8:12" ht="13">
      <c r="H760" s="17"/>
      <c r="I760" s="17"/>
      <c r="J760" s="17"/>
      <c r="K760" s="17"/>
      <c r="L760" s="17"/>
    </row>
    <row r="761" spans="8:12" ht="13">
      <c r="H761" s="17"/>
      <c r="I761" s="17"/>
      <c r="J761" s="17"/>
      <c r="K761" s="17"/>
      <c r="L761" s="17"/>
    </row>
    <row r="762" spans="8:12" ht="13">
      <c r="H762" s="17"/>
      <c r="I762" s="17"/>
      <c r="J762" s="17"/>
      <c r="K762" s="17"/>
      <c r="L762" s="17"/>
    </row>
    <row r="763" spans="8:12" ht="13">
      <c r="H763" s="17"/>
      <c r="I763" s="17"/>
      <c r="J763" s="17"/>
      <c r="K763" s="17"/>
      <c r="L763" s="17"/>
    </row>
    <row r="764" spans="8:12" ht="13">
      <c r="H764" s="17"/>
      <c r="I764" s="17"/>
      <c r="J764" s="17"/>
      <c r="K764" s="17"/>
      <c r="L764" s="17"/>
    </row>
    <row r="765" spans="8:12" ht="13">
      <c r="H765" s="17"/>
      <c r="I765" s="17"/>
      <c r="J765" s="17"/>
      <c r="K765" s="17"/>
      <c r="L765" s="17"/>
    </row>
    <row r="766" spans="8:12" ht="13">
      <c r="H766" s="17"/>
      <c r="I766" s="17"/>
      <c r="J766" s="17"/>
      <c r="K766" s="17"/>
      <c r="L766" s="17"/>
    </row>
    <row r="767" spans="8:12" ht="13">
      <c r="H767" s="17"/>
      <c r="I767" s="17"/>
      <c r="J767" s="17"/>
      <c r="K767" s="17"/>
      <c r="L767" s="17"/>
    </row>
    <row r="768" spans="8:12" ht="13">
      <c r="H768" s="17"/>
      <c r="I768" s="17"/>
      <c r="J768" s="17"/>
      <c r="K768" s="17"/>
      <c r="L768" s="17"/>
    </row>
    <row r="769" spans="8:12" ht="13">
      <c r="H769" s="17"/>
      <c r="I769" s="17"/>
      <c r="J769" s="17"/>
      <c r="K769" s="17"/>
      <c r="L769" s="17"/>
    </row>
    <row r="770" spans="8:12" ht="13">
      <c r="H770" s="17"/>
      <c r="I770" s="17"/>
      <c r="J770" s="17"/>
      <c r="K770" s="17"/>
      <c r="L770" s="17"/>
    </row>
    <row r="771" spans="8:12" ht="13">
      <c r="H771" s="17"/>
      <c r="I771" s="17"/>
      <c r="J771" s="17"/>
      <c r="K771" s="17"/>
      <c r="L771" s="17"/>
    </row>
    <row r="772" spans="8:12" ht="13">
      <c r="H772" s="17"/>
      <c r="I772" s="17"/>
      <c r="J772" s="17"/>
      <c r="K772" s="17"/>
      <c r="L772" s="17"/>
    </row>
    <row r="773" spans="8:12" ht="13">
      <c r="H773" s="17"/>
      <c r="I773" s="17"/>
      <c r="J773" s="17"/>
      <c r="K773" s="17"/>
      <c r="L773" s="17"/>
    </row>
    <row r="774" spans="8:12" ht="13">
      <c r="H774" s="17"/>
      <c r="I774" s="17"/>
      <c r="J774" s="17"/>
      <c r="K774" s="17"/>
      <c r="L774" s="17"/>
    </row>
    <row r="775" spans="8:12" ht="13">
      <c r="H775" s="17"/>
      <c r="I775" s="17"/>
      <c r="J775" s="17"/>
      <c r="K775" s="17"/>
      <c r="L775" s="17"/>
    </row>
    <row r="776" spans="8:12" ht="13">
      <c r="H776" s="17"/>
      <c r="I776" s="17"/>
      <c r="J776" s="17"/>
      <c r="K776" s="17"/>
      <c r="L776" s="17"/>
    </row>
    <row r="777" spans="8:12" ht="13">
      <c r="H777" s="17"/>
      <c r="I777" s="17"/>
      <c r="J777" s="17"/>
      <c r="K777" s="17"/>
      <c r="L777" s="17"/>
    </row>
    <row r="778" spans="8:12" ht="13">
      <c r="H778" s="17"/>
      <c r="I778" s="17"/>
      <c r="J778" s="17"/>
      <c r="K778" s="17"/>
      <c r="L778" s="17"/>
    </row>
    <row r="779" spans="8:12" ht="13">
      <c r="H779" s="17"/>
      <c r="I779" s="17"/>
      <c r="J779" s="17"/>
      <c r="K779" s="17"/>
      <c r="L779" s="17"/>
    </row>
    <row r="780" spans="8:12" ht="13">
      <c r="H780" s="17"/>
      <c r="I780" s="17"/>
      <c r="J780" s="17"/>
      <c r="K780" s="17"/>
      <c r="L780" s="17"/>
    </row>
    <row r="781" spans="8:12" ht="13">
      <c r="H781" s="17"/>
      <c r="I781" s="17"/>
      <c r="J781" s="17"/>
      <c r="K781" s="17"/>
      <c r="L781" s="17"/>
    </row>
    <row r="782" spans="8:12" ht="13">
      <c r="H782" s="17"/>
      <c r="I782" s="17"/>
      <c r="J782" s="17"/>
      <c r="K782" s="17"/>
      <c r="L782" s="17"/>
    </row>
    <row r="783" spans="8:12" ht="13">
      <c r="H783" s="17"/>
      <c r="I783" s="17"/>
      <c r="J783" s="17"/>
      <c r="K783" s="17"/>
      <c r="L783" s="17"/>
    </row>
    <row r="784" spans="8:12" ht="13">
      <c r="H784" s="17"/>
      <c r="I784" s="17"/>
      <c r="J784" s="17"/>
      <c r="K784" s="17"/>
      <c r="L784" s="17"/>
    </row>
    <row r="785" spans="8:12" ht="13">
      <c r="H785" s="17"/>
      <c r="I785" s="17"/>
      <c r="J785" s="17"/>
      <c r="K785" s="17"/>
      <c r="L785" s="17"/>
    </row>
    <row r="786" spans="8:12" ht="13">
      <c r="H786" s="17"/>
      <c r="I786" s="17"/>
      <c r="J786" s="17"/>
      <c r="K786" s="17"/>
      <c r="L786" s="17"/>
    </row>
    <row r="787" spans="8:12" ht="13">
      <c r="H787" s="17"/>
      <c r="I787" s="17"/>
      <c r="J787" s="17"/>
      <c r="K787" s="17"/>
      <c r="L787" s="17"/>
    </row>
    <row r="788" spans="8:12" ht="13">
      <c r="H788" s="17"/>
      <c r="I788" s="17"/>
      <c r="J788" s="17"/>
      <c r="K788" s="17"/>
      <c r="L788" s="17"/>
    </row>
    <row r="789" spans="8:12" ht="13">
      <c r="H789" s="17"/>
      <c r="I789" s="17"/>
      <c r="J789" s="17"/>
      <c r="K789" s="17"/>
      <c r="L789" s="17"/>
    </row>
    <row r="790" spans="8:12" ht="13">
      <c r="H790" s="17"/>
      <c r="I790" s="17"/>
      <c r="J790" s="17"/>
      <c r="K790" s="17"/>
      <c r="L790" s="17"/>
    </row>
    <row r="791" spans="8:12" ht="13">
      <c r="H791" s="17"/>
      <c r="I791" s="17"/>
      <c r="J791" s="17"/>
      <c r="K791" s="17"/>
      <c r="L791" s="17"/>
    </row>
    <row r="792" spans="8:12" ht="13">
      <c r="H792" s="17"/>
      <c r="I792" s="17"/>
      <c r="J792" s="17"/>
      <c r="K792" s="17"/>
      <c r="L792" s="17"/>
    </row>
    <row r="793" spans="8:12" ht="13">
      <c r="H793" s="17"/>
      <c r="I793" s="17"/>
      <c r="J793" s="17"/>
      <c r="K793" s="17"/>
      <c r="L793" s="17"/>
    </row>
    <row r="794" spans="8:12" ht="13">
      <c r="H794" s="17"/>
      <c r="I794" s="17"/>
      <c r="J794" s="17"/>
      <c r="K794" s="17"/>
      <c r="L794" s="17"/>
    </row>
    <row r="795" spans="8:12" ht="13">
      <c r="H795" s="17"/>
      <c r="I795" s="17"/>
      <c r="J795" s="17"/>
      <c r="K795" s="17"/>
      <c r="L795" s="17"/>
    </row>
    <row r="796" spans="8:12" ht="13">
      <c r="H796" s="17"/>
      <c r="I796" s="17"/>
      <c r="J796" s="17"/>
      <c r="K796" s="17"/>
      <c r="L796" s="17"/>
    </row>
    <row r="797" spans="8:12" ht="13">
      <c r="H797" s="17"/>
      <c r="I797" s="17"/>
      <c r="J797" s="17"/>
      <c r="K797" s="17"/>
      <c r="L797" s="17"/>
    </row>
    <row r="798" spans="8:12" ht="13">
      <c r="H798" s="17"/>
      <c r="I798" s="17"/>
      <c r="J798" s="17"/>
      <c r="K798" s="17"/>
      <c r="L798" s="17"/>
    </row>
    <row r="799" spans="8:12" ht="13">
      <c r="H799" s="17"/>
      <c r="I799" s="17"/>
      <c r="J799" s="17"/>
      <c r="K799" s="17"/>
      <c r="L799" s="17"/>
    </row>
    <row r="800" spans="8:12" ht="13">
      <c r="H800" s="17"/>
      <c r="I800" s="17"/>
      <c r="J800" s="17"/>
      <c r="K800" s="17"/>
      <c r="L800" s="17"/>
    </row>
    <row r="801" spans="8:12" ht="13">
      <c r="H801" s="17"/>
      <c r="I801" s="17"/>
      <c r="J801" s="17"/>
      <c r="K801" s="17"/>
      <c r="L801" s="17"/>
    </row>
    <row r="802" spans="8:12" ht="13">
      <c r="H802" s="17"/>
      <c r="I802" s="17"/>
      <c r="J802" s="17"/>
      <c r="K802" s="17"/>
      <c r="L802" s="17"/>
    </row>
    <row r="803" spans="8:12" ht="13">
      <c r="H803" s="17"/>
      <c r="I803" s="17"/>
      <c r="J803" s="17"/>
      <c r="K803" s="17"/>
      <c r="L803" s="17"/>
    </row>
    <row r="804" spans="8:12" ht="13">
      <c r="H804" s="17"/>
      <c r="I804" s="17"/>
      <c r="J804" s="17"/>
      <c r="K804" s="17"/>
      <c r="L804" s="17"/>
    </row>
    <row r="805" spans="8:12" ht="13">
      <c r="H805" s="17"/>
      <c r="I805" s="17"/>
      <c r="J805" s="17"/>
      <c r="K805" s="17"/>
      <c r="L805" s="17"/>
    </row>
    <row r="806" spans="8:12" ht="13">
      <c r="H806" s="17"/>
      <c r="I806" s="17"/>
      <c r="J806" s="17"/>
      <c r="K806" s="17"/>
      <c r="L806" s="17"/>
    </row>
    <row r="807" spans="8:12" ht="13">
      <c r="H807" s="17"/>
      <c r="I807" s="17"/>
      <c r="J807" s="17"/>
      <c r="K807" s="17"/>
      <c r="L807" s="17"/>
    </row>
    <row r="808" spans="8:12" ht="13">
      <c r="H808" s="17"/>
      <c r="I808" s="17"/>
      <c r="J808" s="17"/>
      <c r="K808" s="17"/>
      <c r="L808" s="17"/>
    </row>
    <row r="809" spans="8:12" ht="13">
      <c r="H809" s="17"/>
      <c r="I809" s="17"/>
      <c r="J809" s="17"/>
      <c r="K809" s="17"/>
      <c r="L809" s="17"/>
    </row>
    <row r="810" spans="8:12" ht="13">
      <c r="H810" s="17"/>
      <c r="I810" s="17"/>
      <c r="J810" s="17"/>
      <c r="K810" s="17"/>
      <c r="L810" s="17"/>
    </row>
    <row r="811" spans="8:12" ht="13">
      <c r="H811" s="17"/>
      <c r="I811" s="17"/>
      <c r="J811" s="17"/>
      <c r="K811" s="17"/>
      <c r="L811" s="17"/>
    </row>
    <row r="812" spans="8:12" ht="13">
      <c r="H812" s="17"/>
      <c r="I812" s="17"/>
      <c r="J812" s="17"/>
      <c r="K812" s="17"/>
      <c r="L812" s="17"/>
    </row>
    <row r="813" spans="8:12" ht="13">
      <c r="H813" s="17"/>
      <c r="I813" s="17"/>
      <c r="J813" s="17"/>
      <c r="K813" s="17"/>
      <c r="L813" s="17"/>
    </row>
    <row r="814" spans="8:12" ht="13">
      <c r="H814" s="17"/>
      <c r="I814" s="17"/>
      <c r="J814" s="17"/>
      <c r="K814" s="17"/>
      <c r="L814" s="17"/>
    </row>
    <row r="815" spans="8:12" ht="13">
      <c r="H815" s="17"/>
      <c r="I815" s="17"/>
      <c r="J815" s="17"/>
      <c r="K815" s="17"/>
      <c r="L815" s="17"/>
    </row>
    <row r="816" spans="8:12" ht="13">
      <c r="H816" s="17"/>
      <c r="I816" s="17"/>
      <c r="J816" s="17"/>
      <c r="K816" s="17"/>
      <c r="L816" s="17"/>
    </row>
    <row r="817" spans="8:12" ht="13">
      <c r="H817" s="17"/>
      <c r="I817" s="17"/>
      <c r="J817" s="17"/>
      <c r="K817" s="17"/>
      <c r="L817" s="17"/>
    </row>
    <row r="818" spans="8:12" ht="13">
      <c r="H818" s="17"/>
      <c r="I818" s="17"/>
      <c r="J818" s="17"/>
      <c r="K818" s="17"/>
      <c r="L818" s="17"/>
    </row>
    <row r="819" spans="8:12" ht="13">
      <c r="H819" s="17"/>
      <c r="I819" s="17"/>
      <c r="J819" s="17"/>
      <c r="K819" s="17"/>
      <c r="L819" s="17"/>
    </row>
    <row r="820" spans="8:12" ht="13">
      <c r="H820" s="17"/>
      <c r="I820" s="17"/>
      <c r="J820" s="17"/>
      <c r="K820" s="17"/>
      <c r="L820" s="17"/>
    </row>
    <row r="821" spans="8:12" ht="13">
      <c r="H821" s="17"/>
      <c r="I821" s="17"/>
      <c r="J821" s="17"/>
      <c r="K821" s="17"/>
      <c r="L821" s="17"/>
    </row>
    <row r="822" spans="8:12" ht="13">
      <c r="H822" s="17"/>
      <c r="I822" s="17"/>
      <c r="J822" s="17"/>
      <c r="K822" s="17"/>
      <c r="L822" s="17"/>
    </row>
    <row r="823" spans="8:12" ht="13">
      <c r="H823" s="17"/>
      <c r="I823" s="17"/>
      <c r="J823" s="17"/>
      <c r="K823" s="17"/>
      <c r="L823" s="17"/>
    </row>
    <row r="824" spans="8:12" ht="13">
      <c r="H824" s="17"/>
      <c r="I824" s="17"/>
      <c r="J824" s="17"/>
      <c r="K824" s="17"/>
      <c r="L824" s="17"/>
    </row>
    <row r="825" spans="8:12" ht="13">
      <c r="H825" s="17"/>
      <c r="I825" s="17"/>
      <c r="J825" s="17"/>
      <c r="K825" s="17"/>
      <c r="L825" s="17"/>
    </row>
    <row r="826" spans="8:12" ht="13">
      <c r="H826" s="17"/>
      <c r="I826" s="17"/>
      <c r="J826" s="17"/>
      <c r="K826" s="17"/>
      <c r="L826" s="17"/>
    </row>
    <row r="827" spans="8:12" ht="13">
      <c r="H827" s="17"/>
      <c r="I827" s="17"/>
      <c r="J827" s="17"/>
      <c r="K827" s="17"/>
      <c r="L827" s="17"/>
    </row>
    <row r="828" spans="8:12" ht="13">
      <c r="H828" s="17"/>
      <c r="I828" s="17"/>
      <c r="J828" s="17"/>
      <c r="K828" s="17"/>
      <c r="L828" s="17"/>
    </row>
    <row r="829" spans="8:12" ht="13">
      <c r="H829" s="17"/>
      <c r="I829" s="17"/>
      <c r="J829" s="17"/>
      <c r="K829" s="17"/>
      <c r="L829" s="17"/>
    </row>
    <row r="830" spans="8:12" ht="13">
      <c r="H830" s="17"/>
      <c r="I830" s="17"/>
      <c r="J830" s="17"/>
      <c r="K830" s="17"/>
      <c r="L830" s="17"/>
    </row>
    <row r="831" spans="8:12" ht="13">
      <c r="H831" s="17"/>
      <c r="I831" s="17"/>
      <c r="J831" s="17"/>
      <c r="K831" s="17"/>
      <c r="L831" s="17"/>
    </row>
    <row r="832" spans="8:12" ht="13">
      <c r="H832" s="17"/>
      <c r="I832" s="17"/>
      <c r="J832" s="17"/>
      <c r="K832" s="17"/>
      <c r="L832" s="17"/>
    </row>
    <row r="833" spans="8:12" ht="13">
      <c r="H833" s="17"/>
      <c r="I833" s="17"/>
      <c r="J833" s="17"/>
      <c r="K833" s="17"/>
      <c r="L833" s="17"/>
    </row>
    <row r="834" spans="8:12" ht="13">
      <c r="H834" s="17"/>
      <c r="I834" s="17"/>
      <c r="J834" s="17"/>
      <c r="K834" s="17"/>
      <c r="L834" s="17"/>
    </row>
    <row r="835" spans="8:12" ht="13">
      <c r="H835" s="17"/>
      <c r="I835" s="17"/>
      <c r="J835" s="17"/>
      <c r="K835" s="17"/>
      <c r="L835" s="17"/>
    </row>
    <row r="836" spans="8:12" ht="13">
      <c r="H836" s="17"/>
      <c r="I836" s="17"/>
      <c r="J836" s="17"/>
      <c r="K836" s="17"/>
      <c r="L836" s="17"/>
    </row>
    <row r="837" spans="8:12" ht="13">
      <c r="H837" s="17"/>
      <c r="I837" s="17"/>
      <c r="J837" s="17"/>
      <c r="K837" s="17"/>
      <c r="L837" s="17"/>
    </row>
    <row r="838" spans="8:12" ht="13">
      <c r="H838" s="17"/>
      <c r="I838" s="17"/>
      <c r="J838" s="17"/>
      <c r="K838" s="17"/>
      <c r="L838" s="17"/>
    </row>
    <row r="839" spans="8:12" ht="13">
      <c r="H839" s="17"/>
      <c r="I839" s="17"/>
      <c r="J839" s="17"/>
      <c r="K839" s="17"/>
      <c r="L839" s="17"/>
    </row>
    <row r="840" spans="8:12" ht="13">
      <c r="H840" s="17"/>
      <c r="I840" s="17"/>
      <c r="J840" s="17"/>
      <c r="K840" s="17"/>
      <c r="L840" s="17"/>
    </row>
    <row r="841" spans="8:12" ht="13">
      <c r="H841" s="17"/>
      <c r="I841" s="17"/>
      <c r="J841" s="17"/>
      <c r="K841" s="17"/>
      <c r="L841" s="17"/>
    </row>
    <row r="842" spans="8:12" ht="13">
      <c r="H842" s="17"/>
      <c r="I842" s="17"/>
      <c r="J842" s="17"/>
      <c r="K842" s="17"/>
      <c r="L842" s="17"/>
    </row>
    <row r="843" spans="8:12" ht="13">
      <c r="H843" s="17"/>
      <c r="I843" s="17"/>
      <c r="J843" s="17"/>
      <c r="K843" s="17"/>
      <c r="L843" s="17"/>
    </row>
    <row r="844" spans="8:12" ht="13">
      <c r="H844" s="17"/>
      <c r="I844" s="17"/>
      <c r="J844" s="17"/>
      <c r="K844" s="17"/>
      <c r="L844" s="17"/>
    </row>
    <row r="845" spans="8:12" ht="13">
      <c r="H845" s="17"/>
      <c r="I845" s="17"/>
      <c r="J845" s="17"/>
      <c r="K845" s="17"/>
      <c r="L845" s="17"/>
    </row>
    <row r="846" spans="8:12" ht="13">
      <c r="H846" s="17"/>
      <c r="I846" s="17"/>
      <c r="J846" s="17"/>
      <c r="K846" s="17"/>
      <c r="L846" s="17"/>
    </row>
    <row r="847" spans="8:12" ht="13">
      <c r="H847" s="17"/>
      <c r="I847" s="17"/>
      <c r="J847" s="17"/>
      <c r="K847" s="17"/>
      <c r="L847" s="17"/>
    </row>
    <row r="848" spans="8:12" ht="13">
      <c r="H848" s="17"/>
      <c r="I848" s="17"/>
      <c r="J848" s="17"/>
      <c r="K848" s="17"/>
      <c r="L848" s="17"/>
    </row>
    <row r="849" spans="8:12" ht="13">
      <c r="H849" s="17"/>
      <c r="I849" s="17"/>
      <c r="J849" s="17"/>
      <c r="K849" s="17"/>
      <c r="L849" s="17"/>
    </row>
    <row r="850" spans="8:12" ht="13">
      <c r="H850" s="17"/>
      <c r="I850" s="17"/>
      <c r="J850" s="17"/>
      <c r="K850" s="17"/>
      <c r="L850" s="17"/>
    </row>
    <row r="851" spans="8:12" ht="13">
      <c r="H851" s="17"/>
      <c r="I851" s="17"/>
      <c r="J851" s="17"/>
      <c r="K851" s="17"/>
      <c r="L851" s="17"/>
    </row>
    <row r="852" spans="8:12" ht="13">
      <c r="H852" s="17"/>
      <c r="I852" s="17"/>
      <c r="J852" s="17"/>
      <c r="K852" s="17"/>
      <c r="L852" s="17"/>
    </row>
    <row r="853" spans="8:12" ht="13">
      <c r="H853" s="17"/>
      <c r="I853" s="17"/>
      <c r="J853" s="17"/>
      <c r="K853" s="17"/>
      <c r="L853" s="17"/>
    </row>
    <row r="854" spans="8:12" ht="13">
      <c r="H854" s="17"/>
      <c r="I854" s="17"/>
      <c r="J854" s="17"/>
      <c r="K854" s="17"/>
      <c r="L854" s="17"/>
    </row>
    <row r="855" spans="8:12" ht="13">
      <c r="H855" s="17"/>
      <c r="I855" s="17"/>
      <c r="J855" s="17"/>
      <c r="K855" s="17"/>
      <c r="L855" s="17"/>
    </row>
    <row r="856" spans="8:12" ht="13">
      <c r="H856" s="17"/>
      <c r="I856" s="17"/>
      <c r="J856" s="17"/>
      <c r="K856" s="17"/>
      <c r="L856" s="17"/>
    </row>
    <row r="857" spans="8:12" ht="13">
      <c r="H857" s="17"/>
      <c r="I857" s="17"/>
      <c r="J857" s="17"/>
      <c r="K857" s="17"/>
      <c r="L857" s="17"/>
    </row>
    <row r="858" spans="8:12" ht="13">
      <c r="H858" s="17"/>
      <c r="I858" s="17"/>
      <c r="J858" s="17"/>
      <c r="K858" s="17"/>
      <c r="L858" s="17"/>
    </row>
    <row r="859" spans="8:12" ht="13">
      <c r="H859" s="17"/>
      <c r="I859" s="17"/>
      <c r="J859" s="17"/>
      <c r="K859" s="17"/>
      <c r="L859" s="17"/>
    </row>
    <row r="860" spans="8:12" ht="13">
      <c r="H860" s="17"/>
      <c r="I860" s="17"/>
      <c r="J860" s="17"/>
      <c r="K860" s="17"/>
      <c r="L860" s="17"/>
    </row>
    <row r="861" spans="8:12" ht="13">
      <c r="H861" s="17"/>
      <c r="I861" s="17"/>
      <c r="J861" s="17"/>
      <c r="K861" s="17"/>
      <c r="L861" s="17"/>
    </row>
    <row r="862" spans="8:12" ht="13">
      <c r="H862" s="17"/>
      <c r="I862" s="17"/>
      <c r="J862" s="17"/>
      <c r="K862" s="17"/>
      <c r="L862" s="17"/>
    </row>
    <row r="863" spans="8:12" ht="13">
      <c r="H863" s="17"/>
      <c r="I863" s="17"/>
      <c r="J863" s="17"/>
      <c r="K863" s="17"/>
      <c r="L863" s="17"/>
    </row>
    <row r="864" spans="8:12" ht="13">
      <c r="H864" s="17"/>
      <c r="I864" s="17"/>
      <c r="J864" s="17"/>
      <c r="K864" s="17"/>
      <c r="L864" s="17"/>
    </row>
    <row r="865" spans="8:12" ht="13">
      <c r="H865" s="17"/>
      <c r="I865" s="17"/>
      <c r="J865" s="17"/>
      <c r="K865" s="17"/>
      <c r="L865" s="17"/>
    </row>
    <row r="866" spans="8:12" ht="13">
      <c r="H866" s="17"/>
      <c r="I866" s="17"/>
      <c r="J866" s="17"/>
      <c r="K866" s="17"/>
      <c r="L866" s="17"/>
    </row>
    <row r="867" spans="8:12" ht="13">
      <c r="H867" s="17"/>
      <c r="I867" s="17"/>
      <c r="J867" s="17"/>
      <c r="K867" s="17"/>
      <c r="L867" s="17"/>
    </row>
    <row r="868" spans="8:12" ht="13">
      <c r="H868" s="17"/>
      <c r="I868" s="17"/>
      <c r="J868" s="17"/>
      <c r="K868" s="17"/>
      <c r="L868" s="17"/>
    </row>
    <row r="869" spans="8:12" ht="13">
      <c r="H869" s="17"/>
      <c r="I869" s="17"/>
      <c r="J869" s="17"/>
      <c r="K869" s="17"/>
      <c r="L869" s="17"/>
    </row>
    <row r="870" spans="8:12" ht="13">
      <c r="H870" s="17"/>
      <c r="I870" s="17"/>
      <c r="J870" s="17"/>
      <c r="K870" s="17"/>
      <c r="L870" s="17"/>
    </row>
    <row r="871" spans="8:12" ht="13">
      <c r="H871" s="17"/>
      <c r="I871" s="17"/>
      <c r="J871" s="17"/>
      <c r="K871" s="17"/>
      <c r="L871" s="17"/>
    </row>
    <row r="872" spans="8:12" ht="13">
      <c r="H872" s="17"/>
      <c r="I872" s="17"/>
      <c r="J872" s="17"/>
      <c r="K872" s="17"/>
      <c r="L872" s="17"/>
    </row>
    <row r="873" spans="8:12" ht="13">
      <c r="H873" s="17"/>
      <c r="I873" s="17"/>
      <c r="J873" s="17"/>
      <c r="K873" s="17"/>
      <c r="L873" s="17"/>
    </row>
    <row r="874" spans="8:12" ht="13">
      <c r="H874" s="17"/>
      <c r="I874" s="17"/>
      <c r="J874" s="17"/>
      <c r="K874" s="17"/>
      <c r="L874" s="17"/>
    </row>
    <row r="875" spans="8:12" ht="13">
      <c r="H875" s="17"/>
      <c r="I875" s="17"/>
      <c r="J875" s="17"/>
      <c r="K875" s="17"/>
      <c r="L875" s="17"/>
    </row>
    <row r="876" spans="8:12" ht="13">
      <c r="H876" s="17"/>
      <c r="I876" s="17"/>
      <c r="J876" s="17"/>
      <c r="K876" s="17"/>
      <c r="L876" s="17"/>
    </row>
    <row r="877" spans="8:12" ht="13">
      <c r="H877" s="17"/>
      <c r="I877" s="17"/>
      <c r="J877" s="17"/>
      <c r="K877" s="17"/>
      <c r="L877" s="17"/>
    </row>
    <row r="878" spans="8:12" ht="13">
      <c r="H878" s="17"/>
      <c r="I878" s="17"/>
      <c r="J878" s="17"/>
      <c r="K878" s="17"/>
      <c r="L878" s="17"/>
    </row>
    <row r="879" spans="8:12" ht="13">
      <c r="H879" s="17"/>
      <c r="I879" s="17"/>
      <c r="J879" s="17"/>
      <c r="K879" s="17"/>
      <c r="L879" s="17"/>
    </row>
    <row r="880" spans="8:12" ht="13">
      <c r="H880" s="17"/>
      <c r="I880" s="17"/>
      <c r="J880" s="17"/>
      <c r="K880" s="17"/>
      <c r="L880" s="17"/>
    </row>
    <row r="881" spans="8:12" ht="13">
      <c r="H881" s="17"/>
      <c r="I881" s="17"/>
      <c r="J881" s="17"/>
      <c r="K881" s="17"/>
      <c r="L881" s="17"/>
    </row>
    <row r="882" spans="8:12" ht="13">
      <c r="H882" s="17"/>
      <c r="I882" s="17"/>
      <c r="J882" s="17"/>
      <c r="K882" s="17"/>
      <c r="L882" s="17"/>
    </row>
    <row r="883" spans="8:12" ht="13">
      <c r="H883" s="17"/>
      <c r="I883" s="17"/>
      <c r="J883" s="17"/>
      <c r="K883" s="17"/>
      <c r="L883" s="17"/>
    </row>
    <row r="884" spans="8:12" ht="13">
      <c r="H884" s="17"/>
      <c r="I884" s="17"/>
      <c r="J884" s="17"/>
      <c r="K884" s="17"/>
      <c r="L884" s="17"/>
    </row>
    <row r="885" spans="8:12" ht="13">
      <c r="H885" s="17"/>
      <c r="I885" s="17"/>
      <c r="J885" s="17"/>
      <c r="K885" s="17"/>
      <c r="L885" s="17"/>
    </row>
    <row r="886" spans="8:12" ht="13">
      <c r="H886" s="17"/>
      <c r="I886" s="17"/>
      <c r="J886" s="17"/>
      <c r="K886" s="17"/>
      <c r="L886" s="17"/>
    </row>
    <row r="887" spans="8:12" ht="13">
      <c r="H887" s="17"/>
      <c r="I887" s="17"/>
      <c r="J887" s="17"/>
      <c r="K887" s="17"/>
      <c r="L887" s="17"/>
    </row>
    <row r="888" spans="8:12" ht="13">
      <c r="H888" s="17"/>
      <c r="I888" s="17"/>
      <c r="J888" s="17"/>
      <c r="K888" s="17"/>
      <c r="L888" s="17"/>
    </row>
    <row r="889" spans="8:12" ht="13">
      <c r="H889" s="17"/>
      <c r="I889" s="17"/>
      <c r="J889" s="17"/>
      <c r="K889" s="17"/>
      <c r="L889" s="17"/>
    </row>
    <row r="890" spans="8:12" ht="13">
      <c r="H890" s="17"/>
      <c r="I890" s="17"/>
      <c r="J890" s="17"/>
      <c r="K890" s="17"/>
      <c r="L890" s="17"/>
    </row>
    <row r="891" spans="8:12" ht="13">
      <c r="H891" s="17"/>
      <c r="I891" s="17"/>
      <c r="J891" s="17"/>
      <c r="K891" s="17"/>
      <c r="L891" s="17"/>
    </row>
    <row r="892" spans="8:12" ht="13">
      <c r="H892" s="17"/>
      <c r="I892" s="17"/>
      <c r="J892" s="17"/>
      <c r="K892" s="17"/>
      <c r="L892" s="17"/>
    </row>
    <row r="893" spans="8:12" ht="13">
      <c r="H893" s="17"/>
      <c r="I893" s="17"/>
      <c r="J893" s="17"/>
      <c r="K893" s="17"/>
      <c r="L893" s="17"/>
    </row>
    <row r="894" spans="8:12" ht="13">
      <c r="H894" s="17"/>
      <c r="I894" s="17"/>
      <c r="J894" s="17"/>
      <c r="K894" s="17"/>
      <c r="L894" s="17"/>
    </row>
    <row r="895" spans="8:12" ht="13">
      <c r="H895" s="17"/>
      <c r="I895" s="17"/>
      <c r="J895" s="17"/>
      <c r="K895" s="17"/>
      <c r="L895" s="17"/>
    </row>
    <row r="896" spans="8:12" ht="13">
      <c r="H896" s="17"/>
      <c r="I896" s="17"/>
      <c r="J896" s="17"/>
      <c r="K896" s="17"/>
      <c r="L896" s="17"/>
    </row>
    <row r="897" spans="8:12" ht="13">
      <c r="H897" s="17"/>
      <c r="I897" s="17"/>
      <c r="J897" s="17"/>
      <c r="K897" s="17"/>
      <c r="L897" s="17"/>
    </row>
    <row r="898" spans="8:12" ht="13">
      <c r="H898" s="17"/>
      <c r="I898" s="17"/>
      <c r="J898" s="17"/>
      <c r="K898" s="17"/>
      <c r="L898" s="17"/>
    </row>
    <row r="899" spans="8:12" ht="13">
      <c r="H899" s="17"/>
      <c r="I899" s="17"/>
      <c r="J899" s="17"/>
      <c r="K899" s="17"/>
      <c r="L899" s="17"/>
    </row>
    <row r="900" spans="8:12" ht="13">
      <c r="H900" s="17"/>
      <c r="I900" s="17"/>
      <c r="J900" s="17"/>
      <c r="K900" s="17"/>
      <c r="L900" s="17"/>
    </row>
    <row r="901" spans="8:12" ht="13">
      <c r="H901" s="17"/>
      <c r="I901" s="17"/>
      <c r="J901" s="17"/>
      <c r="K901" s="17"/>
      <c r="L901" s="17"/>
    </row>
    <row r="902" spans="8:12" ht="13">
      <c r="H902" s="17"/>
      <c r="I902" s="17"/>
      <c r="J902" s="17"/>
      <c r="K902" s="17"/>
      <c r="L902" s="17"/>
    </row>
    <row r="903" spans="8:12" ht="13">
      <c r="H903" s="17"/>
      <c r="I903" s="17"/>
      <c r="J903" s="17"/>
      <c r="K903" s="17"/>
      <c r="L903" s="17"/>
    </row>
    <row r="904" spans="8:12" ht="13">
      <c r="H904" s="17"/>
      <c r="I904" s="17"/>
      <c r="J904" s="17"/>
      <c r="K904" s="17"/>
      <c r="L904" s="17"/>
    </row>
    <row r="905" spans="8:12" ht="13">
      <c r="H905" s="17"/>
      <c r="I905" s="17"/>
      <c r="J905" s="17"/>
      <c r="K905" s="17"/>
      <c r="L905" s="17"/>
    </row>
    <row r="906" spans="8:12" ht="13">
      <c r="H906" s="17"/>
      <c r="I906" s="17"/>
      <c r="J906" s="17"/>
      <c r="K906" s="17"/>
      <c r="L906" s="17"/>
    </row>
    <row r="907" spans="8:12" ht="13">
      <c r="H907" s="17"/>
      <c r="I907" s="17"/>
      <c r="J907" s="17"/>
      <c r="K907" s="17"/>
      <c r="L907" s="17"/>
    </row>
    <row r="908" spans="8:12" ht="13">
      <c r="H908" s="17"/>
      <c r="I908" s="17"/>
      <c r="J908" s="17"/>
      <c r="K908" s="17"/>
      <c r="L908" s="17"/>
    </row>
    <row r="909" spans="8:12" ht="13">
      <c r="H909" s="17"/>
      <c r="I909" s="17"/>
      <c r="J909" s="17"/>
      <c r="K909" s="17"/>
      <c r="L909" s="17"/>
    </row>
    <row r="910" spans="8:12" ht="13">
      <c r="H910" s="17"/>
      <c r="I910" s="17"/>
      <c r="J910" s="17"/>
      <c r="K910" s="17"/>
      <c r="L910" s="17"/>
    </row>
    <row r="911" spans="8:12" ht="13">
      <c r="H911" s="17"/>
      <c r="I911" s="17"/>
      <c r="J911" s="17"/>
      <c r="K911" s="17"/>
      <c r="L911" s="17"/>
    </row>
    <row r="912" spans="8:12" ht="13">
      <c r="H912" s="17"/>
      <c r="I912" s="17"/>
      <c r="J912" s="17"/>
      <c r="K912" s="17"/>
      <c r="L912" s="17"/>
    </row>
    <row r="913" spans="8:12" ht="13">
      <c r="H913" s="17"/>
      <c r="I913" s="17"/>
      <c r="J913" s="17"/>
      <c r="K913" s="17"/>
      <c r="L913" s="17"/>
    </row>
    <row r="914" spans="8:12" ht="13">
      <c r="H914" s="17"/>
      <c r="I914" s="17"/>
      <c r="J914" s="17"/>
      <c r="K914" s="17"/>
      <c r="L914" s="17"/>
    </row>
    <row r="915" spans="8:12" ht="13">
      <c r="H915" s="17"/>
      <c r="I915" s="17"/>
      <c r="J915" s="17"/>
      <c r="K915" s="17"/>
      <c r="L915" s="17"/>
    </row>
    <row r="916" spans="8:12" ht="13">
      <c r="H916" s="17"/>
      <c r="I916" s="17"/>
      <c r="J916" s="17"/>
      <c r="K916" s="17"/>
      <c r="L916" s="17"/>
    </row>
    <row r="917" spans="8:12" ht="13">
      <c r="H917" s="17"/>
      <c r="I917" s="17"/>
      <c r="J917" s="17"/>
      <c r="K917" s="17"/>
      <c r="L917" s="17"/>
    </row>
    <row r="918" spans="8:12" ht="13">
      <c r="H918" s="17"/>
      <c r="I918" s="17"/>
      <c r="J918" s="17"/>
      <c r="K918" s="17"/>
      <c r="L918" s="17"/>
    </row>
    <row r="919" spans="8:12" ht="13">
      <c r="H919" s="17"/>
      <c r="I919" s="17"/>
      <c r="J919" s="17"/>
      <c r="K919" s="17"/>
      <c r="L919" s="17"/>
    </row>
    <row r="920" spans="8:12" ht="13">
      <c r="H920" s="17"/>
      <c r="I920" s="17"/>
      <c r="J920" s="17"/>
      <c r="K920" s="17"/>
      <c r="L920" s="17"/>
    </row>
    <row r="921" spans="8:12" ht="13">
      <c r="H921" s="17"/>
      <c r="I921" s="17"/>
      <c r="J921" s="17"/>
      <c r="K921" s="17"/>
      <c r="L921" s="17"/>
    </row>
    <row r="922" spans="8:12" ht="13">
      <c r="H922" s="17"/>
      <c r="I922" s="17"/>
      <c r="J922" s="17"/>
      <c r="K922" s="17"/>
      <c r="L922" s="17"/>
    </row>
    <row r="923" spans="8:12" ht="13">
      <c r="H923" s="17"/>
      <c r="I923" s="17"/>
      <c r="J923" s="17"/>
      <c r="K923" s="17"/>
      <c r="L923" s="17"/>
    </row>
    <row r="924" spans="8:12" ht="13">
      <c r="H924" s="17"/>
      <c r="I924" s="17"/>
      <c r="J924" s="17"/>
      <c r="K924" s="17"/>
      <c r="L924" s="17"/>
    </row>
    <row r="925" spans="8:12" ht="13">
      <c r="H925" s="17"/>
      <c r="I925" s="17"/>
      <c r="J925" s="17"/>
      <c r="K925" s="17"/>
      <c r="L925" s="17"/>
    </row>
    <row r="926" spans="8:12" ht="13">
      <c r="H926" s="17"/>
      <c r="I926" s="17"/>
      <c r="J926" s="17"/>
      <c r="K926" s="17"/>
      <c r="L926" s="17"/>
    </row>
    <row r="927" spans="8:12" ht="13">
      <c r="H927" s="17"/>
      <c r="I927" s="17"/>
      <c r="J927" s="17"/>
      <c r="K927" s="17"/>
      <c r="L927" s="17"/>
    </row>
    <row r="928" spans="8:12" ht="13">
      <c r="H928" s="17"/>
      <c r="I928" s="17"/>
      <c r="J928" s="17"/>
      <c r="K928" s="17"/>
      <c r="L928" s="17"/>
    </row>
    <row r="929" spans="8:12" ht="13">
      <c r="H929" s="17"/>
      <c r="I929" s="17"/>
      <c r="J929" s="17"/>
      <c r="K929" s="17"/>
      <c r="L929" s="17"/>
    </row>
    <row r="930" spans="8:12" ht="13">
      <c r="H930" s="17"/>
      <c r="I930" s="17"/>
      <c r="J930" s="17"/>
      <c r="K930" s="17"/>
      <c r="L930" s="17"/>
    </row>
    <row r="931" spans="8:12" ht="13">
      <c r="H931" s="17"/>
      <c r="I931" s="17"/>
      <c r="J931" s="17"/>
      <c r="K931" s="17"/>
      <c r="L931" s="17"/>
    </row>
    <row r="932" spans="8:12" ht="13">
      <c r="H932" s="17"/>
      <c r="I932" s="17"/>
      <c r="J932" s="17"/>
      <c r="K932" s="17"/>
      <c r="L932" s="17"/>
    </row>
    <row r="933" spans="8:12" ht="13">
      <c r="H933" s="17"/>
      <c r="I933" s="17"/>
      <c r="J933" s="17"/>
      <c r="K933" s="17"/>
      <c r="L933" s="17"/>
    </row>
    <row r="934" spans="8:12" ht="13">
      <c r="H934" s="17"/>
      <c r="I934" s="17"/>
      <c r="J934" s="17"/>
      <c r="K934" s="17"/>
      <c r="L934" s="17"/>
    </row>
    <row r="935" spans="8:12" ht="13">
      <c r="H935" s="17"/>
      <c r="I935" s="17"/>
      <c r="J935" s="17"/>
      <c r="K935" s="17"/>
      <c r="L935" s="17"/>
    </row>
    <row r="936" spans="8:12" ht="13">
      <c r="H936" s="17"/>
      <c r="I936" s="17"/>
      <c r="J936" s="17"/>
      <c r="K936" s="17"/>
      <c r="L936" s="17"/>
    </row>
    <row r="937" spans="8:12" ht="13">
      <c r="H937" s="17"/>
      <c r="I937" s="17"/>
      <c r="J937" s="17"/>
      <c r="K937" s="17"/>
      <c r="L937" s="17"/>
    </row>
    <row r="938" spans="8:12" ht="13">
      <c r="H938" s="17"/>
      <c r="I938" s="17"/>
      <c r="J938" s="17"/>
      <c r="K938" s="17"/>
      <c r="L938" s="17"/>
    </row>
    <row r="939" spans="8:12" ht="13">
      <c r="H939" s="17"/>
      <c r="I939" s="17"/>
      <c r="J939" s="17"/>
      <c r="K939" s="17"/>
      <c r="L939" s="17"/>
    </row>
    <row r="940" spans="8:12" ht="13">
      <c r="H940" s="17"/>
      <c r="I940" s="17"/>
      <c r="J940" s="17"/>
      <c r="K940" s="17"/>
      <c r="L940" s="17"/>
    </row>
    <row r="941" spans="8:12" ht="13">
      <c r="H941" s="17"/>
      <c r="I941" s="17"/>
      <c r="J941" s="17"/>
      <c r="K941" s="17"/>
      <c r="L941" s="17"/>
    </row>
    <row r="942" spans="8:12" ht="13">
      <c r="H942" s="17"/>
      <c r="I942" s="17"/>
      <c r="J942" s="17"/>
      <c r="K942" s="17"/>
      <c r="L942" s="17"/>
    </row>
    <row r="943" spans="8:12" ht="13">
      <c r="H943" s="17"/>
      <c r="I943" s="17"/>
      <c r="J943" s="17"/>
      <c r="K943" s="17"/>
      <c r="L943" s="17"/>
    </row>
    <row r="944" spans="8:12" ht="13">
      <c r="H944" s="17"/>
      <c r="I944" s="17"/>
      <c r="J944" s="17"/>
      <c r="K944" s="17"/>
      <c r="L944" s="17"/>
    </row>
    <row r="945" spans="8:12" ht="13">
      <c r="H945" s="17"/>
      <c r="I945" s="17"/>
      <c r="J945" s="17"/>
      <c r="K945" s="17"/>
      <c r="L945" s="17"/>
    </row>
    <row r="946" spans="8:12" ht="13">
      <c r="H946" s="17"/>
      <c r="I946" s="17"/>
      <c r="J946" s="17"/>
      <c r="K946" s="17"/>
      <c r="L946" s="17"/>
    </row>
    <row r="947" spans="8:12" ht="13">
      <c r="H947" s="17"/>
      <c r="I947" s="17"/>
      <c r="J947" s="17"/>
      <c r="K947" s="17"/>
      <c r="L947" s="17"/>
    </row>
    <row r="948" spans="8:12" ht="13">
      <c r="H948" s="17"/>
      <c r="I948" s="17"/>
      <c r="J948" s="17"/>
      <c r="K948" s="17"/>
      <c r="L948" s="17"/>
    </row>
    <row r="949" spans="8:12" ht="13">
      <c r="H949" s="17"/>
      <c r="I949" s="17"/>
      <c r="J949" s="17"/>
      <c r="K949" s="17"/>
      <c r="L949" s="17"/>
    </row>
    <row r="950" spans="8:12" ht="13">
      <c r="H950" s="17"/>
      <c r="I950" s="17"/>
      <c r="J950" s="17"/>
      <c r="K950" s="17"/>
      <c r="L950" s="17"/>
    </row>
    <row r="951" spans="8:12" ht="13">
      <c r="H951" s="17"/>
      <c r="I951" s="17"/>
      <c r="J951" s="17"/>
      <c r="K951" s="17"/>
      <c r="L951" s="17"/>
    </row>
    <row r="952" spans="8:12" ht="13">
      <c r="H952" s="17"/>
      <c r="I952" s="17"/>
      <c r="J952" s="17"/>
      <c r="K952" s="17"/>
      <c r="L952" s="17"/>
    </row>
    <row r="953" spans="8:12" ht="13">
      <c r="H953" s="17"/>
      <c r="I953" s="17"/>
      <c r="J953" s="17"/>
      <c r="K953" s="17"/>
      <c r="L953" s="17"/>
    </row>
    <row r="954" spans="8:12" ht="13">
      <c r="H954" s="17"/>
      <c r="I954" s="17"/>
      <c r="J954" s="17"/>
      <c r="K954" s="17"/>
      <c r="L954" s="17"/>
    </row>
    <row r="955" spans="8:12" ht="13">
      <c r="H955" s="17"/>
      <c r="I955" s="17"/>
      <c r="J955" s="17"/>
      <c r="K955" s="17"/>
      <c r="L955" s="17"/>
    </row>
    <row r="956" spans="8:12" ht="13">
      <c r="H956" s="17"/>
      <c r="I956" s="17"/>
      <c r="J956" s="17"/>
      <c r="K956" s="17"/>
      <c r="L956" s="17"/>
    </row>
    <row r="957" spans="8:12" ht="13">
      <c r="H957" s="17"/>
      <c r="I957" s="17"/>
      <c r="J957" s="17"/>
      <c r="K957" s="17"/>
      <c r="L957" s="17"/>
    </row>
    <row r="958" spans="8:12" ht="13">
      <c r="H958" s="17"/>
      <c r="I958" s="17"/>
      <c r="J958" s="17"/>
      <c r="K958" s="17"/>
      <c r="L958" s="17"/>
    </row>
    <row r="959" spans="8:12" ht="13">
      <c r="H959" s="17"/>
      <c r="I959" s="17"/>
      <c r="J959" s="17"/>
      <c r="K959" s="17"/>
      <c r="L959" s="17"/>
    </row>
    <row r="960" spans="8:12" ht="13">
      <c r="H960" s="17"/>
      <c r="I960" s="17"/>
      <c r="J960" s="17"/>
      <c r="K960" s="17"/>
      <c r="L960" s="17"/>
    </row>
    <row r="961" spans="8:12" ht="13">
      <c r="H961" s="17"/>
      <c r="I961" s="17"/>
      <c r="J961" s="17"/>
      <c r="K961" s="17"/>
      <c r="L961" s="17"/>
    </row>
    <row r="962" spans="8:12" ht="13">
      <c r="H962" s="17"/>
      <c r="I962" s="17"/>
      <c r="J962" s="17"/>
      <c r="K962" s="17"/>
      <c r="L962" s="17"/>
    </row>
    <row r="963" spans="8:12" ht="13">
      <c r="H963" s="17"/>
      <c r="I963" s="17"/>
      <c r="J963" s="17"/>
      <c r="K963" s="17"/>
      <c r="L963" s="17"/>
    </row>
    <row r="964" spans="8:12" ht="13">
      <c r="H964" s="17"/>
      <c r="I964" s="17"/>
      <c r="J964" s="17"/>
      <c r="K964" s="17"/>
      <c r="L964" s="17"/>
    </row>
    <row r="965" spans="8:12" ht="13">
      <c r="H965" s="17"/>
      <c r="I965" s="17"/>
      <c r="J965" s="17"/>
      <c r="K965" s="17"/>
      <c r="L965" s="17"/>
    </row>
    <row r="966" spans="8:12" ht="13">
      <c r="H966" s="17"/>
      <c r="I966" s="17"/>
      <c r="J966" s="17"/>
      <c r="K966" s="17"/>
      <c r="L966" s="17"/>
    </row>
    <row r="967" spans="8:12" ht="13">
      <c r="H967" s="17"/>
      <c r="I967" s="17"/>
      <c r="J967" s="17"/>
      <c r="K967" s="17"/>
      <c r="L967" s="17"/>
    </row>
    <row r="968" spans="8:12" ht="13">
      <c r="H968" s="17"/>
      <c r="I968" s="17"/>
      <c r="J968" s="17"/>
      <c r="K968" s="17"/>
      <c r="L968" s="17"/>
    </row>
    <row r="969" spans="8:12" ht="13">
      <c r="H969" s="17"/>
      <c r="I969" s="17"/>
      <c r="J969" s="17"/>
      <c r="K969" s="17"/>
      <c r="L969" s="17"/>
    </row>
    <row r="970" spans="8:12" ht="13">
      <c r="H970" s="17"/>
      <c r="I970" s="17"/>
      <c r="J970" s="17"/>
      <c r="K970" s="17"/>
      <c r="L970" s="17"/>
    </row>
    <row r="971" spans="8:12" ht="13">
      <c r="H971" s="17"/>
      <c r="I971" s="17"/>
      <c r="J971" s="17"/>
      <c r="K971" s="17"/>
      <c r="L971" s="17"/>
    </row>
    <row r="972" spans="8:12" ht="13">
      <c r="H972" s="17"/>
      <c r="I972" s="17"/>
      <c r="J972" s="17"/>
      <c r="K972" s="17"/>
      <c r="L972" s="17"/>
    </row>
    <row r="973" spans="8:12" ht="13">
      <c r="H973" s="17"/>
      <c r="I973" s="17"/>
      <c r="J973" s="17"/>
      <c r="K973" s="17"/>
      <c r="L973" s="17"/>
    </row>
    <row r="974" spans="8:12" ht="13">
      <c r="H974" s="17"/>
      <c r="I974" s="17"/>
      <c r="J974" s="17"/>
      <c r="K974" s="17"/>
      <c r="L974" s="17"/>
    </row>
    <row r="975" spans="8:12" ht="13">
      <c r="H975" s="17"/>
      <c r="I975" s="17"/>
      <c r="J975" s="17"/>
      <c r="K975" s="17"/>
      <c r="L975" s="17"/>
    </row>
    <row r="976" spans="8:12" ht="13">
      <c r="H976" s="17"/>
      <c r="I976" s="17"/>
      <c r="J976" s="17"/>
      <c r="K976" s="17"/>
      <c r="L976" s="17"/>
    </row>
    <row r="977" spans="8:12" ht="13">
      <c r="H977" s="17"/>
      <c r="I977" s="17"/>
      <c r="J977" s="17"/>
      <c r="K977" s="17"/>
      <c r="L977" s="17"/>
    </row>
    <row r="978" spans="8:12" ht="13">
      <c r="H978" s="17"/>
      <c r="I978" s="17"/>
      <c r="J978" s="17"/>
      <c r="K978" s="17"/>
      <c r="L978" s="17"/>
    </row>
    <row r="979" spans="8:12" ht="13">
      <c r="H979" s="17"/>
      <c r="I979" s="17"/>
      <c r="J979" s="17"/>
      <c r="K979" s="17"/>
      <c r="L979" s="17"/>
    </row>
    <row r="980" spans="8:12" ht="13">
      <c r="H980" s="17"/>
      <c r="I980" s="17"/>
      <c r="J980" s="17"/>
      <c r="K980" s="17"/>
      <c r="L980" s="17"/>
    </row>
    <row r="981" spans="8:12" ht="13">
      <c r="H981" s="17"/>
      <c r="I981" s="17"/>
      <c r="J981" s="17"/>
      <c r="K981" s="17"/>
      <c r="L981" s="17"/>
    </row>
    <row r="982" spans="8:12" ht="13">
      <c r="H982" s="17"/>
      <c r="I982" s="17"/>
      <c r="J982" s="17"/>
      <c r="K982" s="17"/>
      <c r="L982" s="17"/>
    </row>
    <row r="983" spans="8:12" ht="13">
      <c r="H983" s="17"/>
      <c r="I983" s="17"/>
      <c r="J983" s="17"/>
      <c r="K983" s="17"/>
      <c r="L983" s="17"/>
    </row>
    <row r="984" spans="8:12" ht="13">
      <c r="H984" s="17"/>
      <c r="I984" s="17"/>
      <c r="J984" s="17"/>
      <c r="K984" s="17"/>
      <c r="L984" s="17"/>
    </row>
    <row r="985" spans="8:12" ht="13">
      <c r="H985" s="17"/>
      <c r="I985" s="17"/>
      <c r="J985" s="17"/>
      <c r="K985" s="17"/>
      <c r="L985" s="17"/>
    </row>
    <row r="986" spans="8:12" ht="13">
      <c r="H986" s="17"/>
      <c r="I986" s="17"/>
      <c r="J986" s="17"/>
      <c r="K986" s="17"/>
      <c r="L986" s="17"/>
    </row>
    <row r="987" spans="8:12" ht="13">
      <c r="H987" s="17"/>
      <c r="I987" s="17"/>
      <c r="J987" s="17"/>
      <c r="K987" s="17"/>
      <c r="L987" s="17"/>
    </row>
    <row r="988" spans="8:12" ht="13">
      <c r="H988" s="17"/>
      <c r="I988" s="17"/>
      <c r="J988" s="17"/>
      <c r="K988" s="17"/>
      <c r="L988" s="17"/>
    </row>
    <row r="989" spans="8:12" ht="13">
      <c r="H989" s="17"/>
      <c r="I989" s="17"/>
      <c r="J989" s="17"/>
      <c r="K989" s="17"/>
      <c r="L989" s="17"/>
    </row>
    <row r="990" spans="8:12" ht="13">
      <c r="H990" s="17"/>
      <c r="I990" s="17"/>
      <c r="J990" s="17"/>
      <c r="K990" s="17"/>
      <c r="L990" s="17"/>
    </row>
    <row r="991" spans="8:12" ht="13">
      <c r="H991" s="17"/>
      <c r="I991" s="17"/>
      <c r="J991" s="17"/>
      <c r="K991" s="17"/>
      <c r="L991" s="17"/>
    </row>
    <row r="992" spans="8:12" ht="13">
      <c r="H992" s="17"/>
      <c r="I992" s="17"/>
      <c r="J992" s="17"/>
      <c r="K992" s="17"/>
      <c r="L992" s="17"/>
    </row>
    <row r="993" spans="8:12" ht="13">
      <c r="H993" s="17"/>
      <c r="I993" s="17"/>
      <c r="J993" s="17"/>
      <c r="K993" s="17"/>
      <c r="L993" s="17"/>
    </row>
    <row r="994" spans="8:12" ht="13">
      <c r="H994" s="17"/>
      <c r="I994" s="17"/>
      <c r="J994" s="17"/>
      <c r="K994" s="17"/>
      <c r="L994" s="17"/>
    </row>
    <row r="995" spans="8:12" ht="13">
      <c r="L995" s="17"/>
    </row>
    <row r="996" spans="8:12" ht="13">
      <c r="L996" s="17"/>
    </row>
    <row r="997" spans="8:12" ht="13">
      <c r="L997" s="17"/>
    </row>
    <row r="998" spans="8:12" ht="13">
      <c r="L998" s="17"/>
    </row>
    <row r="999" spans="8:12" ht="13">
      <c r="L999" s="17"/>
    </row>
    <row r="1000" spans="8:12" ht="13">
      <c r="L1000" s="17"/>
    </row>
    <row r="1001" spans="8:12" ht="13">
      <c r="L1001" s="17"/>
    </row>
  </sheetData>
  <dataValidations count="6">
    <dataValidation type="list" allowBlank="1" showErrorMessage="1" sqref="B45" xr:uid="{363D9039-2CC4-4A1D-9BA8-622A2088FA82}">
      <formula1>"Diesel,HES-260,SW-80,HES-305P"</formula1>
    </dataValidation>
    <dataValidation type="list" allowBlank="1" showErrorMessage="1" sqref="B18:B19" xr:uid="{348023C0-60F5-4984-AAC0-ADC5F76A1A86}">
      <formula1>"TRUE,FALSE"</formula1>
    </dataValidation>
    <dataValidation type="list" allowBlank="1" showErrorMessage="1" sqref="B16" xr:uid="{8CB13B0B-D557-468A-A91A-AB01DE6C06C3}">
      <formula1>"36,50"</formula1>
    </dataValidation>
    <dataValidation type="list" allowBlank="1" showErrorMessage="1" sqref="B12" xr:uid="{AB188F37-67DC-4D7D-BE9F-04DF2C86B1D8}">
      <formula1>"Ozone,Chlorine"</formula1>
    </dataValidation>
    <dataValidation type="list" allowBlank="1" showErrorMessage="1" sqref="B26" xr:uid="{37390F4B-D943-47D6-98DD-57CCBBD7C4BF}">
      <formula1>"Pump A,Pump B,Pump C"</formula1>
    </dataValidation>
    <dataValidation type="list" allowBlank="1" showErrorMessage="1" sqref="B17" xr:uid="{B48481CA-8DFE-4864-87B3-7CFCD9837AB7}">
      <formula1>"HOUSE TO STORAGE,STORAGE TO HOUSE"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E07E2-0EE4-7D45-8218-B3FB9C1C39BF}">
  <dimension ref="A1:K17"/>
  <sheetViews>
    <sheetView workbookViewId="0">
      <selection activeCell="D11" sqref="D11"/>
    </sheetView>
  </sheetViews>
  <sheetFormatPr baseColWidth="10" defaultColWidth="8.83203125" defaultRowHeight="13"/>
  <cols>
    <col min="1" max="1" width="27" customWidth="1"/>
    <col min="2" max="2" width="18" customWidth="1"/>
    <col min="3" max="3" width="17.5" customWidth="1"/>
    <col min="4" max="4" width="18.6640625" customWidth="1"/>
    <col min="5" max="5" width="18.83203125" customWidth="1"/>
    <col min="6" max="6" width="16.33203125" customWidth="1"/>
    <col min="7" max="7" width="21.33203125" customWidth="1"/>
    <col min="8" max="8" width="13.33203125" customWidth="1"/>
    <col min="9" max="9" width="13.5" customWidth="1"/>
  </cols>
  <sheetData>
    <row r="1" spans="1:11">
      <c r="A1" s="232" t="s">
        <v>96</v>
      </c>
      <c r="B1" s="232" t="s">
        <v>97</v>
      </c>
      <c r="C1" s="232" t="s">
        <v>98</v>
      </c>
      <c r="D1" s="232" t="s">
        <v>99</v>
      </c>
      <c r="E1" s="232" t="s">
        <v>100</v>
      </c>
      <c r="F1" s="232" t="s">
        <v>101</v>
      </c>
      <c r="G1" s="232" t="s">
        <v>102</v>
      </c>
      <c r="H1" s="232" t="s">
        <v>103</v>
      </c>
      <c r="I1" s="232" t="s">
        <v>104</v>
      </c>
    </row>
    <row r="2" spans="1:11">
      <c r="A2" t="s">
        <v>84</v>
      </c>
      <c r="B2">
        <v>0.1</v>
      </c>
      <c r="C2">
        <v>0.23</v>
      </c>
      <c r="D2">
        <v>0.12</v>
      </c>
      <c r="E2">
        <v>0.05</v>
      </c>
      <c r="F2">
        <v>0.15</v>
      </c>
      <c r="G2">
        <v>0.1</v>
      </c>
      <c r="H2">
        <v>0.15</v>
      </c>
      <c r="I2">
        <v>0.1</v>
      </c>
    </row>
    <row r="3" spans="1:11" ht="15">
      <c r="A3" s="232" t="s">
        <v>1</v>
      </c>
      <c r="B3" s="237">
        <f>'[1]everything spreadsheet'!B10</f>
        <v>500</v>
      </c>
      <c r="C3" s="238">
        <f>[1]costs!$G$2/105000</f>
        <v>0.4763625828452499</v>
      </c>
      <c r="D3" s="238" t="b">
        <f>IF('[1]everything spreadsheet'!B12="Chlorine",'[1]health &amp; env risk exposure'!J3)</f>
        <v>0</v>
      </c>
      <c r="E3" s="238">
        <f>'[1]ghg emission'!$F$12/'[1]ghg emission'!$F$6</f>
        <v>0.95116467308211172</v>
      </c>
      <c r="F3" s="238">
        <f>'[1]water treatment filters'!$F$9</f>
        <v>15.6</v>
      </c>
      <c r="G3" s="239">
        <f>[1]topography!H2</f>
        <v>35.495862677375086</v>
      </c>
      <c r="H3" s="238" t="e">
        <f>COUNTIF([1]energy!D9:D373,"&gt;0")</f>
        <v>#VALUE!</v>
      </c>
      <c r="I3" s="238">
        <f>F13</f>
        <v>0.15886010861725264</v>
      </c>
      <c r="J3" t="s">
        <v>105</v>
      </c>
    </row>
    <row r="4" spans="1:11">
      <c r="A4" t="s">
        <v>85</v>
      </c>
      <c r="B4" s="236">
        <v>155</v>
      </c>
      <c r="C4" s="236">
        <v>0.2</v>
      </c>
      <c r="D4" s="236">
        <v>0</v>
      </c>
      <c r="E4" s="236">
        <v>0.1</v>
      </c>
      <c r="F4" s="236">
        <v>6</v>
      </c>
      <c r="G4" s="236">
        <v>15</v>
      </c>
      <c r="H4" s="236">
        <v>250</v>
      </c>
      <c r="I4" s="236">
        <v>0</v>
      </c>
    </row>
    <row r="5" spans="1:11">
      <c r="A5" t="s">
        <v>106</v>
      </c>
      <c r="B5" s="236">
        <v>600</v>
      </c>
      <c r="C5" s="236">
        <v>1</v>
      </c>
      <c r="D5" s="236">
        <v>32</v>
      </c>
      <c r="E5" s="236">
        <v>1</v>
      </c>
      <c r="F5" s="236">
        <v>72</v>
      </c>
      <c r="G5" s="236">
        <v>40</v>
      </c>
      <c r="H5" s="236">
        <v>365</v>
      </c>
      <c r="I5" s="236">
        <v>1</v>
      </c>
      <c r="K5" s="138" t="s">
        <v>74</v>
      </c>
    </row>
    <row r="6" spans="1:11">
      <c r="A6" s="138" t="s">
        <v>107</v>
      </c>
      <c r="B6">
        <f>0.5*(1-COS((B3-B4)*PI()/(B5-B4)))</f>
        <v>0.88048939388048386</v>
      </c>
      <c r="C6">
        <f>0.5*(1+COS((C3-C4)*PI()/(C5-C4)))</f>
        <v>0.73333549112979868</v>
      </c>
      <c r="D6">
        <f>0.5*(1+COS((D3-D4)*PI()/(D5-D4)))</f>
        <v>1</v>
      </c>
      <c r="E6">
        <f>0.5*(1+COS((E3-E4)*PI()/(E5-E4)))</f>
        <v>7.2472124604506249E-3</v>
      </c>
      <c r="F6">
        <f>0.5*(1+COS((F3-F4)*PI()/(F5-F4)))</f>
        <v>0.94869921434567916</v>
      </c>
      <c r="G6">
        <f t="shared" ref="G6:H6" si="0">0.5*(1-COS((G3-G4)*PI()/(G5-G4)))</f>
        <v>0.9220246144988693</v>
      </c>
      <c r="H6" t="e">
        <f t="shared" si="0"/>
        <v>#VALUE!</v>
      </c>
      <c r="I6">
        <f>1-I3</f>
        <v>0.84113989138274736</v>
      </c>
      <c r="K6" t="e">
        <f>B2*B6+C2*C6+D2*D6+E2*E6+F2*F6+G2*G6+H2*H6+I2*I6</f>
        <v>#VALUE!</v>
      </c>
    </row>
    <row r="7" spans="1:11">
      <c r="A7" s="138"/>
    </row>
    <row r="8" spans="1:11">
      <c r="A8" s="138"/>
    </row>
    <row r="9" spans="1:11">
      <c r="A9" s="138"/>
    </row>
    <row r="12" spans="1:11">
      <c r="A12" s="12" t="s">
        <v>0</v>
      </c>
      <c r="B12" s="13" t="s">
        <v>1</v>
      </c>
      <c r="C12" s="13" t="s">
        <v>2</v>
      </c>
      <c r="E12" t="s">
        <v>108</v>
      </c>
    </row>
    <row r="13" spans="1:11" ht="15">
      <c r="A13" s="14" t="s">
        <v>4</v>
      </c>
      <c r="B13" s="15">
        <v>-11</v>
      </c>
      <c r="C13" s="15" t="s">
        <v>5</v>
      </c>
      <c r="E13" t="s">
        <v>109</v>
      </c>
      <c r="F13">
        <f>MIN((B17^(2/3)+B15)/(25*SQRT(B16)),1)</f>
        <v>0.15886010861725264</v>
      </c>
    </row>
    <row r="14" spans="1:11" ht="15">
      <c r="A14" s="14" t="s">
        <v>7</v>
      </c>
      <c r="B14" s="15">
        <v>-6</v>
      </c>
      <c r="C14" s="15" t="s">
        <v>5</v>
      </c>
    </row>
    <row r="15" spans="1:11" ht="15">
      <c r="A15" s="14" t="s">
        <v>9</v>
      </c>
      <c r="B15" s="15">
        <v>2.5</v>
      </c>
      <c r="C15" s="15" t="s">
        <v>5</v>
      </c>
    </row>
    <row r="16" spans="1:11" ht="15">
      <c r="A16" s="14" t="s">
        <v>10</v>
      </c>
      <c r="B16" s="15">
        <f>SQRT(B13^2+B14^2+B15^2)</f>
        <v>12.776932339180638</v>
      </c>
      <c r="C16" s="15" t="s">
        <v>5</v>
      </c>
    </row>
    <row r="17" spans="1:3" ht="15">
      <c r="A17" s="14" t="s">
        <v>11</v>
      </c>
      <c r="B17" s="15">
        <v>40</v>
      </c>
      <c r="C17" s="15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10"/>
  <sheetViews>
    <sheetView zoomScale="68" zoomScaleNormal="68" workbookViewId="0">
      <selection activeCell="M30" sqref="M30"/>
    </sheetView>
  </sheetViews>
  <sheetFormatPr baseColWidth="10" defaultColWidth="12.6640625" defaultRowHeight="15.75" customHeight="1"/>
  <cols>
    <col min="1" max="1" width="13.6640625" customWidth="1"/>
    <col min="5" max="5" width="28" customWidth="1"/>
    <col min="6" max="6" width="24" customWidth="1"/>
    <col min="7" max="7" width="27.1640625" customWidth="1"/>
    <col min="8" max="8" width="30.33203125" customWidth="1"/>
    <col min="9" max="9" width="29.33203125" customWidth="1"/>
    <col min="10" max="10" width="24" customWidth="1"/>
  </cols>
  <sheetData>
    <row r="1" spans="1:11" ht="15.75" customHeight="1">
      <c r="A1" s="3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5" t="s">
        <v>115</v>
      </c>
      <c r="G1" s="5" t="s">
        <v>116</v>
      </c>
      <c r="H1" s="3" t="s">
        <v>117</v>
      </c>
      <c r="I1" s="3" t="s">
        <v>118</v>
      </c>
      <c r="J1" s="33" t="s">
        <v>119</v>
      </c>
      <c r="K1" s="34"/>
    </row>
    <row r="2" spans="1:11" ht="15.75" customHeight="1">
      <c r="A2" s="2" t="s">
        <v>120</v>
      </c>
      <c r="B2" s="2">
        <v>-11</v>
      </c>
      <c r="C2" s="2">
        <v>-6</v>
      </c>
      <c r="D2" s="2">
        <v>2.5</v>
      </c>
      <c r="E2" s="2">
        <f t="shared" ref="E2:E4" si="0">SQRT(B2^2+C2^2+D2^2)</f>
        <v>12.776932339180638</v>
      </c>
      <c r="F2" s="15">
        <f>$K$4*$K$5*(D2+'everything spreadsheet'!$B$39)</f>
        <v>85347</v>
      </c>
      <c r="G2" s="23">
        <f>SQRT(F2/($K$7*E2*$K$4/($K$6/1000*2)+$K$8*$K$4/2))</f>
        <v>2.0173574058904684</v>
      </c>
      <c r="H2" s="35">
        <f>G2*$K$10*1000*60</f>
        <v>38.026291236062747</v>
      </c>
      <c r="I2" s="36">
        <f t="shared" ref="I2:I4" si="1">E2*2</f>
        <v>25.553864678361276</v>
      </c>
      <c r="J2" s="37" t="s">
        <v>121</v>
      </c>
      <c r="K2" s="38">
        <v>0</v>
      </c>
    </row>
    <row r="3" spans="1:11" ht="15.75" customHeight="1">
      <c r="A3" s="2" t="s">
        <v>122</v>
      </c>
      <c r="B3" s="2">
        <v>-8</v>
      </c>
      <c r="C3" s="2">
        <v>42</v>
      </c>
      <c r="D3" s="2">
        <v>7.5</v>
      </c>
      <c r="E3" s="2">
        <f t="shared" si="0"/>
        <v>43.407948580876294</v>
      </c>
      <c r="F3" s="15">
        <f>$K$4*$K$5*(D3+'everything spreadsheet'!$B$39)</f>
        <v>134397</v>
      </c>
      <c r="G3" s="23">
        <f>SQRT(F3/($K$7*E3*$K$4/($K$6/1000*2)+$K$8*$K$4/2))</f>
        <v>1.5059626442234395</v>
      </c>
      <c r="H3" s="36">
        <f t="shared" ref="H3:H4" si="2">G3*$K$10*1000*60</f>
        <v>28.386727078038099</v>
      </c>
      <c r="I3" s="36">
        <f t="shared" si="1"/>
        <v>86.815897161752588</v>
      </c>
      <c r="J3" s="37"/>
      <c r="K3" s="37"/>
    </row>
    <row r="4" spans="1:11" ht="15.75" customHeight="1">
      <c r="A4" s="2" t="s">
        <v>123</v>
      </c>
      <c r="B4" s="2">
        <v>37</v>
      </c>
      <c r="C4" s="2">
        <v>2</v>
      </c>
      <c r="D4" s="2">
        <v>5</v>
      </c>
      <c r="E4" s="2">
        <f t="shared" si="0"/>
        <v>37.389838191679836</v>
      </c>
      <c r="F4" s="15">
        <f>$K$4*$K$5*(D4+'everything spreadsheet'!$B$39)</f>
        <v>109872</v>
      </c>
      <c r="G4" s="23">
        <f t="shared" ref="G4" si="3">SQRT(F4/($K$7*E4*$K$4/($K$6/1000*2)+$K$8*$K$4/2))</f>
        <v>1.4572754352688646</v>
      </c>
      <c r="H4" s="36">
        <f t="shared" si="2"/>
        <v>27.468994810185201</v>
      </c>
      <c r="I4" s="36">
        <f t="shared" si="1"/>
        <v>74.779676383359671</v>
      </c>
      <c r="J4" s="25" t="s">
        <v>124</v>
      </c>
      <c r="K4" s="39">
        <v>1000</v>
      </c>
    </row>
    <row r="5" spans="1:11" ht="15.75" customHeight="1">
      <c r="A5" s="1"/>
      <c r="B5" s="1"/>
      <c r="C5" s="1"/>
      <c r="D5" s="1"/>
      <c r="E5" s="1"/>
      <c r="F5" s="1"/>
      <c r="G5" s="1"/>
      <c r="H5" s="1"/>
      <c r="I5" s="1"/>
      <c r="J5" s="25" t="s">
        <v>125</v>
      </c>
      <c r="K5" s="39">
        <v>9.81</v>
      </c>
    </row>
    <row r="6" spans="1:11" ht="15.75" customHeight="1">
      <c r="A6" s="1"/>
      <c r="B6" s="1"/>
      <c r="C6" s="1"/>
      <c r="D6" s="1"/>
      <c r="E6" s="1"/>
      <c r="F6" s="1"/>
      <c r="G6" s="1"/>
      <c r="H6" s="1"/>
      <c r="I6" s="1"/>
      <c r="J6" s="25" t="s">
        <v>126</v>
      </c>
      <c r="K6" s="39">
        <v>20</v>
      </c>
    </row>
    <row r="7" spans="1:11" ht="15.75" customHeight="1">
      <c r="A7" s="1"/>
      <c r="B7" s="1"/>
      <c r="C7" s="1"/>
      <c r="D7" s="1"/>
      <c r="E7" s="1"/>
      <c r="F7" s="1"/>
      <c r="G7" s="1"/>
      <c r="H7" s="1"/>
      <c r="I7" s="1"/>
      <c r="J7" s="25" t="s">
        <v>127</v>
      </c>
      <c r="K7" s="39">
        <v>0.05</v>
      </c>
    </row>
    <row r="8" spans="1:11" ht="15.75" customHeight="1">
      <c r="A8" s="1"/>
      <c r="B8" s="1"/>
      <c r="C8" s="1"/>
      <c r="D8" s="1"/>
      <c r="E8" s="1"/>
      <c r="F8" s="1"/>
      <c r="G8" s="1"/>
      <c r="H8" s="1"/>
      <c r="I8" s="1"/>
      <c r="J8" s="25" t="s">
        <v>128</v>
      </c>
      <c r="K8" s="39">
        <v>10</v>
      </c>
    </row>
    <row r="9" spans="1:11" ht="15.75" customHeight="1">
      <c r="A9" s="1"/>
      <c r="B9" s="1"/>
      <c r="C9" s="1"/>
      <c r="D9" s="1"/>
      <c r="E9" s="1"/>
      <c r="F9" s="1"/>
      <c r="G9" s="1"/>
      <c r="H9" s="1"/>
      <c r="I9" s="1"/>
      <c r="J9" s="25" t="s">
        <v>129</v>
      </c>
      <c r="K9" s="39">
        <f>IF('everything spreadsheet'!$B$17="STORAGE TO HOUSE",'everything spreadsheet'!$B$21,0)</f>
        <v>0</v>
      </c>
    </row>
    <row r="10" spans="1:11" ht="15.75" customHeight="1">
      <c r="A10" s="1"/>
      <c r="B10" s="1"/>
      <c r="C10" s="1"/>
      <c r="D10" s="1"/>
      <c r="E10" s="1"/>
      <c r="F10" s="1"/>
      <c r="G10" s="1"/>
      <c r="H10" s="1"/>
      <c r="I10" s="1"/>
      <c r="J10" s="25" t="s">
        <v>130</v>
      </c>
      <c r="K10" s="39">
        <f>PI()*($K$6/2000)^2</f>
        <v>3.1415926535897931E-4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2000"/>
  <sheetViews>
    <sheetView zoomScale="92" workbookViewId="0">
      <selection activeCell="K18" sqref="K18"/>
    </sheetView>
  </sheetViews>
  <sheetFormatPr baseColWidth="10" defaultColWidth="12.6640625" defaultRowHeight="15.75" customHeight="1"/>
  <cols>
    <col min="6" max="6" width="21" customWidth="1"/>
  </cols>
  <sheetData>
    <row r="1" spans="1:26" ht="15.75" customHeight="1">
      <c r="A1" s="33" t="s">
        <v>119</v>
      </c>
      <c r="B1" s="33" t="s">
        <v>131</v>
      </c>
      <c r="C1" s="33" t="s">
        <v>43</v>
      </c>
      <c r="D1" s="33" t="s">
        <v>132</v>
      </c>
      <c r="E1" s="1"/>
      <c r="F1" s="33" t="s">
        <v>119</v>
      </c>
      <c r="G1" s="34"/>
      <c r="H1" s="1"/>
      <c r="I1" s="4" t="s">
        <v>133</v>
      </c>
      <c r="J1" s="28">
        <v>0.1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4" t="s">
        <v>134</v>
      </c>
      <c r="B2" s="28">
        <v>-1.72E-2</v>
      </c>
      <c r="C2" s="28">
        <v>-3.8999999999999998E-3</v>
      </c>
      <c r="D2" s="28">
        <v>-1.5100000000000001E-2</v>
      </c>
      <c r="E2" s="1"/>
      <c r="F2" s="4" t="s">
        <v>135</v>
      </c>
      <c r="G2" s="84">
        <f>'everything spreadsheet'!$B$6</f>
        <v>12.776932339180638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4" t="s">
        <v>136</v>
      </c>
      <c r="B3" s="28">
        <v>-0.36049999999999999</v>
      </c>
      <c r="C3" s="28">
        <v>-9.6000000000000002E-2</v>
      </c>
      <c r="D3" s="28">
        <v>-0.55159999999999998</v>
      </c>
      <c r="E3" s="1"/>
      <c r="F3" s="4" t="s">
        <v>137</v>
      </c>
      <c r="G3" s="28">
        <f>'everything spreadsheet'!$B$5+'everything spreadsheet'!$B$39</f>
        <v>8.6999999999999993</v>
      </c>
      <c r="H3" s="1"/>
      <c r="I3" s="1"/>
      <c r="J3" s="33" t="s">
        <v>138</v>
      </c>
      <c r="K3" s="33" t="s">
        <v>139</v>
      </c>
      <c r="L3" s="34" t="s">
        <v>140</v>
      </c>
      <c r="M3" s="34" t="s">
        <v>141</v>
      </c>
      <c r="N3" s="34" t="s">
        <v>142</v>
      </c>
      <c r="O3" s="34" t="s">
        <v>143</v>
      </c>
      <c r="P3" s="34" t="s">
        <v>144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4" t="s">
        <v>145</v>
      </c>
      <c r="B4" s="28">
        <v>150.9</v>
      </c>
      <c r="C4" s="28">
        <v>237.86</v>
      </c>
      <c r="D4" s="28">
        <v>356.8</v>
      </c>
      <c r="E4" s="1"/>
      <c r="F4" s="4" t="s">
        <v>146</v>
      </c>
      <c r="G4" s="28">
        <v>1000</v>
      </c>
      <c r="H4" s="1"/>
      <c r="I4" s="1"/>
      <c r="J4" s="1" t="s">
        <v>147</v>
      </c>
      <c r="K4" s="1" t="s">
        <v>148</v>
      </c>
      <c r="L4" s="1" t="s">
        <v>149</v>
      </c>
      <c r="M4" s="1" t="s">
        <v>149</v>
      </c>
      <c r="N4" s="1" t="s">
        <v>150</v>
      </c>
      <c r="O4" s="1" t="s">
        <v>151</v>
      </c>
      <c r="P4" s="1" t="s">
        <v>152</v>
      </c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4" t="s">
        <v>66</v>
      </c>
      <c r="B5" s="28">
        <f>0.7</f>
        <v>0.7</v>
      </c>
      <c r="C5" s="28">
        <v>0.94</v>
      </c>
      <c r="D5" s="28">
        <v>0.72</v>
      </c>
      <c r="E5" s="1"/>
      <c r="F5" s="4" t="s">
        <v>125</v>
      </c>
      <c r="G5" s="28">
        <v>9.8000000000000007</v>
      </c>
      <c r="H5" s="1"/>
      <c r="I5" s="33" t="s">
        <v>131</v>
      </c>
      <c r="J5" s="28">
        <f>O14</f>
        <v>136.32243472841719</v>
      </c>
      <c r="K5" s="85"/>
      <c r="L5" s="24">
        <f>M14</f>
        <v>20.461518063996571</v>
      </c>
      <c r="M5" s="24">
        <v>83.7</v>
      </c>
      <c r="N5" s="24">
        <f>1.2*B$5*(EXP($L5/$M5)-1-1.72*($L5/$M5)^4)^B$6</f>
        <v>0.50466967219084213</v>
      </c>
      <c r="O5" s="24">
        <v>640</v>
      </c>
      <c r="P5" s="24">
        <v>900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4" t="s">
        <v>153</v>
      </c>
      <c r="B6" s="28">
        <f>0.39</f>
        <v>0.39</v>
      </c>
      <c r="C6" s="28">
        <v>0.85</v>
      </c>
      <c r="D6" s="28">
        <v>0.55000000000000004</v>
      </c>
      <c r="E6" s="1"/>
      <c r="F6" s="4" t="s">
        <v>154</v>
      </c>
      <c r="G6" s="28">
        <v>20</v>
      </c>
      <c r="H6" s="1"/>
      <c r="I6" s="33" t="s">
        <v>43</v>
      </c>
      <c r="J6" s="28">
        <f>O16</f>
        <v>100.99642589517606</v>
      </c>
      <c r="K6" s="85"/>
      <c r="L6" s="24">
        <f>M16</f>
        <v>44.394693261389399</v>
      </c>
      <c r="M6" s="24">
        <v>245.7</v>
      </c>
      <c r="N6" s="24">
        <f>1.2*C$5*(EXP($L6/$M6)-1-1.72*($L6/$M6)^4)^C$6</f>
        <v>0.28256292682528622</v>
      </c>
      <c r="O6" s="24">
        <v>1250</v>
      </c>
      <c r="P6" s="24">
        <v>1650</v>
      </c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/>
      <c r="B7" s="1"/>
      <c r="C7" s="1"/>
      <c r="D7" s="1"/>
      <c r="E7" s="1"/>
      <c r="F7" s="4" t="s">
        <v>127</v>
      </c>
      <c r="G7" s="28">
        <v>0.05</v>
      </c>
      <c r="H7" s="1"/>
      <c r="I7" s="33" t="s">
        <v>132</v>
      </c>
      <c r="J7" s="28">
        <f>O18</f>
        <v>85.920849322009076</v>
      </c>
      <c r="K7" s="85"/>
      <c r="L7" s="24">
        <f>M18</f>
        <v>51.871617357195269</v>
      </c>
      <c r="M7" s="24">
        <v>136.5</v>
      </c>
      <c r="N7" s="24">
        <f>1.2*D$5*(EXP($L7/$M7)-1-1.72*($L7/$M7)^4)^D$6</f>
        <v>0.54066934115027709</v>
      </c>
      <c r="O7" s="24">
        <v>3250</v>
      </c>
      <c r="P7" s="24">
        <v>1800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1"/>
      <c r="C8" s="1"/>
      <c r="D8" s="1"/>
      <c r="E8" s="1"/>
      <c r="F8" s="4" t="s">
        <v>128</v>
      </c>
      <c r="G8" s="28">
        <v>10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/>
      <c r="B9" s="1"/>
      <c r="C9" s="1"/>
      <c r="D9" s="1"/>
      <c r="E9" s="1"/>
      <c r="F9" s="4" t="s">
        <v>129</v>
      </c>
      <c r="G9" s="28">
        <f>IF('everything spreadsheet'!$B$17="HOUSE TO STORAGE",'everything spreadsheet'!$B$21,0)</f>
        <v>3726.4586799999997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/>
      <c r="C10" s="1"/>
      <c r="D10" s="1"/>
      <c r="E10" s="1"/>
      <c r="F10" s="4" t="s">
        <v>130</v>
      </c>
      <c r="G10" s="28">
        <f>PI()*($G$6/2000)^2</f>
        <v>3.1415926535897931E-4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39"/>
      <c r="J11" s="140" t="s">
        <v>134</v>
      </c>
      <c r="K11" s="140" t="s">
        <v>136</v>
      </c>
      <c r="L11" s="140" t="s">
        <v>145</v>
      </c>
      <c r="M11" s="265" t="s">
        <v>155</v>
      </c>
      <c r="N11" s="266"/>
      <c r="O11" s="269" t="s">
        <v>156</v>
      </c>
      <c r="P11" s="269" t="s">
        <v>157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8" t="s">
        <v>158</v>
      </c>
      <c r="B12" s="8" t="s">
        <v>159</v>
      </c>
      <c r="C12" s="8" t="s">
        <v>160</v>
      </c>
      <c r="D12" s="8" t="s">
        <v>161</v>
      </c>
      <c r="E12" s="8" t="s">
        <v>162</v>
      </c>
      <c r="F12" s="8" t="s">
        <v>163</v>
      </c>
      <c r="G12" s="1"/>
      <c r="H12" s="1"/>
      <c r="I12" s="141" t="s">
        <v>164</v>
      </c>
      <c r="J12" s="1" cm="1">
        <f t="array" ref="J12:L12">LINEST(C14:C102,B14:B102^{1,2})</f>
        <v>5.9022869531013759E-2</v>
      </c>
      <c r="K12" s="1">
        <v>0.19769477304989944</v>
      </c>
      <c r="L12" s="1">
        <v>99.960000000000605</v>
      </c>
      <c r="M12" s="267"/>
      <c r="N12" s="268"/>
      <c r="O12" s="270"/>
      <c r="P12" s="270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8" t="s">
        <v>165</v>
      </c>
      <c r="B13" s="8" t="s">
        <v>166</v>
      </c>
      <c r="C13" s="8" t="s">
        <v>167</v>
      </c>
      <c r="D13" s="8" t="s">
        <v>168</v>
      </c>
      <c r="E13" s="8" t="s">
        <v>169</v>
      </c>
      <c r="F13" s="8" t="s">
        <v>170</v>
      </c>
      <c r="G13" s="1"/>
      <c r="H13" s="1"/>
      <c r="I13" s="139" t="s">
        <v>131</v>
      </c>
      <c r="J13" s="140" cm="1">
        <f t="array" ref="J13:L13">LINEST(D14:D102,B14:B102^{1,2})</f>
        <v>9.7174257072143739E-3</v>
      </c>
      <c r="K13" s="140">
        <v>-2.6794494425435063</v>
      </c>
      <c r="L13" s="140">
        <v>179.47363199518213</v>
      </c>
      <c r="M13" s="263" t="s">
        <v>171</v>
      </c>
      <c r="N13" s="264"/>
      <c r="O13" s="148" t="s">
        <v>45</v>
      </c>
      <c r="P13" s="148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86">
        <v>0</v>
      </c>
      <c r="B14" s="86">
        <f t="shared" ref="B14:B214" si="0">$G$10*A14*60000</f>
        <v>0</v>
      </c>
      <c r="C14" s="86">
        <f>($G$4*$G$5*($G$3+1.5)+($G$7*$G$2*$G$4*A14^2)/(2*$G$6*0.001)+($G$8*$G$4*A14^2)/2+$G$9*A14)/1000</f>
        <v>99.96</v>
      </c>
      <c r="D14" s="85">
        <f t="shared" ref="D14:F14" si="1">IF((B$2*$B15^2+B$3*$B15+B$4)&gt;0,B$2*$B15^2+B$3*$B15+B$4,0)</f>
        <v>150.15936091857699</v>
      </c>
      <c r="E14" s="86">
        <f t="shared" si="1"/>
        <v>237.6651873385741</v>
      </c>
      <c r="F14" s="86">
        <f t="shared" si="1"/>
        <v>355.70660732584361</v>
      </c>
      <c r="G14" s="1"/>
      <c r="H14" s="1"/>
      <c r="I14" s="145" t="s">
        <v>172</v>
      </c>
      <c r="J14" s="143">
        <f>J13-J12</f>
        <v>-4.9305443823799387E-2</v>
      </c>
      <c r="K14" s="143">
        <f t="shared" ref="K14:L14" si="2">K13-K12</f>
        <v>-2.8771442155934057</v>
      </c>
      <c r="L14" s="143">
        <f t="shared" si="2"/>
        <v>79.513631995181527</v>
      </c>
      <c r="M14" s="146">
        <f>-(K14+SQRT(K14^2-4*J14*L14))/(2*J14)</f>
        <v>20.461518063996571</v>
      </c>
      <c r="N14" s="144">
        <f>-(K14-SQRT(K14^2-4*J14*L14))/(2*J14)</f>
        <v>-78.814997770524002</v>
      </c>
      <c r="O14" s="147">
        <f>$B$2*M14^2+$B$3*M14+$B$4</f>
        <v>136.32243472841719</v>
      </c>
      <c r="P14" s="147">
        <f>1.2*$B$5*(EXP(M14/$M$5)-1-1.72*(M14/$M$5)^4)^$B$6</f>
        <v>0.50466967219084213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86">
        <f t="shared" ref="A15:A214" si="3">A14+$J$1</f>
        <v>0.1</v>
      </c>
      <c r="B15" s="86">
        <f t="shared" si="0"/>
        <v>1.8849555921538761</v>
      </c>
      <c r="C15" s="86">
        <f>($G$4*$G$5*($G$3+1.5)+($G$7*$G$2*$G$4*A15^2)/(2*$G$6*0.001)+($G$8*$G$4*A15^2)/2+$G$9*A15)/1000</f>
        <v>100.54235752223977</v>
      </c>
      <c r="D15" s="85">
        <f t="shared" ref="D15:F15" si="4">IF((B$2*$B16^2+B$3*$B16+B$4)&gt;0,B$2*$B16^2+B$3*$B16+B$4,0)</f>
        <v>149.29649665625087</v>
      </c>
      <c r="E15" s="86">
        <f t="shared" si="4"/>
        <v>237.44266082798995</v>
      </c>
      <c r="F15" s="86">
        <f t="shared" si="4"/>
        <v>354.50591231263854</v>
      </c>
      <c r="G15" s="1"/>
      <c r="H15" s="1"/>
      <c r="I15" s="139" t="s">
        <v>43</v>
      </c>
      <c r="J15" s="140" cm="1">
        <f t="array" ref="J15:L15">LINEST(E14:E102,B14:B102^{1,2})</f>
        <v>-3.9000000000000007E-3</v>
      </c>
      <c r="K15" s="140">
        <v>-0.11070265361879987</v>
      </c>
      <c r="L15" s="140">
        <v>237.66518733857419</v>
      </c>
      <c r="M15" s="146"/>
      <c r="N15" s="144"/>
      <c r="O15" s="147"/>
      <c r="P15" s="147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86">
        <f t="shared" si="3"/>
        <v>0.2</v>
      </c>
      <c r="B16" s="86">
        <f t="shared" si="0"/>
        <v>3.7699111843077522</v>
      </c>
      <c r="C16" s="86">
        <f t="shared" ref="C16:C79" si="5">($G$4*$G$5*($G$3+1.5)+($G$7*$G$2*$G$4*A16^2)/(2*$G$6*0.001)+($G$8*$G$4*A16^2)/2+$G$9*A16)/1000</f>
        <v>101.54413835295902</v>
      </c>
      <c r="D16" s="85">
        <f t="shared" ref="D16:F16" si="6">IF((B$2*$B17^2+B$3*$B17+B$4)&gt;0,B$2*$B17^2+B$3*$B17+B$4,0)</f>
        <v>148.31140721302168</v>
      </c>
      <c r="E16" s="86">
        <f t="shared" si="6"/>
        <v>237.19242046824752</v>
      </c>
      <c r="F16" s="86">
        <f t="shared" si="6"/>
        <v>353.19791496038488</v>
      </c>
      <c r="G16" s="1"/>
      <c r="H16" s="1"/>
      <c r="I16" s="142" t="s">
        <v>173</v>
      </c>
      <c r="J16" s="143">
        <f>J15-J12</f>
        <v>-6.2922869531013753E-2</v>
      </c>
      <c r="K16" s="143">
        <f>K15-K12</f>
        <v>-0.30839742666869929</v>
      </c>
      <c r="L16" s="143">
        <f>L15-L12</f>
        <v>137.70518733857358</v>
      </c>
      <c r="M16" s="146">
        <f t="shared" ref="M16:M18" si="7">-(K16+SQRT(K16^2-4*J16*L16))/(2*J16)</f>
        <v>44.394693261389399</v>
      </c>
      <c r="N16" s="144">
        <f t="shared" ref="N16:N18" si="8">-(K16-SQRT(K16^2-4*J16*L16))/(2*J16)</f>
        <v>-49.295891012974685</v>
      </c>
      <c r="O16" s="147">
        <f t="shared" ref="O16:O18" si="9">$B$2*M16^2+$B$3*M16+$B$4</f>
        <v>100.99642589517606</v>
      </c>
      <c r="P16" s="147">
        <f>1.2*$C$5*(EXP(M16/$M$6)-1-1.72*(M16/$M$6)^4)^$C$6</f>
        <v>0.28256292682528622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86">
        <f t="shared" si="3"/>
        <v>0.30000000000000004</v>
      </c>
      <c r="B17" s="86">
        <f t="shared" si="0"/>
        <v>5.6548667764616285</v>
      </c>
      <c r="C17" s="86">
        <f t="shared" si="5"/>
        <v>102.96534249215783</v>
      </c>
      <c r="D17" s="85">
        <f t="shared" ref="D17:F17" si="10">IF((B$2*$B18^2+B$3*$B18+B$4)&gt;0,B$2*$B18^2+B$3*$B18+B$4,0)</f>
        <v>147.20409258888938</v>
      </c>
      <c r="E17" s="86">
        <f t="shared" si="10"/>
        <v>236.91446625934685</v>
      </c>
      <c r="F17" s="86">
        <f t="shared" si="10"/>
        <v>351.78261526908256</v>
      </c>
      <c r="G17" s="1"/>
      <c r="H17" s="1"/>
      <c r="I17" s="141" t="s">
        <v>132</v>
      </c>
      <c r="J17" s="1" cm="1">
        <f t="array" ref="J17:L17">LINEST(F14:F102,B14:B102^{1,2})</f>
        <v>-4.2801043796677138E-3</v>
      </c>
      <c r="K17" s="1">
        <v>-1.9213061778876006</v>
      </c>
      <c r="L17" s="1">
        <v>380.20308300602335</v>
      </c>
      <c r="M17" s="146"/>
      <c r="N17" s="144"/>
      <c r="O17" s="147"/>
      <c r="P17" s="147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86">
        <f t="shared" si="3"/>
        <v>0.4</v>
      </c>
      <c r="B18" s="86">
        <f t="shared" si="0"/>
        <v>7.5398223686155044</v>
      </c>
      <c r="C18" s="86">
        <f t="shared" si="5"/>
        <v>104.80596993983613</v>
      </c>
      <c r="D18" s="85">
        <f t="shared" ref="D18:F18" si="11">IF((B$2*$B19^2+B$3*$B19+B$4)&gt;0,B$2*$B19^2+B$3*$B19+B$4,0)</f>
        <v>145.97455278385402</v>
      </c>
      <c r="E18" s="86">
        <f t="shared" si="11"/>
        <v>236.60879820128793</v>
      </c>
      <c r="F18" s="86">
        <f t="shared" si="11"/>
        <v>350.26001323873157</v>
      </c>
      <c r="G18" s="1"/>
      <c r="H18" s="1"/>
      <c r="I18" s="142" t="s">
        <v>174</v>
      </c>
      <c r="J18" s="143">
        <f>J17-J12</f>
        <v>-6.3302973910681473E-2</v>
      </c>
      <c r="K18" s="143">
        <f t="shared" ref="K18:L18" si="12">K17-K12</f>
        <v>-2.1190009509375001</v>
      </c>
      <c r="L18" s="143">
        <f t="shared" si="12"/>
        <v>280.24308300602274</v>
      </c>
      <c r="M18" s="146">
        <f t="shared" si="7"/>
        <v>51.871617357195269</v>
      </c>
      <c r="N18" s="144">
        <f t="shared" si="8"/>
        <v>-85.345573161030714</v>
      </c>
      <c r="O18" s="147">
        <f t="shared" si="9"/>
        <v>85.920849322009076</v>
      </c>
      <c r="P18" s="147">
        <f>1.2*$D$5*(EXP(M18/$M$7)-1-1.72*(M18/$M$7)^4)^$D$6</f>
        <v>0.54066934115027709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86">
        <f t="shared" si="3"/>
        <v>0.5</v>
      </c>
      <c r="B19" s="86">
        <f t="shared" si="0"/>
        <v>9.4247779607693793</v>
      </c>
      <c r="C19" s="86">
        <f t="shared" si="5"/>
        <v>107.06602069599396</v>
      </c>
      <c r="D19" s="85">
        <f t="shared" ref="D19:F19" si="13">IF((B$2*$B20^2+B$3*$B20+B$4)&gt;0,B$2*$B20^2+B$3*$B20+B$4,0)</f>
        <v>144.62278779791555</v>
      </c>
      <c r="E19" s="86">
        <f t="shared" si="13"/>
        <v>236.27541629407071</v>
      </c>
      <c r="F19" s="86">
        <f t="shared" si="13"/>
        <v>348.63010886933193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86">
        <f t="shared" si="3"/>
        <v>0.6</v>
      </c>
      <c r="B20" s="86">
        <f t="shared" si="0"/>
        <v>11.309733552923253</v>
      </c>
      <c r="C20" s="86">
        <f t="shared" si="5"/>
        <v>109.74549476063127</v>
      </c>
      <c r="D20" s="85">
        <f t="shared" ref="D20:F20" si="14">IF((B$2*$B21^2+B$3*$B21+B$4)&gt;0,B$2*$B21^2+B$3*$B21+B$4,0)</f>
        <v>143.14879763107399</v>
      </c>
      <c r="E20" s="86">
        <f t="shared" si="14"/>
        <v>235.91432053769526</v>
      </c>
      <c r="F20" s="86">
        <f t="shared" si="14"/>
        <v>346.89290216088369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86">
        <f t="shared" si="3"/>
        <v>0.7</v>
      </c>
      <c r="B21" s="86">
        <f t="shared" si="0"/>
        <v>13.194689145077131</v>
      </c>
      <c r="C21" s="86">
        <f t="shared" si="5"/>
        <v>112.84439213374814</v>
      </c>
      <c r="D21" s="85">
        <f t="shared" ref="D21:F21" si="15">IF((B$2*$B22^2+B$3*$B22+B$4)&gt;0,B$2*$B22^2+B$3*$B22+B$4,0)</f>
        <v>141.55258228332934</v>
      </c>
      <c r="E21" s="86">
        <f t="shared" si="15"/>
        <v>235.52551093216155</v>
      </c>
      <c r="F21" s="86">
        <f t="shared" si="15"/>
        <v>345.04839311338679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86">
        <f t="shared" si="3"/>
        <v>0.79999999999999993</v>
      </c>
      <c r="B22" s="86">
        <f t="shared" si="0"/>
        <v>15.079644737231005</v>
      </c>
      <c r="C22" s="86">
        <f t="shared" si="5"/>
        <v>116.36271281534451</v>
      </c>
      <c r="D22" s="85">
        <f t="shared" ref="D22:F22" si="16">IF((B$2*$B23^2+B$3*$B23+B$4)&gt;0,B$2*$B23^2+B$3*$B23+B$4,0)</f>
        <v>139.83414175468158</v>
      </c>
      <c r="E22" s="86">
        <f t="shared" si="16"/>
        <v>235.10898747746958</v>
      </c>
      <c r="F22" s="86">
        <f t="shared" si="16"/>
        <v>343.09658172684124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86">
        <f t="shared" si="3"/>
        <v>0.89999999999999991</v>
      </c>
      <c r="B23" s="86">
        <f t="shared" si="0"/>
        <v>16.964600329384883</v>
      </c>
      <c r="C23" s="86">
        <f t="shared" si="5"/>
        <v>120.3004568054204</v>
      </c>
      <c r="D23" s="85">
        <f t="shared" ref="D23:F23" si="17">IF((B$2*$B24^2+B$3*$B24+B$4)&gt;0,B$2*$B24^2+B$3*$B24+B$4,0)</f>
        <v>137.99347604513076</v>
      </c>
      <c r="E23" s="86">
        <f t="shared" si="17"/>
        <v>234.66475017361935</v>
      </c>
      <c r="F23" s="86">
        <f t="shared" si="17"/>
        <v>341.03746800124708</v>
      </c>
      <c r="G23" s="1"/>
      <c r="H23" s="1"/>
      <c r="I23" s="232" t="s">
        <v>175</v>
      </c>
      <c r="J23" s="232">
        <v>1</v>
      </c>
      <c r="K23" s="232">
        <v>2</v>
      </c>
      <c r="L23" s="232">
        <v>3</v>
      </c>
      <c r="N23" s="232" t="s">
        <v>176</v>
      </c>
      <c r="O23" s="232" t="s">
        <v>177</v>
      </c>
      <c r="P23" s="232" t="s">
        <v>178</v>
      </c>
      <c r="Q23" s="232" t="s">
        <v>179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86">
        <f t="shared" si="3"/>
        <v>0.99999999999999989</v>
      </c>
      <c r="B24" s="86">
        <f t="shared" si="0"/>
        <v>18.849555921538755</v>
      </c>
      <c r="C24" s="86">
        <f t="shared" si="5"/>
        <v>124.65762410397579</v>
      </c>
      <c r="D24" s="85">
        <f t="shared" ref="D24:F24" si="18">IF((B$2*$B25^2+B$3*$B25+B$4)&gt;0,B$2*$B25^2+B$3*$B25+B$4,0)</f>
        <v>136.03058515467683</v>
      </c>
      <c r="E24" s="86">
        <f t="shared" si="18"/>
        <v>234.19279902061086</v>
      </c>
      <c r="F24" s="86">
        <f t="shared" si="18"/>
        <v>338.8710519366042</v>
      </c>
      <c r="G24" s="1"/>
      <c r="H24" s="1"/>
      <c r="I24" t="s">
        <v>180</v>
      </c>
      <c r="J24">
        <v>200</v>
      </c>
      <c r="K24">
        <v>110</v>
      </c>
      <c r="L24">
        <v>1</v>
      </c>
      <c r="N24" s="232" t="s">
        <v>181</v>
      </c>
      <c r="O24">
        <v>5000</v>
      </c>
      <c r="P24">
        <v>20000</v>
      </c>
      <c r="Q24">
        <v>15000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86">
        <f t="shared" si="3"/>
        <v>1.0999999999999999</v>
      </c>
      <c r="B25" s="86">
        <f t="shared" si="0"/>
        <v>20.734511513692631</v>
      </c>
      <c r="C25" s="86">
        <f t="shared" si="5"/>
        <v>129.43421471101072</v>
      </c>
      <c r="D25" s="85">
        <f t="shared" ref="D25:F25" si="19">IF((B$2*$B26^2+B$3*$B26+B$4)&gt;0,B$2*$B26^2+B$3*$B26+B$4,0)</f>
        <v>133.94546908331981</v>
      </c>
      <c r="E25" s="86">
        <f t="shared" si="19"/>
        <v>233.69313401844411</v>
      </c>
      <c r="F25" s="86">
        <f t="shared" si="19"/>
        <v>336.59733353291273</v>
      </c>
      <c r="G25" s="1"/>
      <c r="H25" s="1"/>
      <c r="I25" t="s">
        <v>182</v>
      </c>
      <c r="J25">
        <v>100</v>
      </c>
      <c r="L25">
        <v>125</v>
      </c>
      <c r="N25" s="232" t="s">
        <v>183</v>
      </c>
      <c r="O25">
        <v>10000</v>
      </c>
      <c r="P25" t="s">
        <v>184</v>
      </c>
      <c r="Q25">
        <v>20000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86">
        <f t="shared" si="3"/>
        <v>1.2</v>
      </c>
      <c r="B26" s="86">
        <f t="shared" si="0"/>
        <v>22.619467105846507</v>
      </c>
      <c r="C26" s="86">
        <f t="shared" si="5"/>
        <v>134.63022862652514</v>
      </c>
      <c r="D26" s="85">
        <f t="shared" ref="D26:F26" si="20">IF((B$2*$B27^2+B$3*$B27+B$4)&gt;0,B$2*$B27^2+B$3*$B27+B$4,0)</f>
        <v>131.73812783105973</v>
      </c>
      <c r="E26" s="86">
        <f t="shared" si="20"/>
        <v>233.1657551671191</v>
      </c>
      <c r="F26" s="86">
        <f t="shared" si="20"/>
        <v>334.21631279017265</v>
      </c>
      <c r="G26" s="1"/>
      <c r="H26" s="1"/>
      <c r="I26" t="s">
        <v>185</v>
      </c>
      <c r="J26">
        <v>50</v>
      </c>
      <c r="K26">
        <v>60</v>
      </c>
      <c r="L26">
        <v>75</v>
      </c>
      <c r="N26" s="232" t="s">
        <v>186</v>
      </c>
      <c r="O26">
        <v>20000</v>
      </c>
      <c r="P26" t="s">
        <v>184</v>
      </c>
      <c r="Q26" t="s">
        <v>184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4">
      <c r="A27" s="86">
        <f t="shared" si="3"/>
        <v>1.3</v>
      </c>
      <c r="B27" s="86">
        <f t="shared" si="0"/>
        <v>24.504422698000386</v>
      </c>
      <c r="C27" s="86">
        <f t="shared" si="5"/>
        <v>140.24566585051909</v>
      </c>
      <c r="D27" s="85">
        <f t="shared" ref="D27:F27" si="21">IF((B$2*$B28^2+B$3*$B28+B$4)&gt;0,B$2*$B28^2+B$3*$B28+B$4,0)</f>
        <v>129.40856139789651</v>
      </c>
      <c r="E27" s="86">
        <f t="shared" si="21"/>
        <v>232.61066246663583</v>
      </c>
      <c r="F27" s="86">
        <f t="shared" si="21"/>
        <v>331.72798970838386</v>
      </c>
      <c r="G27" s="1"/>
      <c r="H27" s="1"/>
      <c r="I27" t="s">
        <v>187</v>
      </c>
      <c r="J27" s="56">
        <v>272.10500999999999</v>
      </c>
      <c r="K27" s="56">
        <v>5435.5748999999996</v>
      </c>
      <c r="L27" s="56">
        <v>10897.251</v>
      </c>
      <c r="N27" s="232" t="s">
        <v>188</v>
      </c>
      <c r="O27">
        <f>J27+K27+L27</f>
        <v>16604.930909999999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4">
      <c r="A28" s="86">
        <f t="shared" si="3"/>
        <v>1.4000000000000001</v>
      </c>
      <c r="B28" s="86">
        <f t="shared" si="0"/>
        <v>26.389378290154266</v>
      </c>
      <c r="C28" s="86">
        <f t="shared" si="5"/>
        <v>146.28052638299258</v>
      </c>
      <c r="D28" s="85">
        <f t="shared" ref="D28:F28" si="22">IF((B$2*$B29^2+B$3*$B29+B$4)&gt;0,B$2*$B29^2+B$3*$B29+B$4,0)</f>
        <v>126.95676978383023</v>
      </c>
      <c r="E28" s="86">
        <f t="shared" si="22"/>
        <v>232.0278559169943</v>
      </c>
      <c r="F28" s="86">
        <f t="shared" si="22"/>
        <v>329.13236428754647</v>
      </c>
      <c r="G28" s="1"/>
      <c r="H28" s="1"/>
      <c r="I28" t="s">
        <v>189</v>
      </c>
      <c r="J28" s="235" t="b">
        <f>filters!B6</f>
        <v>0</v>
      </c>
      <c r="K28" s="235" t="b">
        <f>filters!C6</f>
        <v>0</v>
      </c>
      <c r="L28" t="b">
        <f>filters!D6</f>
        <v>1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4">
      <c r="A29" s="86">
        <f t="shared" si="3"/>
        <v>1.5000000000000002</v>
      </c>
      <c r="B29" s="86">
        <f t="shared" si="0"/>
        <v>28.274333882308142</v>
      </c>
      <c r="C29" s="86">
        <f t="shared" si="5"/>
        <v>152.73481022394557</v>
      </c>
      <c r="D29" s="85">
        <f t="shared" ref="D29:F29" si="23">IF((B$2*$B30^2+B$3*$B30+B$4)&gt;0,B$2*$B30^2+B$3*$B30+B$4,0)</f>
        <v>124.38275298886084</v>
      </c>
      <c r="E29" s="86">
        <f t="shared" si="23"/>
        <v>231.41733551819451</v>
      </c>
      <c r="F29" s="86">
        <f t="shared" si="23"/>
        <v>326.42943652766041</v>
      </c>
      <c r="G29" s="1"/>
      <c r="H29" s="1"/>
      <c r="I29" t="s">
        <v>190</v>
      </c>
      <c r="J29" t="str">
        <f>filters!B7</f>
        <v>NA</v>
      </c>
      <c r="K29" t="str">
        <f>filters!C7</f>
        <v>NA</v>
      </c>
      <c r="L29">
        <f>filters!D7</f>
        <v>5000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4">
      <c r="A30" s="86">
        <f t="shared" si="3"/>
        <v>1.6000000000000003</v>
      </c>
      <c r="B30" s="86">
        <f t="shared" si="0"/>
        <v>30.159289474462017</v>
      </c>
      <c r="C30" s="86">
        <f t="shared" si="5"/>
        <v>159.60851737337805</v>
      </c>
      <c r="D30" s="85">
        <f t="shared" ref="D30:F30" si="24">IF((B$2*$B31^2+B$3*$B31+B$4)&gt;0,B$2*$B31^2+B$3*$B31+B$4,0)</f>
        <v>121.68651101298838</v>
      </c>
      <c r="E30" s="86">
        <f t="shared" si="24"/>
        <v>230.77910127023648</v>
      </c>
      <c r="F30" s="86">
        <f t="shared" si="24"/>
        <v>323.6192064287257</v>
      </c>
      <c r="G30" s="1"/>
      <c r="H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">
      <c r="A31" s="86">
        <f t="shared" si="3"/>
        <v>1.7000000000000004</v>
      </c>
      <c r="B31" s="86">
        <f t="shared" si="0"/>
        <v>32.044245066615893</v>
      </c>
      <c r="C31" s="86">
        <f t="shared" si="5"/>
        <v>166.90164783129009</v>
      </c>
      <c r="D31" s="85">
        <f t="shared" ref="D31:F31" si="25">IF((B$2*$B32^2+B$3*$B32+B$4)&gt;0,B$2*$B32^2+B$3*$B32+B$4,0)</f>
        <v>118.86804385621281</v>
      </c>
      <c r="E31" s="86">
        <f t="shared" si="25"/>
        <v>230.11315317312017</v>
      </c>
      <c r="F31" s="86">
        <f t="shared" si="25"/>
        <v>320.70167399074234</v>
      </c>
      <c r="G31" s="1"/>
      <c r="H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">
      <c r="A32" s="86">
        <f t="shared" si="3"/>
        <v>1.8000000000000005</v>
      </c>
      <c r="B32" s="86">
        <f t="shared" si="0"/>
        <v>33.92920065876978</v>
      </c>
      <c r="C32" s="86">
        <f t="shared" si="5"/>
        <v>174.61420159768161</v>
      </c>
      <c r="D32" s="85">
        <f t="shared" ref="D32:F32" si="26">IF((B$2*$B33^2+B$3*$B33+B$4)&gt;0,B$2*$B33^2+B$3*$B33+B$4,0)</f>
        <v>115.92735151853417</v>
      </c>
      <c r="E32" s="86">
        <f t="shared" si="26"/>
        <v>229.41949122684559</v>
      </c>
      <c r="F32" s="86">
        <f t="shared" si="26"/>
        <v>317.67683921371037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">
      <c r="A33" s="86">
        <f t="shared" si="3"/>
        <v>1.9000000000000006</v>
      </c>
      <c r="B33" s="86">
        <f t="shared" si="0"/>
        <v>35.814156250923652</v>
      </c>
      <c r="C33" s="86">
        <f t="shared" si="5"/>
        <v>182.74617867255267</v>
      </c>
      <c r="D33" s="85">
        <f t="shared" ref="D33:F33" si="27">IF((B$2*$B34^2+B$3*$B34+B$4)&gt;0,B$2*$B34^2+B$3*$B34+B$4,0)</f>
        <v>112.86443399995242</v>
      </c>
      <c r="E33" s="86">
        <f t="shared" si="27"/>
        <v>228.69811543141279</v>
      </c>
      <c r="F33" s="86">
        <f t="shared" si="27"/>
        <v>314.54470209762974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">
      <c r="A34" s="86">
        <f t="shared" si="3"/>
        <v>2.0000000000000004</v>
      </c>
      <c r="B34" s="86">
        <f t="shared" si="0"/>
        <v>37.699111843077524</v>
      </c>
      <c r="C34" s="86">
        <f t="shared" si="5"/>
        <v>191.29757905590319</v>
      </c>
      <c r="D34" s="85">
        <f t="shared" ref="D34:F34" si="28">IF((B$2*$B35^2+B$3*$B35+B$4)&gt;0,B$2*$B35^2+B$3*$B35+B$4,0)</f>
        <v>109.67929130046761</v>
      </c>
      <c r="E34" s="86">
        <f t="shared" si="28"/>
        <v>227.94902578682172</v>
      </c>
      <c r="F34" s="86">
        <f t="shared" si="28"/>
        <v>311.30526264250045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">
      <c r="A35" s="86">
        <f t="shared" si="3"/>
        <v>2.1000000000000005</v>
      </c>
      <c r="B35" s="86">
        <f t="shared" si="0"/>
        <v>39.584067435231397</v>
      </c>
      <c r="C35" s="86">
        <f t="shared" si="5"/>
        <v>200.26840274773329</v>
      </c>
      <c r="D35" s="85">
        <f t="shared" ref="D35:F35" si="29">IF((B$2*$B36^2+B$3*$B36+B$4)&gt;0,B$2*$B36^2+B$3*$B36+B$4,0)</f>
        <v>106.37192342007967</v>
      </c>
      <c r="E35" s="86">
        <f t="shared" si="29"/>
        <v>227.17222229307237</v>
      </c>
      <c r="F35" s="86">
        <f t="shared" si="29"/>
        <v>307.95852084832256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">
      <c r="A36" s="86">
        <f t="shared" si="3"/>
        <v>2.2000000000000006</v>
      </c>
      <c r="B36" s="86">
        <f t="shared" si="0"/>
        <v>41.469023027385283</v>
      </c>
      <c r="C36" s="86">
        <f t="shared" si="5"/>
        <v>209.6586497480429</v>
      </c>
      <c r="D36" s="85">
        <f t="shared" ref="D36:F36" si="30">IF((B$2*$B37^2+B$3*$B37+B$4)&gt;0,B$2*$B37^2+B$3*$B37+B$4,0)</f>
        <v>102.94233035878864</v>
      </c>
      <c r="E36" s="86">
        <f t="shared" si="30"/>
        <v>226.36770495016475</v>
      </c>
      <c r="F36" s="86">
        <f t="shared" si="30"/>
        <v>304.50447671509596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">
      <c r="A37" s="86">
        <f t="shared" si="3"/>
        <v>2.3000000000000007</v>
      </c>
      <c r="B37" s="86">
        <f t="shared" si="0"/>
        <v>43.353978619539163</v>
      </c>
      <c r="C37" s="86">
        <f t="shared" si="5"/>
        <v>219.46832005683206</v>
      </c>
      <c r="D37" s="85">
        <f t="shared" ref="D37:F37" si="31">IF((B$2*$B38^2+B$3*$B38+B$4)&gt;0,B$2*$B38^2+B$3*$B38+B$4,0)</f>
        <v>99.39051211659455</v>
      </c>
      <c r="E37" s="86">
        <f t="shared" si="31"/>
        <v>225.5354737580989</v>
      </c>
      <c r="F37" s="86">
        <f t="shared" si="31"/>
        <v>300.94313024282076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">
      <c r="A38" s="86">
        <f t="shared" si="3"/>
        <v>2.4000000000000008</v>
      </c>
      <c r="B38" s="86">
        <f t="shared" si="0"/>
        <v>45.238934211693035</v>
      </c>
      <c r="C38" s="86">
        <f t="shared" si="5"/>
        <v>229.69741367410069</v>
      </c>
      <c r="D38" s="85">
        <f t="shared" ref="D38:F38" si="32">IF((B$2*$B39^2+B$3*$B39+B$4)&gt;0,B$2*$B39^2+B$3*$B39+B$4,0)</f>
        <v>95.716468693497347</v>
      </c>
      <c r="E38" s="86">
        <f t="shared" si="32"/>
        <v>224.67552871687479</v>
      </c>
      <c r="F38" s="86">
        <f t="shared" si="32"/>
        <v>297.27448143149695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">
      <c r="A39" s="86">
        <f t="shared" si="3"/>
        <v>2.5000000000000009</v>
      </c>
      <c r="B39" s="86">
        <f t="shared" si="0"/>
        <v>47.123889803846915</v>
      </c>
      <c r="C39" s="86">
        <f t="shared" si="5"/>
        <v>240.34593059984886</v>
      </c>
      <c r="D39" s="85">
        <f t="shared" ref="D39:F39" si="33">IF((B$2*$B40^2+B$3*$B40+B$4)&gt;0,B$2*$B40^2+B$3*$B40+B$4,0)</f>
        <v>91.920200089497072</v>
      </c>
      <c r="E39" s="86">
        <f t="shared" si="33"/>
        <v>223.78786982649243</v>
      </c>
      <c r="F39" s="86">
        <f t="shared" si="33"/>
        <v>293.49853028112443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">
      <c r="A40" s="86">
        <f t="shared" si="3"/>
        <v>2.600000000000001</v>
      </c>
      <c r="B40" s="86">
        <f t="shared" si="0"/>
        <v>49.008845396000787</v>
      </c>
      <c r="C40" s="86">
        <f t="shared" si="5"/>
        <v>251.41387083407648</v>
      </c>
      <c r="D40" s="85">
        <f t="shared" ref="D40:F40" si="34">IF((B$2*$B41^2+B$3*$B41+B$4)&gt;0,B$2*$B41^2+B$3*$B41+B$4,0)</f>
        <v>88.001706304593696</v>
      </c>
      <c r="E40" s="86">
        <f t="shared" si="34"/>
        <v>222.8724970869518</v>
      </c>
      <c r="F40" s="86">
        <f t="shared" si="34"/>
        <v>289.61527679170331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">
      <c r="A41" s="86">
        <f t="shared" si="3"/>
        <v>2.7000000000000011</v>
      </c>
      <c r="B41" s="86">
        <f t="shared" si="0"/>
        <v>50.893800988154666</v>
      </c>
      <c r="C41" s="86">
        <f t="shared" si="5"/>
        <v>262.90123437678363</v>
      </c>
      <c r="D41" s="85">
        <f t="shared" ref="D41:F41" si="35">IF((B$2*$B42^2+B$3*$B42+B$4)&gt;0,B$2*$B42^2+B$3*$B42+B$4,0)</f>
        <v>83.96098733878722</v>
      </c>
      <c r="E41" s="86">
        <f t="shared" si="35"/>
        <v>221.92941049825288</v>
      </c>
      <c r="F41" s="86">
        <f t="shared" si="35"/>
        <v>285.62472096323353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">
      <c r="A42" s="86">
        <f t="shared" si="3"/>
        <v>2.8000000000000012</v>
      </c>
      <c r="B42" s="86">
        <f t="shared" si="0"/>
        <v>52.778756580308546</v>
      </c>
      <c r="C42" s="86">
        <f t="shared" si="5"/>
        <v>274.80802122797036</v>
      </c>
      <c r="D42" s="85">
        <f t="shared" ref="D42:F42" si="36">IF((B$2*$B43^2+B$3*$B43+B$4)&gt;0,B$2*$B43^2+B$3*$B43+B$4,0)</f>
        <v>79.798043192077657</v>
      </c>
      <c r="E42" s="86">
        <f t="shared" si="36"/>
        <v>220.95861006039573</v>
      </c>
      <c r="F42" s="86">
        <f t="shared" si="36"/>
        <v>281.52686279571509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">
      <c r="A43" s="86">
        <f t="shared" si="3"/>
        <v>2.9000000000000012</v>
      </c>
      <c r="B43" s="86">
        <f t="shared" si="0"/>
        <v>54.663712172462425</v>
      </c>
      <c r="C43" s="86">
        <f t="shared" si="5"/>
        <v>287.13423138763665</v>
      </c>
      <c r="D43" s="85">
        <f t="shared" ref="D43:F43" si="37">IF((B$2*$B44^2+B$3*$B44+B$4)&gt;0,B$2*$B44^2+B$3*$B44+B$4,0)</f>
        <v>75.512873864464993</v>
      </c>
      <c r="E43" s="86">
        <f t="shared" si="37"/>
        <v>219.96009577338032</v>
      </c>
      <c r="F43" s="86">
        <f t="shared" si="37"/>
        <v>277.32170228914805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">
      <c r="A44" s="86">
        <f t="shared" si="3"/>
        <v>3.0000000000000013</v>
      </c>
      <c r="B44" s="86">
        <f t="shared" si="0"/>
        <v>56.548667764616305</v>
      </c>
      <c r="C44" s="86">
        <f t="shared" si="5"/>
        <v>299.87986485578233</v>
      </c>
      <c r="D44" s="85">
        <f t="shared" ref="D44:F44" si="38">IF((B$2*$B45^2+B$3*$B45+B$4)&gt;0,B$2*$B45^2+B$3*$B45+B$4,0)</f>
        <v>71.105479355949257</v>
      </c>
      <c r="E44" s="86">
        <f t="shared" si="38"/>
        <v>218.93386763720665</v>
      </c>
      <c r="F44" s="86">
        <f t="shared" si="38"/>
        <v>273.00923944353235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">
      <c r="A45" s="86">
        <f t="shared" si="3"/>
        <v>3.1000000000000014</v>
      </c>
      <c r="B45" s="86">
        <f t="shared" si="0"/>
        <v>58.433623356770177</v>
      </c>
      <c r="C45" s="86">
        <f t="shared" si="5"/>
        <v>313.04492163240758</v>
      </c>
      <c r="D45" s="85">
        <f t="shared" ref="D45:F45" si="39">IF((B$2*$B46^2+B$3*$B46+B$4)&gt;0,B$2*$B46^2+B$3*$B46+B$4,0)</f>
        <v>66.57585966653042</v>
      </c>
      <c r="E45" s="86">
        <f t="shared" si="39"/>
        <v>217.87992565187471</v>
      </c>
      <c r="F45" s="86">
        <f t="shared" si="39"/>
        <v>268.58947425886794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">
      <c r="A46" s="86">
        <f t="shared" si="3"/>
        <v>3.2000000000000015</v>
      </c>
      <c r="B46" s="86">
        <f t="shared" si="0"/>
        <v>60.318578948924063</v>
      </c>
      <c r="C46" s="86">
        <f t="shared" si="5"/>
        <v>326.62940171751234</v>
      </c>
      <c r="D46" s="85">
        <f t="shared" ref="D46:F46" si="40">IF((B$2*$B47^2+B$3*$B47+B$4)&gt;0,B$2*$B47^2+B$3*$B47+B$4,0)</f>
        <v>61.924014796208525</v>
      </c>
      <c r="E46" s="86">
        <f t="shared" si="40"/>
        <v>216.79826981738455</v>
      </c>
      <c r="F46" s="86">
        <f t="shared" si="40"/>
        <v>264.06240673515498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">
      <c r="A47" s="86">
        <f t="shared" si="3"/>
        <v>3.3000000000000016</v>
      </c>
      <c r="B47" s="86">
        <f t="shared" si="0"/>
        <v>62.203534541077929</v>
      </c>
      <c r="C47" s="86">
        <f t="shared" si="5"/>
        <v>340.63330511109666</v>
      </c>
      <c r="D47" s="85">
        <f t="shared" ref="D47:F47" si="41">IF((B$2*$B48^2+B$3*$B48+B$4)&gt;0,B$2*$B48^2+B$3*$B48+B$4,0)</f>
        <v>57.149944744983486</v>
      </c>
      <c r="E47" s="86">
        <f t="shared" si="41"/>
        <v>215.6889001337361</v>
      </c>
      <c r="F47" s="86">
        <f t="shared" si="41"/>
        <v>259.42803687239336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">
      <c r="A48" s="86">
        <f t="shared" si="3"/>
        <v>3.4000000000000017</v>
      </c>
      <c r="B48" s="86">
        <f t="shared" si="0"/>
        <v>64.088490133231815</v>
      </c>
      <c r="C48" s="86">
        <f t="shared" si="5"/>
        <v>355.05663181316049</v>
      </c>
      <c r="D48" s="85">
        <f t="shared" ref="D48:F48" si="42">IF((B$2*$B49^2+B$3*$B49+B$4)&gt;0,B$2*$B49^2+B$3*$B49+B$4,0)</f>
        <v>52.253649512855404</v>
      </c>
      <c r="E48" s="86">
        <f t="shared" si="42"/>
        <v>214.55181660092939</v>
      </c>
      <c r="F48" s="86">
        <f t="shared" si="42"/>
        <v>254.68636467058306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">
      <c r="A49" s="86">
        <f t="shared" si="3"/>
        <v>3.5000000000000018</v>
      </c>
      <c r="B49" s="86">
        <f t="shared" si="0"/>
        <v>65.973445725385687</v>
      </c>
      <c r="C49" s="86">
        <f t="shared" si="5"/>
        <v>369.89938182370378</v>
      </c>
      <c r="D49" s="85">
        <f t="shared" ref="D49:F49" si="43">IF((B$2*$B50^2+B$3*$B50+B$4)&gt;0,B$2*$B50^2+B$3*$B50+B$4,0)</f>
        <v>47.235129099824178</v>
      </c>
      <c r="E49" s="86">
        <f t="shared" si="43"/>
        <v>213.38701921896441</v>
      </c>
      <c r="F49" s="86">
        <f t="shared" si="43"/>
        <v>249.8373901297241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">
      <c r="A50" s="86">
        <f t="shared" si="3"/>
        <v>3.6000000000000019</v>
      </c>
      <c r="B50" s="86">
        <f t="shared" si="0"/>
        <v>67.858401317539574</v>
      </c>
      <c r="C50" s="86">
        <f t="shared" si="5"/>
        <v>385.16155514272663</v>
      </c>
      <c r="D50" s="85">
        <f t="shared" ref="D50:F50" si="44">IF((B$2*$B51^2+B$3*$B51+B$4)&gt;0,B$2*$B51^2+B$3*$B51+B$4,0)</f>
        <v>42.094383505889951</v>
      </c>
      <c r="E50" s="86">
        <f t="shared" si="44"/>
        <v>212.19450798784121</v>
      </c>
      <c r="F50" s="86">
        <f t="shared" si="44"/>
        <v>244.88111324981659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">
      <c r="A51" s="86">
        <f t="shared" si="3"/>
        <v>3.700000000000002</v>
      </c>
      <c r="B51" s="86">
        <f t="shared" si="0"/>
        <v>69.743356909693432</v>
      </c>
      <c r="C51" s="86">
        <f t="shared" si="5"/>
        <v>400.84315177022887</v>
      </c>
      <c r="D51" s="85">
        <f t="shared" ref="D51:F51" si="45">IF((B$2*$B52^2+B$3*$B52+B$4)&gt;0,B$2*$B52^2+B$3*$B52+B$4,0)</f>
        <v>36.831412731052552</v>
      </c>
      <c r="E51" s="86">
        <f t="shared" si="45"/>
        <v>210.97428290755971</v>
      </c>
      <c r="F51" s="86">
        <f t="shared" si="45"/>
        <v>239.81753403086034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">
      <c r="A52" s="86">
        <f t="shared" si="3"/>
        <v>3.800000000000002</v>
      </c>
      <c r="B52" s="86">
        <f t="shared" si="0"/>
        <v>71.628312501847319</v>
      </c>
      <c r="C52" s="86">
        <f t="shared" si="5"/>
        <v>416.9441717062108</v>
      </c>
      <c r="D52" s="85">
        <f t="shared" ref="D52:F52" si="46">IF((B$2*$B53^2+B$3*$B53+B$4)&gt;0,B$2*$B53^2+B$3*$B53+B$4,0)</f>
        <v>31.446216775312053</v>
      </c>
      <c r="E52" s="86">
        <f t="shared" si="46"/>
        <v>209.72634397811996</v>
      </c>
      <c r="F52" s="86">
        <f t="shared" si="46"/>
        <v>234.64665247285546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">
      <c r="A53" s="86">
        <f t="shared" si="3"/>
        <v>3.9000000000000021</v>
      </c>
      <c r="B53" s="86">
        <f t="shared" si="0"/>
        <v>73.513268094001205</v>
      </c>
      <c r="C53" s="86">
        <f t="shared" si="5"/>
        <v>433.46461495067217</v>
      </c>
      <c r="D53" s="85">
        <f t="shared" ref="D53:F53" si="47">IF((B$2*$B54^2+B$3*$B54+B$4)&gt;0,B$2*$B54^2+B$3*$B54+B$4,0)</f>
        <v>25.938795638668495</v>
      </c>
      <c r="E53" s="86">
        <f t="shared" si="47"/>
        <v>208.45069119952197</v>
      </c>
      <c r="F53" s="86">
        <f t="shared" si="47"/>
        <v>229.36846857580196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">
      <c r="A54" s="86">
        <f t="shared" si="3"/>
        <v>4.0000000000000018</v>
      </c>
      <c r="B54" s="86">
        <f t="shared" si="0"/>
        <v>75.398223686155077</v>
      </c>
      <c r="C54" s="86">
        <f t="shared" si="5"/>
        <v>450.404481503613</v>
      </c>
      <c r="D54" s="85">
        <f t="shared" ref="D54:F54" si="48">IF((B$2*$B55^2+B$3*$B55+B$4)&gt;0,B$2*$B55^2+B$3*$B55+B$4,0)</f>
        <v>20.309149321121879</v>
      </c>
      <c r="E54" s="86">
        <f t="shared" si="48"/>
        <v>207.14732457176572</v>
      </c>
      <c r="F54" s="86">
        <f t="shared" si="48"/>
        <v>223.98298233969984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">
      <c r="A55" s="86">
        <f t="shared" si="3"/>
        <v>4.1000000000000014</v>
      </c>
      <c r="B55" s="86">
        <f t="shared" si="0"/>
        <v>77.28317927830895</v>
      </c>
      <c r="C55" s="86">
        <f t="shared" si="5"/>
        <v>467.76377136503334</v>
      </c>
      <c r="D55" s="85">
        <f t="shared" ref="D55:F55" si="49">IF((B$2*$B56^2+B$3*$B56+B$4)&gt;0,B$2*$B56^2+B$3*$B56+B$4,0)</f>
        <v>14.557277822672233</v>
      </c>
      <c r="E55" s="86">
        <f t="shared" si="49"/>
        <v>205.81624409485121</v>
      </c>
      <c r="F55" s="86">
        <f t="shared" si="49"/>
        <v>218.49019376454913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">
      <c r="A56" s="86">
        <f t="shared" si="3"/>
        <v>4.2000000000000011</v>
      </c>
      <c r="B56" s="86">
        <f t="shared" si="0"/>
        <v>79.168134870462794</v>
      </c>
      <c r="C56" s="86">
        <f t="shared" si="5"/>
        <v>485.54248453493324</v>
      </c>
      <c r="D56" s="85">
        <f t="shared" ref="D56:F56" si="50">IF((B$2*$B57^2+B$3*$B57+B$4)&gt;0,B$2*$B57^2+B$3*$B57+B$4,0)</f>
        <v>8.6831811433194162</v>
      </c>
      <c r="E56" s="86">
        <f t="shared" si="50"/>
        <v>204.45744976877845</v>
      </c>
      <c r="F56" s="86">
        <f t="shared" si="50"/>
        <v>212.89010285034973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">
      <c r="A57" s="86">
        <f t="shared" si="3"/>
        <v>4.3000000000000007</v>
      </c>
      <c r="B57" s="86">
        <f t="shared" si="0"/>
        <v>81.053090462616666</v>
      </c>
      <c r="C57" s="86">
        <f t="shared" si="5"/>
        <v>503.74062101331259</v>
      </c>
      <c r="D57" s="85">
        <f t="shared" ref="D57:F57" si="51">IF((B$2*$B58^2+B$3*$B58+B$4)&gt;0,B$2*$B58^2+B$3*$B58+B$4,0)</f>
        <v>2.6868592830635123</v>
      </c>
      <c r="E57" s="86">
        <f t="shared" si="51"/>
        <v>203.07094159354742</v>
      </c>
      <c r="F57" s="86">
        <f t="shared" si="51"/>
        <v>207.18270959710168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">
      <c r="A58" s="86">
        <f t="shared" si="3"/>
        <v>4.4000000000000004</v>
      </c>
      <c r="B58" s="86">
        <f t="shared" si="0"/>
        <v>82.938046054770538</v>
      </c>
      <c r="C58" s="86">
        <f t="shared" si="5"/>
        <v>522.35818080017145</v>
      </c>
      <c r="D58" s="85">
        <f t="shared" ref="D58:F58" si="52">IF((B$2*$B59^2+B$3*$B59+B$4)&gt;0,B$2*$B59^2+B$3*$B59+B$4,0)</f>
        <v>0</v>
      </c>
      <c r="E58" s="86">
        <f t="shared" si="52"/>
        <v>201.65671956915813</v>
      </c>
      <c r="F58" s="86">
        <f t="shared" si="52"/>
        <v>201.36801400480496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">
      <c r="A59" s="86">
        <f t="shared" si="3"/>
        <v>4.5</v>
      </c>
      <c r="B59" s="86">
        <f t="shared" si="0"/>
        <v>84.823001646924411</v>
      </c>
      <c r="C59" s="86">
        <f t="shared" si="5"/>
        <v>541.39516389550988</v>
      </c>
      <c r="D59" s="85">
        <f t="shared" ref="D59:F59" si="53">IF((B$2*$B60^2+B$3*$B60+B$4)&gt;0,B$2*$B60^2+B$3*$B60+B$4,0)</f>
        <v>0</v>
      </c>
      <c r="E59" s="86">
        <f t="shared" si="53"/>
        <v>200.21478369561058</v>
      </c>
      <c r="F59" s="86">
        <f t="shared" si="53"/>
        <v>195.44601607345962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">
      <c r="A60" s="86">
        <f t="shared" si="3"/>
        <v>4.5999999999999996</v>
      </c>
      <c r="B60" s="86">
        <f t="shared" si="0"/>
        <v>86.707957239078283</v>
      </c>
      <c r="C60" s="86">
        <f t="shared" si="5"/>
        <v>560.8515702993277</v>
      </c>
      <c r="D60" s="85">
        <f t="shared" ref="D60:F60" si="54">IF((B$2*$B61^2+B$3*$B61+B$4)&gt;0,B$2*$B61^2+B$3*$B61+B$4,0)</f>
        <v>0</v>
      </c>
      <c r="E60" s="86">
        <f t="shared" si="54"/>
        <v>198.74513397290477</v>
      </c>
      <c r="F60" s="86">
        <f t="shared" si="54"/>
        <v>189.41671580306564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">
      <c r="A61" s="86">
        <f t="shared" si="3"/>
        <v>4.6999999999999993</v>
      </c>
      <c r="B61" s="86">
        <f t="shared" si="0"/>
        <v>88.592912831232155</v>
      </c>
      <c r="C61" s="86">
        <f t="shared" si="5"/>
        <v>580.72740001162515</v>
      </c>
      <c r="D61" s="85">
        <f t="shared" ref="D61:F61" si="55">IF((B$2*$B62^2+B$3*$B62+B$4)&gt;0,B$2*$B62^2+B$3*$B62+B$4,0)</f>
        <v>0</v>
      </c>
      <c r="E61" s="86">
        <f t="shared" si="55"/>
        <v>197.2477704010407</v>
      </c>
      <c r="F61" s="86">
        <f t="shared" si="55"/>
        <v>183.28011319362304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">
      <c r="A62" s="86">
        <f t="shared" si="3"/>
        <v>4.7999999999999989</v>
      </c>
      <c r="B62" s="86">
        <f t="shared" si="0"/>
        <v>90.477868423386013</v>
      </c>
      <c r="C62" s="86">
        <f t="shared" si="5"/>
        <v>601.0226530324021</v>
      </c>
      <c r="D62" s="85">
        <f t="shared" ref="D62:F62" si="56">IF((B$2*$B63^2+B$3*$B63+B$4)&gt;0,B$2*$B63^2+B$3*$B63+B$4,0)</f>
        <v>0</v>
      </c>
      <c r="E62" s="86">
        <f t="shared" si="56"/>
        <v>195.72269298001839</v>
      </c>
      <c r="F62" s="86">
        <f t="shared" si="56"/>
        <v>177.03620824513177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">
      <c r="A63" s="86">
        <f t="shared" si="3"/>
        <v>4.8999999999999986</v>
      </c>
      <c r="B63" s="86">
        <f t="shared" si="0"/>
        <v>92.362824015539886</v>
      </c>
      <c r="C63" s="86">
        <f t="shared" si="5"/>
        <v>621.73732936165857</v>
      </c>
      <c r="D63" s="85">
        <f t="shared" ref="D63:F63" si="57">IF((B$2*$B64^2+B$3*$B64+B$4)&gt;0,B$2*$B64^2+B$3*$B64+B$4,0)</f>
        <v>0</v>
      </c>
      <c r="E63" s="86">
        <f t="shared" si="57"/>
        <v>194.1699017098378</v>
      </c>
      <c r="F63" s="86">
        <f t="shared" si="57"/>
        <v>170.68500095759185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">
      <c r="A64" s="86">
        <f t="shared" si="3"/>
        <v>4.9999999999999982</v>
      </c>
      <c r="B64" s="86">
        <f t="shared" si="0"/>
        <v>94.247779607693758</v>
      </c>
      <c r="C64" s="86">
        <f t="shared" si="5"/>
        <v>642.87142899939454</v>
      </c>
      <c r="D64" s="85">
        <f t="shared" ref="D64:F64" si="58">IF((B$2*$B65^2+B$3*$B65+B$4)&gt;0,B$2*$B65^2+B$3*$B65+B$4,0)</f>
        <v>0</v>
      </c>
      <c r="E64" s="86">
        <f t="shared" si="58"/>
        <v>192.58939659049895</v>
      </c>
      <c r="F64" s="86">
        <f t="shared" si="58"/>
        <v>164.2264913310033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">
      <c r="A65" s="86">
        <f t="shared" si="3"/>
        <v>5.0999999999999979</v>
      </c>
      <c r="B65" s="86">
        <f t="shared" si="0"/>
        <v>96.13273519984763</v>
      </c>
      <c r="C65" s="86">
        <f t="shared" si="5"/>
        <v>664.42495194560991</v>
      </c>
      <c r="D65" s="85">
        <f t="shared" ref="D65:F65" si="59">IF((B$2*$B66^2+B$3*$B66+B$4)&gt;0,B$2*$B66^2+B$3*$B66+B$4,0)</f>
        <v>0</v>
      </c>
      <c r="E65" s="86">
        <f t="shared" si="59"/>
        <v>190.98117762200184</v>
      </c>
      <c r="F65" s="86">
        <f t="shared" si="59"/>
        <v>157.66067936536609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">
      <c r="A66" s="86">
        <f t="shared" si="3"/>
        <v>5.1999999999999975</v>
      </c>
      <c r="B66" s="86">
        <f t="shared" si="0"/>
        <v>98.017690792001503</v>
      </c>
      <c r="C66" s="86">
        <f t="shared" si="5"/>
        <v>686.39789820030489</v>
      </c>
      <c r="D66" s="85">
        <f t="shared" ref="D66:F66" si="60">IF((B$2*$B67^2+B$3*$B67+B$4)&gt;0,B$2*$B67^2+B$3*$B67+B$4,0)</f>
        <v>0</v>
      </c>
      <c r="E66" s="86">
        <f t="shared" si="60"/>
        <v>189.34524480434649</v>
      </c>
      <c r="F66" s="86">
        <f t="shared" si="60"/>
        <v>150.98756506068025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">
      <c r="A67" s="86">
        <f t="shared" si="3"/>
        <v>5.2999999999999972</v>
      </c>
      <c r="B67" s="86">
        <f t="shared" si="0"/>
        <v>99.902646384155375</v>
      </c>
      <c r="C67" s="86">
        <f t="shared" si="5"/>
        <v>708.79026776347951</v>
      </c>
      <c r="D67" s="85">
        <f t="shared" ref="D67:F67" si="61">IF((B$2*$B68^2+B$3*$B68+B$4)&gt;0,B$2*$B68^2+B$3*$B68+B$4,0)</f>
        <v>0</v>
      </c>
      <c r="E67" s="86">
        <f t="shared" si="61"/>
        <v>187.68159813753286</v>
      </c>
      <c r="F67" s="86">
        <f t="shared" si="61"/>
        <v>144.20714841694576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">
      <c r="A68" s="86">
        <f t="shared" si="3"/>
        <v>5.3999999999999968</v>
      </c>
      <c r="B68" s="86">
        <f t="shared" si="0"/>
        <v>101.78760197630925</v>
      </c>
      <c r="C68" s="86">
        <f t="shared" si="5"/>
        <v>731.60206063513351</v>
      </c>
      <c r="D68" s="85">
        <f t="shared" ref="D68:F68" si="62">IF((B$2*$B69^2+B$3*$B69+B$4)&gt;0,B$2*$B69^2+B$3*$B69+B$4,0)</f>
        <v>0</v>
      </c>
      <c r="E68" s="86">
        <f t="shared" si="62"/>
        <v>185.99023762156099</v>
      </c>
      <c r="F68" s="86">
        <f t="shared" si="62"/>
        <v>137.31942943416266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">
      <c r="A69" s="86">
        <f t="shared" si="3"/>
        <v>5.4999999999999964</v>
      </c>
      <c r="B69" s="86">
        <f t="shared" si="0"/>
        <v>103.67255756846311</v>
      </c>
      <c r="C69" s="86">
        <f t="shared" si="5"/>
        <v>754.83327681526703</v>
      </c>
      <c r="D69" s="85">
        <f t="shared" ref="D69:F69" si="63">IF((B$2*$B70^2+B$3*$B70+B$4)&gt;0,B$2*$B70^2+B$3*$B70+B$4,0)</f>
        <v>0</v>
      </c>
      <c r="E69" s="86">
        <f t="shared" si="63"/>
        <v>184.27116325643087</v>
      </c>
      <c r="F69" s="86">
        <f t="shared" si="63"/>
        <v>130.3244081123309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">
      <c r="A70" s="86">
        <f t="shared" si="3"/>
        <v>5.5999999999999961</v>
      </c>
      <c r="B70" s="86">
        <f t="shared" si="0"/>
        <v>105.55751316061698</v>
      </c>
      <c r="C70" s="86">
        <f t="shared" si="5"/>
        <v>778.48391630388005</v>
      </c>
      <c r="D70" s="85">
        <f t="shared" ref="D70:F70" si="64">IF((B$2*$B71^2+B$3*$B71+B$4)&gt;0,B$2*$B71^2+B$3*$B71+B$4,0)</f>
        <v>0</v>
      </c>
      <c r="E70" s="86">
        <f t="shared" si="64"/>
        <v>182.52437504214248</v>
      </c>
      <c r="F70" s="86">
        <f t="shared" si="64"/>
        <v>123.22208445145054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">
      <c r="A71" s="86">
        <f t="shared" si="3"/>
        <v>5.6999999999999957</v>
      </c>
      <c r="B71" s="86">
        <f t="shared" si="0"/>
        <v>107.44246875277084</v>
      </c>
      <c r="C71" s="86">
        <f t="shared" si="5"/>
        <v>802.5539791009727</v>
      </c>
      <c r="D71" s="85">
        <f t="shared" ref="D71:F71" si="65">IF((B$2*$B72^2+B$3*$B72+B$4)&gt;0,B$2*$B72^2+B$3*$B72+B$4,0)</f>
        <v>0</v>
      </c>
      <c r="E71" s="86">
        <f t="shared" si="65"/>
        <v>180.74987297869583</v>
      </c>
      <c r="F71" s="86">
        <f t="shared" si="65"/>
        <v>116.0124584515215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">
      <c r="A72" s="86">
        <f t="shared" si="3"/>
        <v>5.7999999999999954</v>
      </c>
      <c r="B72" s="86">
        <f t="shared" si="0"/>
        <v>109.32742434492471</v>
      </c>
      <c r="C72" s="86">
        <f t="shared" si="5"/>
        <v>827.04346520654462</v>
      </c>
      <c r="D72" s="85">
        <f t="shared" ref="D72:F72" si="66">IF((B$2*$B73^2+B$3*$B73+B$4)&gt;0,B$2*$B73^2+B$3*$B73+B$4,0)</f>
        <v>0</v>
      </c>
      <c r="E72" s="86">
        <f t="shared" si="66"/>
        <v>178.94765706609093</v>
      </c>
      <c r="F72" s="86">
        <f t="shared" si="66"/>
        <v>108.69553011254376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">
      <c r="A73" s="86">
        <f t="shared" si="3"/>
        <v>5.899999999999995</v>
      </c>
      <c r="B73" s="86">
        <f t="shared" si="0"/>
        <v>111.21237993707858</v>
      </c>
      <c r="C73" s="86">
        <f t="shared" si="5"/>
        <v>851.95237462059617</v>
      </c>
      <c r="D73" s="85">
        <f t="shared" ref="D73:F73" si="67">IF((B$2*$B74^2+B$3*$B74+B$4)&gt;0,B$2*$B74^2+B$3*$B74+B$4,0)</f>
        <v>0</v>
      </c>
      <c r="E73" s="86">
        <f t="shared" si="67"/>
        <v>177.11772730432773</v>
      </c>
      <c r="F73" s="86">
        <f t="shared" si="67"/>
        <v>101.27129943451746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">
      <c r="A74" s="86">
        <f t="shared" si="3"/>
        <v>5.9999999999999947</v>
      </c>
      <c r="B74" s="86">
        <f t="shared" si="0"/>
        <v>113.09733552923245</v>
      </c>
      <c r="C74" s="86">
        <f t="shared" si="5"/>
        <v>877.28070734312735</v>
      </c>
      <c r="D74" s="85">
        <f t="shared" ref="D74:F74" si="68">IF((B$2*$B75^2+B$3*$B75+B$4)&gt;0,B$2*$B75^2+B$3*$B75+B$4,0)</f>
        <v>0</v>
      </c>
      <c r="E74" s="86">
        <f t="shared" si="68"/>
        <v>175.26008369340633</v>
      </c>
      <c r="F74" s="86">
        <f t="shared" si="68"/>
        <v>93.739766417442468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">
      <c r="A75" s="86">
        <f t="shared" si="3"/>
        <v>6.0999999999999943</v>
      </c>
      <c r="B75" s="86">
        <f t="shared" si="0"/>
        <v>114.98229112138631</v>
      </c>
      <c r="C75" s="86">
        <f t="shared" si="5"/>
        <v>903.02846337413791</v>
      </c>
      <c r="D75" s="85">
        <f t="shared" ref="D75:F75" si="69">IF((B$2*$B76^2+B$3*$B76+B$4)&gt;0,B$2*$B76^2+B$3*$B76+B$4,0)</f>
        <v>0</v>
      </c>
      <c r="E75" s="86">
        <f t="shared" si="69"/>
        <v>173.37472623332661</v>
      </c>
      <c r="F75" s="86">
        <f t="shared" si="69"/>
        <v>86.100931061318818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">
      <c r="A76" s="86">
        <f t="shared" si="3"/>
        <v>6.199999999999994</v>
      </c>
      <c r="B76" s="86">
        <f t="shared" si="0"/>
        <v>116.86724671354018</v>
      </c>
      <c r="C76" s="86">
        <f t="shared" si="5"/>
        <v>929.1956427136281</v>
      </c>
      <c r="D76" s="85">
        <f t="shared" ref="D76:F76" si="70">IF((B$2*$B77^2+B$3*$B77+B$4)&gt;0,B$2*$B77^2+B$3*$B77+B$4,0)</f>
        <v>0</v>
      </c>
      <c r="E76" s="86">
        <f t="shared" si="70"/>
        <v>171.46165492408866</v>
      </c>
      <c r="F76" s="86">
        <f t="shared" si="70"/>
        <v>78.354793366146566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">
      <c r="A77" s="86">
        <f t="shared" si="3"/>
        <v>6.2999999999999936</v>
      </c>
      <c r="B77" s="86">
        <f t="shared" si="0"/>
        <v>118.75220230569407</v>
      </c>
      <c r="C77" s="86">
        <f t="shared" si="5"/>
        <v>955.78224536159757</v>
      </c>
      <c r="D77" s="85">
        <f t="shared" ref="D77:F77" si="71">IF((B$2*$B78^2+B$3*$B78+B$4)&gt;0,B$2*$B78^2+B$3*$B78+B$4,0)</f>
        <v>0</v>
      </c>
      <c r="E77" s="86">
        <f t="shared" si="71"/>
        <v>169.52086976569245</v>
      </c>
      <c r="F77" s="86">
        <f t="shared" si="71"/>
        <v>70.5013533319256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">
      <c r="A78" s="86">
        <f t="shared" si="3"/>
        <v>6.3999999999999932</v>
      </c>
      <c r="B78" s="86">
        <f t="shared" si="0"/>
        <v>120.63715789784794</v>
      </c>
      <c r="C78" s="86">
        <f t="shared" si="5"/>
        <v>982.7882713180469</v>
      </c>
      <c r="D78" s="85">
        <f t="shared" ref="D78:F78" si="72">IF((B$2*$B79^2+B$3*$B79+B$4)&gt;0,B$2*$B79^2+B$3*$B79+B$4,0)</f>
        <v>0</v>
      </c>
      <c r="E78" s="86">
        <f t="shared" si="72"/>
        <v>167.55237075813801</v>
      </c>
      <c r="F78" s="86">
        <f t="shared" si="72"/>
        <v>62.540610958656202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">
      <c r="A79" s="86">
        <f t="shared" si="3"/>
        <v>6.4999999999999929</v>
      </c>
      <c r="B79" s="86">
        <f t="shared" si="0"/>
        <v>122.52211349000179</v>
      </c>
      <c r="C79" s="86">
        <f t="shared" si="5"/>
        <v>1010.2137205829754</v>
      </c>
      <c r="D79" s="85">
        <f t="shared" ref="D79:F79" si="73">IF((B$2*$B80^2+B$3*$B80+B$4)&gt;0,B$2*$B80^2+B$3*$B80+B$4,0)</f>
        <v>0</v>
      </c>
      <c r="E79" s="86">
        <f t="shared" si="73"/>
        <v>165.55615790142531</v>
      </c>
      <c r="F79" s="86">
        <f t="shared" si="73"/>
        <v>54.472566246337976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">
      <c r="A80" s="86">
        <f t="shared" si="3"/>
        <v>6.5999999999999925</v>
      </c>
      <c r="B80" s="86">
        <f t="shared" si="0"/>
        <v>124.40706908215566</v>
      </c>
      <c r="C80" s="86">
        <f t="shared" ref="C80:C143" si="74">($G$4*$G$5*($G$3+1.5)+($G$7*$G$2*$G$4*A80^2)/(2*$G$6*0.001)+($G$8*$G$4*A80^2)/2+$G$9*A80)/1000</f>
        <v>1038.0585931563835</v>
      </c>
      <c r="D80" s="85">
        <f t="shared" ref="D80:F80" si="75">IF((B$2*$B81^2+B$3*$B81+B$4)&gt;0,B$2*$B81^2+B$3*$B81+B$4,0)</f>
        <v>0</v>
      </c>
      <c r="E80" s="86">
        <f t="shared" si="75"/>
        <v>163.53223119555432</v>
      </c>
      <c r="F80" s="86">
        <f t="shared" si="75"/>
        <v>46.297219194971149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">
      <c r="A81" s="86">
        <f t="shared" si="3"/>
        <v>6.6999999999999922</v>
      </c>
      <c r="B81" s="86">
        <f t="shared" si="0"/>
        <v>126.29202467430953</v>
      </c>
      <c r="C81" s="86">
        <f t="shared" si="74"/>
        <v>1066.3228890382713</v>
      </c>
      <c r="D81" s="85">
        <f t="shared" ref="D81:F81" si="76">IF((B$2*$B82^2+B$3*$B82+B$4)&gt;0,B$2*$B82^2+B$3*$B82+B$4,0)</f>
        <v>0</v>
      </c>
      <c r="E81" s="86">
        <f t="shared" si="76"/>
        <v>161.48059064052507</v>
      </c>
      <c r="F81" s="86">
        <f t="shared" si="76"/>
        <v>38.014569804555606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">
      <c r="A82" s="86">
        <f t="shared" si="3"/>
        <v>6.7999999999999918</v>
      </c>
      <c r="B82" s="86">
        <f t="shared" si="0"/>
        <v>128.1769802664634</v>
      </c>
      <c r="C82" s="86">
        <f t="shared" si="74"/>
        <v>1095.0066082286385</v>
      </c>
      <c r="D82" s="85">
        <f t="shared" ref="D82:F82" si="77">IF((B$2*$B83^2+B$3*$B83+B$4)&gt;0,B$2*$B83^2+B$3*$B83+B$4,0)</f>
        <v>0</v>
      </c>
      <c r="E82" s="86">
        <f t="shared" si="77"/>
        <v>159.40123623633758</v>
      </c>
      <c r="F82" s="86">
        <f t="shared" si="77"/>
        <v>29.624618075091576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">
      <c r="A83" s="86">
        <f t="shared" si="3"/>
        <v>6.8999999999999915</v>
      </c>
      <c r="B83" s="86">
        <f t="shared" si="0"/>
        <v>130.06193585861726</v>
      </c>
      <c r="C83" s="86">
        <f t="shared" si="74"/>
        <v>1124.1097507274853</v>
      </c>
      <c r="D83" s="85">
        <f t="shared" ref="D83:F83" si="78">IF((B$2*$B84^2+B$3*$B84+B$4)&gt;0,B$2*$B84^2+B$3*$B84+B$4,0)</f>
        <v>0</v>
      </c>
      <c r="E83" s="86">
        <f t="shared" si="78"/>
        <v>157.29416798299181</v>
      </c>
      <c r="F83" s="86">
        <f t="shared" si="78"/>
        <v>21.127364006578716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">
      <c r="A84" s="86">
        <f t="shared" si="3"/>
        <v>6.9999999999999911</v>
      </c>
      <c r="B84" s="86">
        <f t="shared" si="0"/>
        <v>131.94689145077115</v>
      </c>
      <c r="C84" s="86">
        <f t="shared" si="74"/>
        <v>1153.6323165348113</v>
      </c>
      <c r="D84" s="85">
        <f t="shared" ref="D84:F84" si="79">IF((B$2*$B85^2+B$3*$B85+B$4)&gt;0,B$2*$B85^2+B$3*$B85+B$4,0)</f>
        <v>0</v>
      </c>
      <c r="E84" s="86">
        <f t="shared" si="79"/>
        <v>155.1593858804878</v>
      </c>
      <c r="F84" s="86">
        <f t="shared" si="79"/>
        <v>12.522807599017369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">
      <c r="A85" s="86">
        <f t="shared" si="3"/>
        <v>7.0999999999999908</v>
      </c>
      <c r="B85" s="86">
        <f t="shared" si="0"/>
        <v>133.83184704292501</v>
      </c>
      <c r="C85" s="86">
        <f t="shared" si="74"/>
        <v>1183.5743056506171</v>
      </c>
      <c r="D85" s="85">
        <f t="shared" ref="D85:F85" si="80">IF((B$2*$B86^2+B$3*$B86+B$4)&gt;0,B$2*$B86^2+B$3*$B86+B$4,0)</f>
        <v>0</v>
      </c>
      <c r="E85" s="86">
        <f t="shared" si="80"/>
        <v>152.99688992882554</v>
      </c>
      <c r="F85" s="86">
        <f t="shared" si="80"/>
        <v>3.8109488524074209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">
      <c r="A86" s="86">
        <f t="shared" si="3"/>
        <v>7.1999999999999904</v>
      </c>
      <c r="B86" s="86">
        <f t="shared" si="0"/>
        <v>135.71680263507886</v>
      </c>
      <c r="C86" s="86">
        <f t="shared" si="74"/>
        <v>1213.9357180749025</v>
      </c>
      <c r="D86" s="85">
        <f t="shared" ref="D86:F86" si="81">IF((B$2*$B87^2+B$3*$B87+B$4)&gt;0,B$2*$B87^2+B$3*$B87+B$4,0)</f>
        <v>0</v>
      </c>
      <c r="E86" s="86">
        <f t="shared" si="81"/>
        <v>150.80668012800498</v>
      </c>
      <c r="F86" s="86">
        <f t="shared" si="81"/>
        <v>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">
      <c r="A87" s="86">
        <f t="shared" si="3"/>
        <v>7.2999999999999901</v>
      </c>
      <c r="B87" s="86">
        <f t="shared" si="0"/>
        <v>137.60175822723275</v>
      </c>
      <c r="C87" s="86">
        <f t="shared" si="74"/>
        <v>1244.7165538076672</v>
      </c>
      <c r="D87" s="85">
        <f t="shared" ref="D87:F87" si="82">IF((B$2*$B88^2+B$3*$B88+B$4)&gt;0,B$2*$B88^2+B$3*$B88+B$4,0)</f>
        <v>0</v>
      </c>
      <c r="E87" s="86">
        <f t="shared" si="82"/>
        <v>148.5887564780262</v>
      </c>
      <c r="F87" s="86">
        <f t="shared" si="82"/>
        <v>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">
      <c r="A88" s="86">
        <f t="shared" si="3"/>
        <v>7.3999999999999897</v>
      </c>
      <c r="B88" s="86">
        <f t="shared" si="0"/>
        <v>139.48671381938661</v>
      </c>
      <c r="C88" s="86">
        <f t="shared" si="74"/>
        <v>1275.9168128489111</v>
      </c>
      <c r="D88" s="85">
        <f t="shared" ref="D88:F88" si="83">IF((B$2*$B89^2+B$3*$B89+B$4)&gt;0,B$2*$B89^2+B$3*$B89+B$4,0)</f>
        <v>0</v>
      </c>
      <c r="E88" s="86">
        <f t="shared" si="83"/>
        <v>146.34311897888915</v>
      </c>
      <c r="F88" s="86">
        <f t="shared" si="83"/>
        <v>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">
      <c r="A89" s="86">
        <f t="shared" si="3"/>
        <v>7.4999999999999893</v>
      </c>
      <c r="B89" s="86">
        <f t="shared" si="0"/>
        <v>141.37166941154049</v>
      </c>
      <c r="C89" s="86">
        <f t="shared" si="74"/>
        <v>1307.5364951986353</v>
      </c>
      <c r="D89" s="85">
        <f t="shared" ref="D89:F89" si="84">IF((B$2*$B90^2+B$3*$B90+B$4)&gt;0,B$2*$B90^2+B$3*$B90+B$4,0)</f>
        <v>0</v>
      </c>
      <c r="E89" s="86">
        <f t="shared" si="84"/>
        <v>144.06976763059384</v>
      </c>
      <c r="F89" s="86">
        <f t="shared" si="84"/>
        <v>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">
      <c r="A90" s="86">
        <f t="shared" si="3"/>
        <v>7.599999999999989</v>
      </c>
      <c r="B90" s="86">
        <f t="shared" si="0"/>
        <v>143.25662500369435</v>
      </c>
      <c r="C90" s="86">
        <f t="shared" si="74"/>
        <v>1339.5756008568383</v>
      </c>
      <c r="D90" s="85">
        <f t="shared" ref="D90:F90" si="85">IF((B$2*$B91^2+B$3*$B91+B$4)&gt;0,B$2*$B91^2+B$3*$B91+B$4,0)</f>
        <v>0</v>
      </c>
      <c r="E90" s="86">
        <f t="shared" si="85"/>
        <v>141.76870243314028</v>
      </c>
      <c r="F90" s="86">
        <f t="shared" si="85"/>
        <v>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">
      <c r="A91" s="86">
        <f t="shared" si="3"/>
        <v>7.6999999999999886</v>
      </c>
      <c r="B91" s="86">
        <f t="shared" si="0"/>
        <v>145.14158059584821</v>
      </c>
      <c r="C91" s="86">
        <f t="shared" si="74"/>
        <v>1372.0341298235212</v>
      </c>
      <c r="D91" s="85">
        <f t="shared" ref="D91:F91" si="86">IF((B$2*$B92^2+B$3*$B92+B$4)&gt;0,B$2*$B92^2+B$3*$B92+B$4,0)</f>
        <v>0</v>
      </c>
      <c r="E91" s="86">
        <f t="shared" si="86"/>
        <v>139.43992338652845</v>
      </c>
      <c r="F91" s="86">
        <f t="shared" si="86"/>
        <v>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">
      <c r="A92" s="86">
        <f t="shared" si="3"/>
        <v>7.7999999999999883</v>
      </c>
      <c r="B92" s="86">
        <f t="shared" si="0"/>
        <v>147.0265361880021</v>
      </c>
      <c r="C92" s="86">
        <f t="shared" si="74"/>
        <v>1404.9120820986836</v>
      </c>
      <c r="D92" s="85">
        <f t="shared" ref="D92:F92" si="87">IF((B$2*$B93^2+B$3*$B93+B$4)&gt;0,B$2*$B93^2+B$3*$B93+B$4,0)</f>
        <v>0</v>
      </c>
      <c r="E92" s="86">
        <f t="shared" si="87"/>
        <v>137.08343049075836</v>
      </c>
      <c r="F92" s="86">
        <f t="shared" si="87"/>
        <v>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">
      <c r="A93" s="86">
        <f t="shared" si="3"/>
        <v>7.8999999999999879</v>
      </c>
      <c r="B93" s="86">
        <f t="shared" si="0"/>
        <v>148.91149178015596</v>
      </c>
      <c r="C93" s="86">
        <f t="shared" si="74"/>
        <v>1438.2094576823256</v>
      </c>
      <c r="D93" s="85">
        <f t="shared" ref="D93:F93" si="88">IF((B$2*$B94^2+B$3*$B94+B$4)&gt;0,B$2*$B94^2+B$3*$B94+B$4,0)</f>
        <v>0</v>
      </c>
      <c r="E93" s="86">
        <f t="shared" si="88"/>
        <v>134.69922374583001</v>
      </c>
      <c r="F93" s="86">
        <f t="shared" si="88"/>
        <v>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">
      <c r="A94" s="86">
        <f t="shared" si="3"/>
        <v>7.9999999999999876</v>
      </c>
      <c r="B94" s="86">
        <f t="shared" si="0"/>
        <v>150.79644737230984</v>
      </c>
      <c r="C94" s="86">
        <f t="shared" si="74"/>
        <v>1471.9262565744468</v>
      </c>
      <c r="D94" s="85">
        <f t="shared" ref="D94:F94" si="89">IF((B$2*$B95^2+B$3*$B95+B$4)&gt;0,B$2*$B95^2+B$3*$B95+B$4,0)</f>
        <v>0</v>
      </c>
      <c r="E94" s="86">
        <f t="shared" si="89"/>
        <v>132.2873031517434</v>
      </c>
      <c r="F94" s="86">
        <f t="shared" si="89"/>
        <v>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">
      <c r="A95" s="86">
        <f t="shared" si="3"/>
        <v>8.0999999999999872</v>
      </c>
      <c r="B95" s="86">
        <f t="shared" si="0"/>
        <v>152.6814029644637</v>
      </c>
      <c r="C95" s="86">
        <f t="shared" si="74"/>
        <v>1506.0624787750478</v>
      </c>
      <c r="D95" s="85">
        <f t="shared" ref="D95:F95" si="90">IF((B$2*$B96^2+B$3*$B96+B$4)&gt;0,B$2*$B96^2+B$3*$B96+B$4,0)</f>
        <v>0</v>
      </c>
      <c r="E95" s="86">
        <f t="shared" si="90"/>
        <v>129.84766870849853</v>
      </c>
      <c r="F95" s="86">
        <f t="shared" si="90"/>
        <v>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">
      <c r="A96" s="86">
        <f t="shared" si="3"/>
        <v>8.1999999999999869</v>
      </c>
      <c r="B96" s="86">
        <f t="shared" si="0"/>
        <v>154.56635855661759</v>
      </c>
      <c r="C96" s="86">
        <f t="shared" si="74"/>
        <v>1540.6181242841278</v>
      </c>
      <c r="D96" s="85">
        <f t="shared" ref="D96:F96" si="91">IF((B$2*$B97^2+B$3*$B97+B$4)&gt;0,B$2*$B97^2+B$3*$B97+B$4,0)</f>
        <v>0</v>
      </c>
      <c r="E96" s="86">
        <f t="shared" si="91"/>
        <v>127.38032041609543</v>
      </c>
      <c r="F96" s="86">
        <f t="shared" si="91"/>
        <v>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">
      <c r="A97" s="86">
        <f t="shared" si="3"/>
        <v>8.2999999999999865</v>
      </c>
      <c r="B97" s="86">
        <f t="shared" si="0"/>
        <v>156.45131414877144</v>
      </c>
      <c r="C97" s="86">
        <f t="shared" si="74"/>
        <v>1575.5931931016878</v>
      </c>
      <c r="D97" s="85">
        <f t="shared" ref="D97:F97" si="92">IF((B$2*$B98^2+B$3*$B98+B$4)&gt;0,B$2*$B98^2+B$3*$B98+B$4,0)</f>
        <v>0</v>
      </c>
      <c r="E97" s="86">
        <f t="shared" si="92"/>
        <v>124.88525827453407</v>
      </c>
      <c r="F97" s="86">
        <f t="shared" si="92"/>
        <v>0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">
      <c r="A98" s="86">
        <f t="shared" si="3"/>
        <v>8.3999999999999861</v>
      </c>
      <c r="B98" s="86">
        <f t="shared" si="0"/>
        <v>158.3362697409253</v>
      </c>
      <c r="C98" s="86">
        <f t="shared" si="74"/>
        <v>1610.9876852277273</v>
      </c>
      <c r="D98" s="85">
        <f t="shared" ref="D98:F98" si="93">IF((B$2*$B99^2+B$3*$B99+B$4)&gt;0,B$2*$B99^2+B$3*$B99+B$4,0)</f>
        <v>0</v>
      </c>
      <c r="E98" s="86">
        <f t="shared" si="93"/>
        <v>122.36248228381439</v>
      </c>
      <c r="F98" s="86">
        <f t="shared" si="93"/>
        <v>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">
      <c r="A99" s="86">
        <f t="shared" si="3"/>
        <v>8.4999999999999858</v>
      </c>
      <c r="B99" s="86">
        <f t="shared" si="0"/>
        <v>160.22122533307919</v>
      </c>
      <c r="C99" s="86">
        <f t="shared" si="74"/>
        <v>1646.8016006622461</v>
      </c>
      <c r="D99" s="85">
        <f t="shared" ref="D99:F99" si="94">IF((B$2*$B100^2+B$3*$B100+B$4)&gt;0,B$2*$B100^2+B$3*$B100+B$4,0)</f>
        <v>0</v>
      </c>
      <c r="E99" s="86">
        <f t="shared" si="94"/>
        <v>119.81199244393652</v>
      </c>
      <c r="F99" s="86">
        <f t="shared" si="94"/>
        <v>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">
      <c r="A100" s="86">
        <f t="shared" si="3"/>
        <v>8.5999999999999854</v>
      </c>
      <c r="B100" s="86">
        <f t="shared" si="0"/>
        <v>162.10618092523305</v>
      </c>
      <c r="C100" s="86">
        <f t="shared" si="74"/>
        <v>1683.0349394052448</v>
      </c>
      <c r="D100" s="85">
        <f t="shared" ref="D100:F100" si="95">IF((B$2*$B101^2+B$3*$B101+B$4)&gt;0,B$2*$B101^2+B$3*$B101+B$4,0)</f>
        <v>0</v>
      </c>
      <c r="E100" s="86">
        <f t="shared" si="95"/>
        <v>117.23378875490033</v>
      </c>
      <c r="F100" s="86">
        <f t="shared" si="95"/>
        <v>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">
      <c r="A101" s="86">
        <f t="shared" si="3"/>
        <v>8.6999999999999851</v>
      </c>
      <c r="B101" s="86">
        <f t="shared" si="0"/>
        <v>163.99113651738693</v>
      </c>
      <c r="C101" s="86">
        <f t="shared" si="74"/>
        <v>1719.6877014567226</v>
      </c>
      <c r="D101" s="85">
        <f t="shared" ref="D101:F101" si="96">IF((B$2*$B102^2+B$3*$B102+B$4)&gt;0,B$2*$B102^2+B$3*$B102+B$4,0)</f>
        <v>0</v>
      </c>
      <c r="E101" s="86">
        <f t="shared" si="96"/>
        <v>114.62787121670594</v>
      </c>
      <c r="F101" s="86">
        <f t="shared" si="96"/>
        <v>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">
      <c r="A102" s="86">
        <f t="shared" si="3"/>
        <v>8.7999999999999847</v>
      </c>
      <c r="B102" s="86">
        <f t="shared" si="0"/>
        <v>165.87609210954079</v>
      </c>
      <c r="C102" s="86">
        <f t="shared" si="74"/>
        <v>1756.7598868166799</v>
      </c>
      <c r="D102" s="85">
        <f t="shared" ref="D102:F102" si="97">IF((B$2*$B103^2+B$3*$B103+B$4)&gt;0,B$2*$B103^2+B$3*$B103+B$4,0)</f>
        <v>0</v>
      </c>
      <c r="E102" s="86">
        <f t="shared" si="97"/>
        <v>111.99423982935328</v>
      </c>
      <c r="F102" s="86">
        <f t="shared" si="97"/>
        <v>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">
      <c r="A103" s="86">
        <f t="shared" si="3"/>
        <v>8.8999999999999844</v>
      </c>
      <c r="B103" s="86">
        <f t="shared" si="0"/>
        <v>167.76104770169465</v>
      </c>
      <c r="C103" s="86">
        <f t="shared" si="74"/>
        <v>1794.2514954851169</v>
      </c>
      <c r="D103" s="85">
        <f t="shared" ref="D103:F103" si="98">IF((B$2*$B104^2+B$3*$B104+B$4)&gt;0,B$2*$B104^2+B$3*$B104+B$4,0)</f>
        <v>0</v>
      </c>
      <c r="E103" s="86">
        <f t="shared" si="98"/>
        <v>109.33289459284234</v>
      </c>
      <c r="F103" s="86">
        <f t="shared" si="98"/>
        <v>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">
      <c r="A104" s="86">
        <f t="shared" si="3"/>
        <v>8.999999999999984</v>
      </c>
      <c r="B104" s="86">
        <f t="shared" si="0"/>
        <v>169.64600329384854</v>
      </c>
      <c r="C104" s="86">
        <f t="shared" si="74"/>
        <v>1832.1625274620335</v>
      </c>
      <c r="D104" s="85">
        <f t="shared" ref="D104:F104" si="99">IF((B$2*$B105^2+B$3*$B105+B$4)&gt;0,B$2*$B105^2+B$3*$B105+B$4,0)</f>
        <v>0</v>
      </c>
      <c r="E104" s="86">
        <f t="shared" si="99"/>
        <v>106.64383550717315</v>
      </c>
      <c r="F104" s="86">
        <f t="shared" si="99"/>
        <v>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">
      <c r="A105" s="86">
        <f t="shared" si="3"/>
        <v>9.0999999999999837</v>
      </c>
      <c r="B105" s="86">
        <f t="shared" si="0"/>
        <v>171.5309588860024</v>
      </c>
      <c r="C105" s="86">
        <f t="shared" si="74"/>
        <v>1870.4929827474296</v>
      </c>
      <c r="D105" s="85">
        <f t="shared" ref="D105:F105" si="100">IF((B$2*$B106^2+B$3*$B106+B$4)&gt;0,B$2*$B106^2+B$3*$B106+B$4,0)</f>
        <v>0</v>
      </c>
      <c r="E105" s="86">
        <f t="shared" si="100"/>
        <v>103.92706257234568</v>
      </c>
      <c r="F105" s="86">
        <f t="shared" si="100"/>
        <v>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">
      <c r="A106" s="86">
        <f t="shared" si="3"/>
        <v>9.1999999999999833</v>
      </c>
      <c r="B106" s="86">
        <f t="shared" si="0"/>
        <v>173.41591447815628</v>
      </c>
      <c r="C106" s="86">
        <f t="shared" si="74"/>
        <v>1909.2428613413049</v>
      </c>
      <c r="D106" s="85">
        <f t="shared" ref="D106:F106" si="101">IF((B$2*$B107^2+B$3*$B107+B$4)&gt;0,B$2*$B107^2+B$3*$B107+B$4,0)</f>
        <v>0</v>
      </c>
      <c r="E106" s="86">
        <f t="shared" si="101"/>
        <v>101.18257578836</v>
      </c>
      <c r="F106" s="86">
        <f t="shared" si="101"/>
        <v>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">
      <c r="A107" s="86">
        <f t="shared" si="3"/>
        <v>9.2999999999999829</v>
      </c>
      <c r="B107" s="86">
        <f t="shared" si="0"/>
        <v>175.30087007031014</v>
      </c>
      <c r="C107" s="86">
        <f t="shared" si="74"/>
        <v>1948.4121632436597</v>
      </c>
      <c r="D107" s="85">
        <f t="shared" ref="D107:F107" si="102">IF((B$2*$B108^2+B$3*$B108+B$4)&gt;0,B$2*$B108^2+B$3*$B108+B$4,0)</f>
        <v>0</v>
      </c>
      <c r="E107" s="86">
        <f t="shared" si="102"/>
        <v>98.410375155216002</v>
      </c>
      <c r="F107" s="86">
        <f t="shared" si="102"/>
        <v>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">
      <c r="A108" s="86">
        <f t="shared" si="3"/>
        <v>9.3999999999999826</v>
      </c>
      <c r="B108" s="86">
        <f t="shared" si="0"/>
        <v>177.18582566246403</v>
      </c>
      <c r="C108" s="86">
        <f t="shared" si="74"/>
        <v>1988.0008884544945</v>
      </c>
      <c r="D108" s="85">
        <f t="shared" ref="D108:F108" si="103">IF((B$2*$B109^2+B$3*$B109+B$4)&gt;0,B$2*$B109^2+B$3*$B109+B$4,0)</f>
        <v>0</v>
      </c>
      <c r="E108" s="86">
        <f t="shared" si="103"/>
        <v>95.610460672913803</v>
      </c>
      <c r="F108" s="86">
        <f t="shared" si="103"/>
        <v>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">
      <c r="A109" s="86">
        <f t="shared" si="3"/>
        <v>9.4999999999999822</v>
      </c>
      <c r="B109" s="86">
        <f t="shared" si="0"/>
        <v>179.07078125461788</v>
      </c>
      <c r="C109" s="86">
        <f t="shared" si="74"/>
        <v>2028.0090369738084</v>
      </c>
      <c r="D109" s="85">
        <f t="shared" ref="D109:F109" si="104">IF((B$2*$B110^2+B$3*$B110+B$4)&gt;0,B$2*$B110^2+B$3*$B110+B$4,0)</f>
        <v>0</v>
      </c>
      <c r="E109" s="86">
        <f t="shared" si="104"/>
        <v>92.782832341453343</v>
      </c>
      <c r="F109" s="86">
        <f t="shared" si="104"/>
        <v>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">
      <c r="A110" s="86">
        <f t="shared" si="3"/>
        <v>9.5999999999999819</v>
      </c>
      <c r="B110" s="86">
        <f t="shared" si="0"/>
        <v>180.95573684677171</v>
      </c>
      <c r="C110" s="86">
        <f t="shared" si="74"/>
        <v>2068.4366088016022</v>
      </c>
      <c r="D110" s="85">
        <f t="shared" ref="D110:F110" si="105">IF((B$2*$B111^2+B$3*$B111+B$4)&gt;0,B$2*$B111^2+B$3*$B111+B$4,0)</f>
        <v>0</v>
      </c>
      <c r="E110" s="86">
        <f t="shared" si="105"/>
        <v>89.927490160834594</v>
      </c>
      <c r="F110" s="86">
        <f t="shared" si="105"/>
        <v>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">
      <c r="A111" s="86">
        <f t="shared" si="3"/>
        <v>9.6999999999999815</v>
      </c>
      <c r="B111" s="86">
        <f t="shared" si="0"/>
        <v>182.8406924389256</v>
      </c>
      <c r="C111" s="86">
        <f t="shared" si="74"/>
        <v>2109.2836039378749</v>
      </c>
      <c r="D111" s="85">
        <f t="shared" ref="D111:F111" si="106">IF((B$2*$B112^2+B$3*$B112+B$4)&gt;0,B$2*$B112^2+B$3*$B112+B$4,0)</f>
        <v>0</v>
      </c>
      <c r="E111" s="86">
        <f t="shared" si="106"/>
        <v>87.044434131057614</v>
      </c>
      <c r="F111" s="86">
        <f t="shared" si="106"/>
        <v>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">
      <c r="A112" s="86">
        <f t="shared" si="3"/>
        <v>9.7999999999999812</v>
      </c>
      <c r="B112" s="86">
        <f t="shared" si="0"/>
        <v>184.72564803107946</v>
      </c>
      <c r="C112" s="86">
        <f t="shared" si="74"/>
        <v>2150.5500223826275</v>
      </c>
      <c r="D112" s="85">
        <f t="shared" ref="D112:F112" si="107">IF((B$2*$B113^2+B$3*$B113+B$4)&gt;0,B$2*$B113^2+B$3*$B113+B$4,0)</f>
        <v>0</v>
      </c>
      <c r="E112" s="86">
        <f t="shared" si="107"/>
        <v>84.133664252122344</v>
      </c>
      <c r="F112" s="86">
        <f t="shared" si="107"/>
        <v>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">
      <c r="A113" s="86">
        <f t="shared" si="3"/>
        <v>9.8999999999999808</v>
      </c>
      <c r="B113" s="86">
        <f t="shared" si="0"/>
        <v>186.61060362323335</v>
      </c>
      <c r="C113" s="86">
        <f t="shared" si="74"/>
        <v>2192.2358641358601</v>
      </c>
      <c r="D113" s="85">
        <f t="shared" ref="D113:F113" si="108">IF((B$2*$B114^2+B$3*$B114+B$4)&gt;0,B$2*$B114^2+B$3*$B114+B$4,0)</f>
        <v>0</v>
      </c>
      <c r="E113" s="86">
        <f t="shared" si="108"/>
        <v>81.195180524028842</v>
      </c>
      <c r="F113" s="86">
        <f t="shared" si="108"/>
        <v>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">
      <c r="A114" s="86">
        <f t="shared" si="3"/>
        <v>9.9999999999999805</v>
      </c>
      <c r="B114" s="86">
        <f t="shared" si="0"/>
        <v>188.4955592153872</v>
      </c>
      <c r="C114" s="86">
        <f t="shared" si="74"/>
        <v>2234.3411291975708</v>
      </c>
      <c r="D114" s="85">
        <f t="shared" ref="D114:F114" si="109">IF((B$2*$B115^2+B$3*$B115+B$4)&gt;0,B$2*$B115^2+B$3*$B115+B$4,0)</f>
        <v>0</v>
      </c>
      <c r="E114" s="86">
        <f t="shared" si="109"/>
        <v>78.228982946777023</v>
      </c>
      <c r="F114" s="86">
        <f t="shared" si="109"/>
        <v>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">
      <c r="A115" s="86">
        <f t="shared" si="3"/>
        <v>10.09999999999998</v>
      </c>
      <c r="B115" s="86">
        <f t="shared" si="0"/>
        <v>190.38051480754109</v>
      </c>
      <c r="C115" s="86">
        <f t="shared" si="74"/>
        <v>2276.865817567762</v>
      </c>
      <c r="D115" s="85">
        <f t="shared" ref="D115:F115" si="110">IF((B$2*$B116^2+B$3*$B116+B$4)&gt;0,B$2*$B116^2+B$3*$B116+B$4,0)</f>
        <v>0</v>
      </c>
      <c r="E115" s="86">
        <f t="shared" si="110"/>
        <v>75.235071520367001</v>
      </c>
      <c r="F115" s="86">
        <f t="shared" si="110"/>
        <v>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">
      <c r="A116" s="86">
        <f t="shared" si="3"/>
        <v>10.19999999999998</v>
      </c>
      <c r="B116" s="86">
        <f t="shared" si="0"/>
        <v>192.26547039969495</v>
      </c>
      <c r="C116" s="86">
        <f t="shared" si="74"/>
        <v>2319.8099292464331</v>
      </c>
      <c r="D116" s="85">
        <f t="shared" ref="D116:F116" si="111">IF((B$2*$B117^2+B$3*$B117+B$4)&gt;0,B$2*$B117^2+B$3*$B117+B$4,0)</f>
        <v>0</v>
      </c>
      <c r="E116" s="86">
        <f t="shared" si="111"/>
        <v>72.213446244798718</v>
      </c>
      <c r="F116" s="86">
        <f t="shared" si="111"/>
        <v>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">
      <c r="A117" s="86">
        <f t="shared" si="3"/>
        <v>10.299999999999979</v>
      </c>
      <c r="B117" s="86">
        <f t="shared" si="0"/>
        <v>194.15042599184881</v>
      </c>
      <c r="C117" s="86">
        <f t="shared" si="74"/>
        <v>2363.1734642335832</v>
      </c>
      <c r="D117" s="85">
        <f t="shared" ref="D117:F117" si="112">IF((B$2*$B118^2+B$3*$B118+B$4)&gt;0,B$2*$B118^2+B$3*$B118+B$4,0)</f>
        <v>0</v>
      </c>
      <c r="E117" s="86">
        <f t="shared" si="112"/>
        <v>69.164107120072146</v>
      </c>
      <c r="F117" s="86">
        <f t="shared" si="112"/>
        <v>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">
      <c r="A118" s="86">
        <f t="shared" si="3"/>
        <v>10.399999999999979</v>
      </c>
      <c r="B118" s="86">
        <f t="shared" si="0"/>
        <v>196.03538158400269</v>
      </c>
      <c r="C118" s="86">
        <f t="shared" si="74"/>
        <v>2406.9564225292133</v>
      </c>
      <c r="D118" s="85">
        <f t="shared" ref="D118:F118" si="113">IF((B$2*$B119^2+B$3*$B119+B$4)&gt;0,B$2*$B119^2+B$3*$B119+B$4,0)</f>
        <v>0</v>
      </c>
      <c r="E118" s="86">
        <f t="shared" si="113"/>
        <v>66.087054146187342</v>
      </c>
      <c r="F118" s="86">
        <f t="shared" si="113"/>
        <v>0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">
      <c r="A119" s="86">
        <f t="shared" si="3"/>
        <v>10.499999999999979</v>
      </c>
      <c r="B119" s="86">
        <f t="shared" si="0"/>
        <v>197.92033717615655</v>
      </c>
      <c r="C119" s="86">
        <f t="shared" si="74"/>
        <v>2451.1588041333216</v>
      </c>
      <c r="D119" s="85">
        <f t="shared" ref="D119:F119" si="114">IF((B$2*$B120^2+B$3*$B120+B$4)&gt;0,B$2*$B120^2+B$3*$B120+B$4,0)</f>
        <v>0</v>
      </c>
      <c r="E119" s="86">
        <f t="shared" si="114"/>
        <v>62.982287323144249</v>
      </c>
      <c r="F119" s="86">
        <f t="shared" si="114"/>
        <v>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">
      <c r="A120" s="86">
        <f t="shared" si="3"/>
        <v>10.599999999999978</v>
      </c>
      <c r="B120" s="86">
        <f t="shared" si="0"/>
        <v>199.80529276831044</v>
      </c>
      <c r="C120" s="86">
        <f t="shared" si="74"/>
        <v>2495.7806090459108</v>
      </c>
      <c r="D120" s="85">
        <f t="shared" ref="D120:F120" si="115">IF((B$2*$B121^2+B$3*$B121+B$4)&gt;0,B$2*$B121^2+B$3*$B121+B$4,0)</f>
        <v>0</v>
      </c>
      <c r="E120" s="86">
        <f t="shared" si="115"/>
        <v>59.849806650942952</v>
      </c>
      <c r="F120" s="86">
        <f t="shared" si="115"/>
        <v>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">
      <c r="A121" s="86">
        <f t="shared" si="3"/>
        <v>10.699999999999978</v>
      </c>
      <c r="B121" s="86">
        <f t="shared" si="0"/>
        <v>201.6902483604643</v>
      </c>
      <c r="C121" s="86">
        <f t="shared" si="74"/>
        <v>2540.8218372669789</v>
      </c>
      <c r="D121" s="85">
        <f t="shared" ref="D121:F121" si="116">IF((B$2*$B122^2+B$3*$B122+B$4)&gt;0,B$2*$B122^2+B$3*$B122+B$4,0)</f>
        <v>0</v>
      </c>
      <c r="E121" s="86">
        <f t="shared" si="116"/>
        <v>56.689612129583338</v>
      </c>
      <c r="F121" s="86">
        <f t="shared" si="116"/>
        <v>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">
      <c r="A122" s="86">
        <f t="shared" si="3"/>
        <v>10.799999999999978</v>
      </c>
      <c r="B122" s="86">
        <f t="shared" si="0"/>
        <v>203.57520395261818</v>
      </c>
      <c r="C122" s="86">
        <f t="shared" si="74"/>
        <v>2586.2824887965271</v>
      </c>
      <c r="D122" s="85">
        <f t="shared" ref="D122:F122" si="117">IF((B$2*$B123^2+B$3*$B123+B$4)&gt;0,B$2*$B123^2+B$3*$B123+B$4,0)</f>
        <v>0</v>
      </c>
      <c r="E122" s="86">
        <f t="shared" si="117"/>
        <v>53.501703759065492</v>
      </c>
      <c r="F122" s="86">
        <f t="shared" si="117"/>
        <v>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">
      <c r="A123" s="86">
        <f t="shared" si="3"/>
        <v>10.899999999999977</v>
      </c>
      <c r="B123" s="86">
        <f t="shared" si="0"/>
        <v>205.46015954477204</v>
      </c>
      <c r="C123" s="86">
        <f t="shared" si="74"/>
        <v>2632.1625636345539</v>
      </c>
      <c r="D123" s="85">
        <f t="shared" ref="D123:F123" si="118">IF((B$2*$B124^2+B$3*$B124+B$4)&gt;0,B$2*$B124^2+B$3*$B124+B$4,0)</f>
        <v>0</v>
      </c>
      <c r="E123" s="86">
        <f t="shared" si="118"/>
        <v>50.286081539389414</v>
      </c>
      <c r="F123" s="86">
        <f t="shared" si="118"/>
        <v>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">
      <c r="A124" s="86">
        <f t="shared" si="3"/>
        <v>10.999999999999977</v>
      </c>
      <c r="B124" s="86">
        <f t="shared" si="0"/>
        <v>207.3451151369259</v>
      </c>
      <c r="C124" s="86">
        <f t="shared" si="74"/>
        <v>2678.4620617810606</v>
      </c>
      <c r="D124" s="85">
        <f t="shared" ref="D124:F124" si="119">IF((B$2*$B125^2+B$3*$B125+B$4)&gt;0,B$2*$B125^2+B$3*$B125+B$4,0)</f>
        <v>0</v>
      </c>
      <c r="E124" s="86">
        <f t="shared" si="119"/>
        <v>47.042745470555019</v>
      </c>
      <c r="F124" s="86">
        <f t="shared" si="119"/>
        <v>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">
      <c r="A125" s="86">
        <f t="shared" si="3"/>
        <v>11.099999999999977</v>
      </c>
      <c r="B125" s="86">
        <f t="shared" si="0"/>
        <v>209.23007072907978</v>
      </c>
      <c r="C125" s="86">
        <f t="shared" si="74"/>
        <v>2725.1809832360468</v>
      </c>
      <c r="D125" s="85">
        <f t="shared" ref="D125:F125" si="120">IF((B$2*$B126^2+B$3*$B126+B$4)&gt;0,B$2*$B126^2+B$3*$B126+B$4,0)</f>
        <v>0</v>
      </c>
      <c r="E125" s="86">
        <f t="shared" si="120"/>
        <v>43.77169555256242</v>
      </c>
      <c r="F125" s="86">
        <f t="shared" si="120"/>
        <v>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">
      <c r="A126" s="86">
        <f t="shared" si="3"/>
        <v>11.199999999999976</v>
      </c>
      <c r="B126" s="86">
        <f t="shared" si="0"/>
        <v>211.11502632123364</v>
      </c>
      <c r="C126" s="86">
        <f t="shared" si="74"/>
        <v>2772.3193279995126</v>
      </c>
      <c r="D126" s="85">
        <f t="shared" ref="D126:F126" si="121">IF((B$2*$B127^2+B$3*$B127+B$4)&gt;0,B$2*$B127^2+B$3*$B127+B$4,0)</f>
        <v>0</v>
      </c>
      <c r="E126" s="86">
        <f t="shared" si="121"/>
        <v>40.472931785411475</v>
      </c>
      <c r="F126" s="86">
        <f t="shared" si="121"/>
        <v>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">
      <c r="A127" s="86">
        <f t="shared" si="3"/>
        <v>11.299999999999976</v>
      </c>
      <c r="B127" s="86">
        <f t="shared" si="0"/>
        <v>212.99998191338753</v>
      </c>
      <c r="C127" s="86">
        <f t="shared" si="74"/>
        <v>2819.8770960714573</v>
      </c>
      <c r="D127" s="85">
        <f t="shared" ref="D127:F127" si="122">IF((B$2*$B128^2+B$3*$B128+B$4)&gt;0,B$2*$B128^2+B$3*$B128+B$4,0)</f>
        <v>0</v>
      </c>
      <c r="E127" s="86">
        <f t="shared" si="122"/>
        <v>37.146454169102412</v>
      </c>
      <c r="F127" s="86">
        <f t="shared" si="122"/>
        <v>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">
      <c r="A128" s="86">
        <f t="shared" si="3"/>
        <v>11.399999999999975</v>
      </c>
      <c r="B128" s="86">
        <f t="shared" si="0"/>
        <v>214.88493750554139</v>
      </c>
      <c r="C128" s="86">
        <f t="shared" si="74"/>
        <v>2867.8542874518826</v>
      </c>
      <c r="D128" s="85">
        <f t="shared" ref="D128:F128" si="123">IF((B$2*$B129^2+B$3*$B129+B$4)&gt;0,B$2*$B129^2+B$3*$B129+B$4,0)</f>
        <v>0</v>
      </c>
      <c r="E128" s="86">
        <f t="shared" si="123"/>
        <v>33.792262703635004</v>
      </c>
      <c r="F128" s="86">
        <f t="shared" si="123"/>
        <v>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">
      <c r="A129" s="86">
        <f t="shared" si="3"/>
        <v>11.499999999999975</v>
      </c>
      <c r="B129" s="86">
        <f t="shared" si="0"/>
        <v>216.76989309769525</v>
      </c>
      <c r="C129" s="86">
        <f t="shared" si="74"/>
        <v>2916.2509021407868</v>
      </c>
      <c r="D129" s="85">
        <f t="shared" ref="D129:F129" si="124">IF((B$2*$B130^2+B$3*$B130+B$4)&gt;0,B$2*$B130^2+B$3*$B130+B$4,0)</f>
        <v>0</v>
      </c>
      <c r="E129" s="86">
        <f t="shared" si="124"/>
        <v>30.410357389009306</v>
      </c>
      <c r="F129" s="86">
        <f t="shared" si="124"/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">
      <c r="A130" s="86">
        <f t="shared" si="3"/>
        <v>11.599999999999975</v>
      </c>
      <c r="B130" s="86">
        <f t="shared" si="0"/>
        <v>218.65484868984913</v>
      </c>
      <c r="C130" s="86">
        <f t="shared" si="74"/>
        <v>2965.0669401381701</v>
      </c>
      <c r="D130" s="85">
        <f t="shared" ref="D130:F130" si="125">IF((B$2*$B131^2+B$3*$B131+B$4)&gt;0,B$2*$B131^2+B$3*$B131+B$4,0)</f>
        <v>0</v>
      </c>
      <c r="E130" s="86">
        <f t="shared" si="125"/>
        <v>27.000738225225433</v>
      </c>
      <c r="F130" s="86">
        <f t="shared" si="125"/>
        <v>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">
      <c r="A131" s="86">
        <f t="shared" si="3"/>
        <v>11.699999999999974</v>
      </c>
      <c r="B131" s="86">
        <f t="shared" si="0"/>
        <v>220.53980428200299</v>
      </c>
      <c r="C131" s="86">
        <f t="shared" si="74"/>
        <v>3014.3024014440334</v>
      </c>
      <c r="D131" s="85">
        <f t="shared" ref="D131:F131" si="126">IF((B$2*$B132^2+B$3*$B132+B$4)&gt;0,B$2*$B132^2+B$3*$B132+B$4,0)</f>
        <v>0</v>
      </c>
      <c r="E131" s="86">
        <f t="shared" si="126"/>
        <v>23.563405212283214</v>
      </c>
      <c r="F131" s="86">
        <f t="shared" si="126"/>
        <v>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">
      <c r="A132" s="86">
        <f t="shared" si="3"/>
        <v>11.799999999999974</v>
      </c>
      <c r="B132" s="86">
        <f t="shared" si="0"/>
        <v>222.42475987415688</v>
      </c>
      <c r="C132" s="86">
        <f t="shared" si="74"/>
        <v>3063.9572860583767</v>
      </c>
      <c r="D132" s="85">
        <f t="shared" ref="D132:F132" si="127">IF((B$2*$B133^2+B$3*$B133+B$4)&gt;0,B$2*$B133^2+B$3*$B133+B$4,0)</f>
        <v>0</v>
      </c>
      <c r="E132" s="86">
        <f t="shared" si="127"/>
        <v>20.098358350182821</v>
      </c>
      <c r="F132" s="86">
        <f t="shared" si="127"/>
        <v>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">
      <c r="A133" s="86">
        <f t="shared" si="3"/>
        <v>11.899999999999974</v>
      </c>
      <c r="B133" s="86">
        <f t="shared" si="0"/>
        <v>224.30971546631073</v>
      </c>
      <c r="C133" s="86">
        <f t="shared" si="74"/>
        <v>3114.0315939811994</v>
      </c>
      <c r="D133" s="85">
        <f t="shared" ref="D133:F133" si="128">IF((B$2*$B134^2+B$3*$B134+B$4)&gt;0,B$2*$B134^2+B$3*$B134+B$4,0)</f>
        <v>0</v>
      </c>
      <c r="E133" s="86">
        <f t="shared" si="128"/>
        <v>16.605597638924053</v>
      </c>
      <c r="F133" s="86">
        <f t="shared" si="128"/>
        <v>0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">
      <c r="A134" s="86">
        <f t="shared" si="3"/>
        <v>11.999999999999973</v>
      </c>
      <c r="B134" s="86">
        <f t="shared" si="0"/>
        <v>226.19467105846462</v>
      </c>
      <c r="C134" s="86">
        <f t="shared" si="74"/>
        <v>3164.5253252125008</v>
      </c>
      <c r="D134" s="85">
        <f t="shared" ref="D134:F134" si="129">IF((B$2*$B135^2+B$3*$B135+B$4)&gt;0,B$2*$B135^2+B$3*$B135+B$4,0)</f>
        <v>0</v>
      </c>
      <c r="E134" s="86">
        <f t="shared" si="129"/>
        <v>13.085123078507138</v>
      </c>
      <c r="F134" s="86">
        <f t="shared" si="129"/>
        <v>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">
      <c r="A135" s="86">
        <f t="shared" si="3"/>
        <v>12.099999999999973</v>
      </c>
      <c r="B135" s="86">
        <f t="shared" si="0"/>
        <v>228.07962665061848</v>
      </c>
      <c r="C135" s="86">
        <f t="shared" si="74"/>
        <v>3215.4384797522825</v>
      </c>
      <c r="D135" s="85">
        <f t="shared" ref="D135:F135" si="130">IF((B$2*$B136^2+B$3*$B136+B$4)&gt;0,B$2*$B136^2+B$3*$B136+B$4,0)</f>
        <v>0</v>
      </c>
      <c r="E135" s="86">
        <f t="shared" si="130"/>
        <v>9.5369346689319627</v>
      </c>
      <c r="F135" s="86">
        <f t="shared" si="130"/>
        <v>0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">
      <c r="A136" s="86">
        <f t="shared" si="3"/>
        <v>12.199999999999973</v>
      </c>
      <c r="B136" s="86">
        <f t="shared" si="0"/>
        <v>229.96458224277234</v>
      </c>
      <c r="C136" s="86">
        <f t="shared" si="74"/>
        <v>3266.7710576005429</v>
      </c>
      <c r="D136" s="85">
        <f t="shared" ref="D136:F136" si="131">IF((B$2*$B137^2+B$3*$B137+B$4)&gt;0,B$2*$B137^2+B$3*$B137+B$4,0)</f>
        <v>0</v>
      </c>
      <c r="E136" s="86">
        <f t="shared" si="131"/>
        <v>5.9610324101984133</v>
      </c>
      <c r="F136" s="86">
        <f t="shared" si="131"/>
        <v>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">
      <c r="A137" s="86">
        <f t="shared" si="3"/>
        <v>12.299999999999972</v>
      </c>
      <c r="B137" s="86">
        <f t="shared" si="0"/>
        <v>231.84953783492622</v>
      </c>
      <c r="C137" s="86">
        <f t="shared" si="74"/>
        <v>3318.5230587572837</v>
      </c>
      <c r="D137" s="85">
        <f t="shared" ref="D137:F137" si="132">IF((B$2*$B138^2+B$3*$B138+B$4)&gt;0,B$2*$B138^2+B$3*$B138+B$4,0)</f>
        <v>0</v>
      </c>
      <c r="E137" s="86">
        <f t="shared" si="132"/>
        <v>2.3574163023067456</v>
      </c>
      <c r="F137" s="86">
        <f t="shared" si="132"/>
        <v>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">
      <c r="A138" s="86">
        <f t="shared" si="3"/>
        <v>12.399999999999972</v>
      </c>
      <c r="B138" s="86">
        <f t="shared" si="0"/>
        <v>233.73449342708008</v>
      </c>
      <c r="C138" s="86">
        <f t="shared" si="74"/>
        <v>3370.6944832225035</v>
      </c>
      <c r="D138" s="85">
        <f t="shared" ref="D138:F138" si="133">IF((B$2*$B139^2+B$3*$B139+B$4)&gt;0,B$2*$B139^2+B$3*$B139+B$4,0)</f>
        <v>0</v>
      </c>
      <c r="E138" s="86">
        <f t="shared" si="133"/>
        <v>0</v>
      </c>
      <c r="F138" s="86">
        <f t="shared" si="133"/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">
      <c r="A139" s="86">
        <f t="shared" si="3"/>
        <v>12.499999999999972</v>
      </c>
      <c r="B139" s="86">
        <f t="shared" si="0"/>
        <v>235.61944901923394</v>
      </c>
      <c r="C139" s="86">
        <f t="shared" si="74"/>
        <v>3423.2853309962034</v>
      </c>
      <c r="D139" s="85">
        <f t="shared" ref="D139:F139" si="134">IF((B$2*$B140^2+B$3*$B140+B$4)&gt;0,B$2*$B140^2+B$3*$B140+B$4,0)</f>
        <v>0</v>
      </c>
      <c r="E139" s="86">
        <f t="shared" si="134"/>
        <v>0</v>
      </c>
      <c r="F139" s="86">
        <f t="shared" si="134"/>
        <v>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">
      <c r="A140" s="86">
        <f t="shared" si="3"/>
        <v>12.599999999999971</v>
      </c>
      <c r="B140" s="86">
        <f t="shared" si="0"/>
        <v>237.50440461138783</v>
      </c>
      <c r="C140" s="86">
        <f t="shared" si="74"/>
        <v>3476.2956020783818</v>
      </c>
      <c r="D140" s="85">
        <f t="shared" ref="D140:F140" si="135">IF((B$2*$B141^2+B$3*$B141+B$4)&gt;0,B$2*$B141^2+B$3*$B141+B$4,0)</f>
        <v>0</v>
      </c>
      <c r="E140" s="86">
        <f t="shared" si="135"/>
        <v>0</v>
      </c>
      <c r="F140" s="86">
        <f t="shared" si="135"/>
        <v>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">
      <c r="A141" s="86">
        <f t="shared" si="3"/>
        <v>12.699999999999971</v>
      </c>
      <c r="B141" s="86">
        <f t="shared" si="0"/>
        <v>239.38936020354168</v>
      </c>
      <c r="C141" s="86">
        <f t="shared" si="74"/>
        <v>3529.7252964690401</v>
      </c>
      <c r="D141" s="85">
        <f t="shared" ref="D141:F141" si="136">IF((B$2*$B142^2+B$3*$B142+B$4)&gt;0,B$2*$B142^2+B$3*$B142+B$4,0)</f>
        <v>0</v>
      </c>
      <c r="E141" s="86">
        <f t="shared" si="136"/>
        <v>0</v>
      </c>
      <c r="F141" s="86">
        <f t="shared" si="136"/>
        <v>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">
      <c r="A142" s="86">
        <f t="shared" si="3"/>
        <v>12.799999999999971</v>
      </c>
      <c r="B142" s="86">
        <f t="shared" si="0"/>
        <v>241.27431579569557</v>
      </c>
      <c r="C142" s="86">
        <f t="shared" si="74"/>
        <v>3583.5744141681785</v>
      </c>
      <c r="D142" s="85">
        <f t="shared" ref="D142:F142" si="137">IF((B$2*$B143^2+B$3*$B143+B$4)&gt;0,B$2*$B143^2+B$3*$B143+B$4,0)</f>
        <v>0</v>
      </c>
      <c r="E142" s="86">
        <f t="shared" si="137"/>
        <v>0</v>
      </c>
      <c r="F142" s="86">
        <f t="shared" si="137"/>
        <v>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">
      <c r="A143" s="86">
        <f t="shared" si="3"/>
        <v>12.89999999999997</v>
      </c>
      <c r="B143" s="86">
        <f t="shared" si="0"/>
        <v>243.1592713878494</v>
      </c>
      <c r="C143" s="86">
        <f t="shared" si="74"/>
        <v>3637.8429551757959</v>
      </c>
      <c r="D143" s="85">
        <f t="shared" ref="D143:F143" si="138">IF((B$2*$B144^2+B$3*$B144+B$4)&gt;0,B$2*$B144^2+B$3*$B144+B$4,0)</f>
        <v>0</v>
      </c>
      <c r="E143" s="86">
        <f t="shared" si="138"/>
        <v>0</v>
      </c>
      <c r="F143" s="86">
        <f t="shared" si="138"/>
        <v>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">
      <c r="A144" s="86">
        <f t="shared" si="3"/>
        <v>12.99999999999997</v>
      </c>
      <c r="B144" s="86">
        <f t="shared" si="0"/>
        <v>245.04422698000332</v>
      </c>
      <c r="C144" s="86">
        <f t="shared" ref="C144:C207" si="139">($G$4*$G$5*($G$3+1.5)+($G$7*$G$2*$G$4*A144^2)/(2*$G$6*0.001)+($G$8*$G$4*A144^2)/2+$G$9*A144)/1000</f>
        <v>3692.5309194918923</v>
      </c>
      <c r="D144" s="85">
        <f t="shared" ref="D144:F144" si="140">IF((B$2*$B145^2+B$3*$B145+B$4)&gt;0,B$2*$B145^2+B$3*$B145+B$4,0)</f>
        <v>0</v>
      </c>
      <c r="E144" s="86">
        <f t="shared" si="140"/>
        <v>0</v>
      </c>
      <c r="F144" s="86">
        <f t="shared" si="140"/>
        <v>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">
      <c r="A145" s="86">
        <f t="shared" si="3"/>
        <v>13.099999999999969</v>
      </c>
      <c r="B145" s="86">
        <f t="shared" si="0"/>
        <v>246.92918257215715</v>
      </c>
      <c r="C145" s="86">
        <f t="shared" si="139"/>
        <v>3747.6383071164692</v>
      </c>
      <c r="D145" s="85">
        <f t="shared" ref="D145:F145" si="141">IF((B$2*$B146^2+B$3*$B146+B$4)&gt;0,B$2*$B146^2+B$3*$B146+B$4,0)</f>
        <v>0</v>
      </c>
      <c r="E145" s="86">
        <f t="shared" si="141"/>
        <v>0</v>
      </c>
      <c r="F145" s="86">
        <f t="shared" si="141"/>
        <v>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">
      <c r="A146" s="86">
        <f t="shared" si="3"/>
        <v>13.199999999999969</v>
      </c>
      <c r="B146" s="86">
        <f t="shared" si="0"/>
        <v>248.81413816431106</v>
      </c>
      <c r="C146" s="86">
        <f t="shared" si="139"/>
        <v>3803.1651180495251</v>
      </c>
      <c r="D146" s="85">
        <f t="shared" ref="D146:F146" si="142">IF((B$2*$B147^2+B$3*$B147+B$4)&gt;0,B$2*$B147^2+B$3*$B147+B$4,0)</f>
        <v>0</v>
      </c>
      <c r="E146" s="86">
        <f t="shared" si="142"/>
        <v>0</v>
      </c>
      <c r="F146" s="86">
        <f t="shared" si="142"/>
        <v>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">
      <c r="A147" s="86">
        <f t="shared" si="3"/>
        <v>13.299999999999969</v>
      </c>
      <c r="B147" s="86">
        <f t="shared" si="0"/>
        <v>250.69909375646489</v>
      </c>
      <c r="C147" s="86">
        <f t="shared" si="139"/>
        <v>3859.1113522910609</v>
      </c>
      <c r="D147" s="85">
        <f t="shared" ref="D147:F147" si="143">IF((B$2*$B148^2+B$3*$B148+B$4)&gt;0,B$2*$B148^2+B$3*$B148+B$4,0)</f>
        <v>0</v>
      </c>
      <c r="E147" s="86">
        <f t="shared" si="143"/>
        <v>0</v>
      </c>
      <c r="F147" s="86">
        <f t="shared" si="143"/>
        <v>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">
      <c r="A148" s="86">
        <f t="shared" si="3"/>
        <v>13.399999999999968</v>
      </c>
      <c r="B148" s="86">
        <f t="shared" si="0"/>
        <v>252.58404934861878</v>
      </c>
      <c r="C148" s="86">
        <f t="shared" si="139"/>
        <v>3915.4770098410754</v>
      </c>
      <c r="D148" s="85">
        <f t="shared" ref="D148:F148" si="144">IF((B$2*$B149^2+B$3*$B149+B$4)&gt;0,B$2*$B149^2+B$3*$B149+B$4,0)</f>
        <v>0</v>
      </c>
      <c r="E148" s="86">
        <f t="shared" si="144"/>
        <v>0</v>
      </c>
      <c r="F148" s="86">
        <f t="shared" si="144"/>
        <v>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">
      <c r="A149" s="86">
        <f t="shared" si="3"/>
        <v>13.499999999999968</v>
      </c>
      <c r="B149" s="86">
        <f t="shared" si="0"/>
        <v>254.46900494077263</v>
      </c>
      <c r="C149" s="86">
        <f t="shared" si="139"/>
        <v>3972.2620906995708</v>
      </c>
      <c r="D149" s="85">
        <f t="shared" ref="D149:F149" si="145">IF((B$2*$B150^2+B$3*$B150+B$4)&gt;0,B$2*$B150^2+B$3*$B150+B$4,0)</f>
        <v>0</v>
      </c>
      <c r="E149" s="86">
        <f t="shared" si="145"/>
        <v>0</v>
      </c>
      <c r="F149" s="86">
        <f t="shared" si="145"/>
        <v>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">
      <c r="A150" s="86">
        <f t="shared" si="3"/>
        <v>13.599999999999968</v>
      </c>
      <c r="B150" s="86">
        <f t="shared" si="0"/>
        <v>256.35396053292652</v>
      </c>
      <c r="C150" s="86">
        <f t="shared" si="139"/>
        <v>4029.4665948665452</v>
      </c>
      <c r="D150" s="85">
        <f t="shared" ref="D150:F150" si="146">IF((B$2*$B151^2+B$3*$B151+B$4)&gt;0,B$2*$B151^2+B$3*$B151+B$4,0)</f>
        <v>0</v>
      </c>
      <c r="E150" s="86">
        <f t="shared" si="146"/>
        <v>0</v>
      </c>
      <c r="F150" s="86">
        <f t="shared" si="146"/>
        <v>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">
      <c r="A151" s="86">
        <f t="shared" si="3"/>
        <v>13.699999999999967</v>
      </c>
      <c r="B151" s="86">
        <f t="shared" si="0"/>
        <v>258.23891612508038</v>
      </c>
      <c r="C151" s="86">
        <f t="shared" si="139"/>
        <v>4087.0905223419986</v>
      </c>
      <c r="D151" s="85">
        <f t="shared" ref="D151:F151" si="147">IF((B$2*$B152^2+B$3*$B152+B$4)&gt;0,B$2*$B152^2+B$3*$B152+B$4,0)</f>
        <v>0</v>
      </c>
      <c r="E151" s="86">
        <f t="shared" si="147"/>
        <v>0</v>
      </c>
      <c r="F151" s="86">
        <f t="shared" si="147"/>
        <v>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">
      <c r="A152" s="86">
        <f t="shared" si="3"/>
        <v>13.799999999999967</v>
      </c>
      <c r="B152" s="86">
        <f t="shared" si="0"/>
        <v>260.12387171723429</v>
      </c>
      <c r="C152" s="86">
        <f t="shared" si="139"/>
        <v>4145.1338731259311</v>
      </c>
      <c r="D152" s="85">
        <f t="shared" ref="D152:F152" si="148">IF((B$2*$B153^2+B$3*$B153+B$4)&gt;0,B$2*$B153^2+B$3*$B153+B$4,0)</f>
        <v>0</v>
      </c>
      <c r="E152" s="86">
        <f t="shared" si="148"/>
        <v>0</v>
      </c>
      <c r="F152" s="86">
        <f t="shared" si="148"/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">
      <c r="A153" s="86">
        <f t="shared" si="3"/>
        <v>13.899999999999967</v>
      </c>
      <c r="B153" s="86">
        <f t="shared" si="0"/>
        <v>262.0088273093881</v>
      </c>
      <c r="C153" s="86">
        <f t="shared" si="139"/>
        <v>4203.5966472183436</v>
      </c>
      <c r="D153" s="85">
        <f t="shared" ref="D153:F153" si="149">IF((B$2*$B154^2+B$3*$B154+B$4)&gt;0,B$2*$B154^2+B$3*$B154+B$4,0)</f>
        <v>0</v>
      </c>
      <c r="E153" s="86">
        <f t="shared" si="149"/>
        <v>0</v>
      </c>
      <c r="F153" s="86">
        <f t="shared" si="149"/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">
      <c r="A154" s="86">
        <f t="shared" si="3"/>
        <v>13.999999999999966</v>
      </c>
      <c r="B154" s="86">
        <f t="shared" si="0"/>
        <v>263.89378290154201</v>
      </c>
      <c r="C154" s="86">
        <f t="shared" si="139"/>
        <v>4262.478844619237</v>
      </c>
      <c r="D154" s="85">
        <f t="shared" ref="D154:F154" si="150">IF((B$2*$B155^2+B$3*$B155+B$4)&gt;0,B$2*$B155^2+B$3*$B155+B$4,0)</f>
        <v>0</v>
      </c>
      <c r="E154" s="86">
        <f t="shared" si="150"/>
        <v>0</v>
      </c>
      <c r="F154" s="86">
        <f t="shared" si="150"/>
        <v>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">
      <c r="A155" s="86">
        <f t="shared" si="3"/>
        <v>14.099999999999966</v>
      </c>
      <c r="B155" s="86">
        <f t="shared" si="0"/>
        <v>265.77873849369587</v>
      </c>
      <c r="C155" s="86">
        <f t="shared" si="139"/>
        <v>4321.7804653286075</v>
      </c>
      <c r="D155" s="85">
        <f t="shared" ref="D155:F155" si="151">IF((B$2*$B156^2+B$3*$B156+B$4)&gt;0,B$2*$B156^2+B$3*$B156+B$4,0)</f>
        <v>0</v>
      </c>
      <c r="E155" s="86">
        <f t="shared" si="151"/>
        <v>0</v>
      </c>
      <c r="F155" s="86">
        <f t="shared" si="151"/>
        <v>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">
      <c r="A156" s="86">
        <f t="shared" si="3"/>
        <v>14.199999999999966</v>
      </c>
      <c r="B156" s="86">
        <f t="shared" si="0"/>
        <v>267.66369408584967</v>
      </c>
      <c r="C156" s="86">
        <f t="shared" si="139"/>
        <v>4381.501509346459</v>
      </c>
      <c r="D156" s="85">
        <f t="shared" ref="D156:F156" si="152">IF((B$2*$B157^2+B$3*$B157+B$4)&gt;0,B$2*$B157^2+B$3*$B157+B$4,0)</f>
        <v>0</v>
      </c>
      <c r="E156" s="86">
        <f t="shared" si="152"/>
        <v>0</v>
      </c>
      <c r="F156" s="86">
        <f t="shared" si="152"/>
        <v>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">
      <c r="A157" s="86">
        <f t="shared" si="3"/>
        <v>14.299999999999965</v>
      </c>
      <c r="B157" s="86">
        <f t="shared" si="0"/>
        <v>269.54864967800358</v>
      </c>
      <c r="C157" s="86">
        <f t="shared" si="139"/>
        <v>4441.6419766727904</v>
      </c>
      <c r="D157" s="85">
        <f t="shared" ref="D157:F157" si="153">IF((B$2*$B158^2+B$3*$B158+B$4)&gt;0,B$2*$B158^2+B$3*$B158+B$4,0)</f>
        <v>0</v>
      </c>
      <c r="E157" s="86">
        <f t="shared" si="153"/>
        <v>0</v>
      </c>
      <c r="F157" s="86">
        <f t="shared" si="153"/>
        <v>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">
      <c r="A158" s="86">
        <f t="shared" si="3"/>
        <v>14.399999999999965</v>
      </c>
      <c r="B158" s="86">
        <f t="shared" si="0"/>
        <v>271.43360527015744</v>
      </c>
      <c r="C158" s="86">
        <f t="shared" si="139"/>
        <v>4502.2018673076</v>
      </c>
      <c r="D158" s="85">
        <f t="shared" ref="D158:F158" si="154">IF((B$2*$B159^2+B$3*$B159+B$4)&gt;0,B$2*$B159^2+B$3*$B159+B$4,0)</f>
        <v>0</v>
      </c>
      <c r="E158" s="86">
        <f t="shared" si="154"/>
        <v>0</v>
      </c>
      <c r="F158" s="86">
        <f t="shared" si="154"/>
        <v>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">
      <c r="A159" s="86">
        <f t="shared" si="3"/>
        <v>14.499999999999964</v>
      </c>
      <c r="B159" s="86">
        <f t="shared" si="0"/>
        <v>273.31856086231136</v>
      </c>
      <c r="C159" s="86">
        <f t="shared" si="139"/>
        <v>4563.1811812508895</v>
      </c>
      <c r="D159" s="85">
        <f t="shared" ref="D159:F159" si="155">IF((B$2*$B160^2+B$3*$B160+B$4)&gt;0,B$2*$B160^2+B$3*$B160+B$4,0)</f>
        <v>0</v>
      </c>
      <c r="E159" s="86">
        <f t="shared" si="155"/>
        <v>0</v>
      </c>
      <c r="F159" s="86">
        <f t="shared" si="155"/>
        <v>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">
      <c r="A160" s="86">
        <f t="shared" si="3"/>
        <v>14.599999999999964</v>
      </c>
      <c r="B160" s="86">
        <f t="shared" si="0"/>
        <v>275.20351645446516</v>
      </c>
      <c r="C160" s="86">
        <f t="shared" si="139"/>
        <v>4624.579918502659</v>
      </c>
      <c r="D160" s="85">
        <f t="shared" ref="D160:F160" si="156">IF((B$2*$B161^2+B$3*$B161+B$4)&gt;0,B$2*$B161^2+B$3*$B161+B$4,0)</f>
        <v>0</v>
      </c>
      <c r="E160" s="86">
        <f t="shared" si="156"/>
        <v>0</v>
      </c>
      <c r="F160" s="86">
        <f t="shared" si="156"/>
        <v>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">
      <c r="A161" s="86">
        <f t="shared" si="3"/>
        <v>14.699999999999964</v>
      </c>
      <c r="B161" s="86">
        <f t="shared" si="0"/>
        <v>277.08847204661907</v>
      </c>
      <c r="C161" s="86">
        <f t="shared" si="139"/>
        <v>4686.3980790629066</v>
      </c>
      <c r="D161" s="85">
        <f t="shared" ref="D161:F161" si="157">IF((B$2*$B162^2+B$3*$B162+B$4)&gt;0,B$2*$B162^2+B$3*$B162+B$4,0)</f>
        <v>0</v>
      </c>
      <c r="E161" s="86">
        <f t="shared" si="157"/>
        <v>0</v>
      </c>
      <c r="F161" s="86">
        <f t="shared" si="157"/>
        <v>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">
      <c r="A162" s="86">
        <f t="shared" si="3"/>
        <v>14.799999999999963</v>
      </c>
      <c r="B162" s="86">
        <f t="shared" si="0"/>
        <v>278.97342763877293</v>
      </c>
      <c r="C162" s="86">
        <f t="shared" si="139"/>
        <v>4748.635662931636</v>
      </c>
      <c r="D162" s="85">
        <f t="shared" ref="D162:F162" si="158">IF((B$2*$B163^2+B$3*$B163+B$4)&gt;0,B$2*$B163^2+B$3*$B163+B$4,0)</f>
        <v>0</v>
      </c>
      <c r="E162" s="86">
        <f t="shared" si="158"/>
        <v>0</v>
      </c>
      <c r="F162" s="86">
        <f t="shared" si="158"/>
        <v>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">
      <c r="A163" s="86">
        <f t="shared" si="3"/>
        <v>14.899999999999963</v>
      </c>
      <c r="B163" s="86">
        <f t="shared" si="0"/>
        <v>280.85838323092679</v>
      </c>
      <c r="C163" s="86">
        <f t="shared" si="139"/>
        <v>4811.2926701088436</v>
      </c>
      <c r="D163" s="85">
        <f t="shared" ref="D163:F163" si="159">IF((B$2*$B164^2+B$3*$B164+B$4)&gt;0,B$2*$B164^2+B$3*$B164+B$4,0)</f>
        <v>0</v>
      </c>
      <c r="E163" s="86">
        <f t="shared" si="159"/>
        <v>0</v>
      </c>
      <c r="F163" s="86">
        <f t="shared" si="159"/>
        <v>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">
      <c r="A164" s="86">
        <f t="shared" si="3"/>
        <v>14.999999999999963</v>
      </c>
      <c r="B164" s="86">
        <f t="shared" si="0"/>
        <v>282.74333882308065</v>
      </c>
      <c r="C164" s="86">
        <f t="shared" si="139"/>
        <v>4874.3691005945311</v>
      </c>
      <c r="D164" s="85">
        <f t="shared" ref="D164:F164" si="160">IF((B$2*$B165^2+B$3*$B165+B$4)&gt;0,B$2*$B165^2+B$3*$B165+B$4,0)</f>
        <v>0</v>
      </c>
      <c r="E164" s="86">
        <f t="shared" si="160"/>
        <v>0</v>
      </c>
      <c r="F164" s="86">
        <f t="shared" si="160"/>
        <v>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">
      <c r="A165" s="86">
        <f t="shared" si="3"/>
        <v>15.099999999999962</v>
      </c>
      <c r="B165" s="86">
        <f t="shared" si="0"/>
        <v>284.62829441523456</v>
      </c>
      <c r="C165" s="86">
        <f t="shared" si="139"/>
        <v>4937.8649543886977</v>
      </c>
      <c r="D165" s="85">
        <f t="shared" ref="D165:F165" si="161">IF((B$2*$B166^2+B$3*$B166+B$4)&gt;0,B$2*$B166^2+B$3*$B166+B$4,0)</f>
        <v>0</v>
      </c>
      <c r="E165" s="86">
        <f t="shared" si="161"/>
        <v>0</v>
      </c>
      <c r="F165" s="86">
        <f t="shared" si="161"/>
        <v>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">
      <c r="A166" s="86">
        <f t="shared" si="3"/>
        <v>15.199999999999962</v>
      </c>
      <c r="B166" s="86">
        <f t="shared" si="0"/>
        <v>286.51325000738842</v>
      </c>
      <c r="C166" s="86">
        <f t="shared" si="139"/>
        <v>5001.7802314913433</v>
      </c>
      <c r="D166" s="85">
        <f t="shared" ref="D166:F166" si="162">IF((B$2*$B167^2+B$3*$B167+B$4)&gt;0,B$2*$B167^2+B$3*$B167+B$4,0)</f>
        <v>0</v>
      </c>
      <c r="E166" s="86">
        <f t="shared" si="162"/>
        <v>0</v>
      </c>
      <c r="F166" s="86">
        <f t="shared" si="162"/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">
      <c r="A167" s="86">
        <f t="shared" si="3"/>
        <v>15.299999999999962</v>
      </c>
      <c r="B167" s="86">
        <f t="shared" si="0"/>
        <v>288.39820559954228</v>
      </c>
      <c r="C167" s="86">
        <f t="shared" si="139"/>
        <v>5066.1149319024689</v>
      </c>
      <c r="D167" s="85">
        <f t="shared" ref="D167:F167" si="163">IF((B$2*$B168^2+B$3*$B168+B$4)&gt;0,B$2*$B168^2+B$3*$B168+B$4,0)</f>
        <v>0</v>
      </c>
      <c r="E167" s="86">
        <f t="shared" si="163"/>
        <v>0</v>
      </c>
      <c r="F167" s="86">
        <f t="shared" si="163"/>
        <v>0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">
      <c r="A168" s="86">
        <f t="shared" si="3"/>
        <v>15.399999999999961</v>
      </c>
      <c r="B168" s="86">
        <f t="shared" si="0"/>
        <v>290.28316119169614</v>
      </c>
      <c r="C168" s="86">
        <f t="shared" si="139"/>
        <v>5130.8690556220736</v>
      </c>
      <c r="D168" s="85">
        <f t="shared" ref="D168:F168" si="164">IF((B$2*$B169^2+B$3*$B169+B$4)&gt;0,B$2*$B169^2+B$3*$B169+B$4,0)</f>
        <v>0</v>
      </c>
      <c r="E168" s="86">
        <f t="shared" si="164"/>
        <v>0</v>
      </c>
      <c r="F168" s="86">
        <f t="shared" si="164"/>
        <v>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">
      <c r="A169" s="86">
        <f t="shared" si="3"/>
        <v>15.499999999999961</v>
      </c>
      <c r="B169" s="86">
        <f t="shared" si="0"/>
        <v>292.16811678385005</v>
      </c>
      <c r="C169" s="86">
        <f t="shared" si="139"/>
        <v>5196.0426026501591</v>
      </c>
      <c r="D169" s="85">
        <f t="shared" ref="D169:F169" si="165">IF((B$2*$B170^2+B$3*$B170+B$4)&gt;0,B$2*$B170^2+B$3*$B170+B$4,0)</f>
        <v>0</v>
      </c>
      <c r="E169" s="86">
        <f t="shared" si="165"/>
        <v>0</v>
      </c>
      <c r="F169" s="86">
        <f t="shared" si="165"/>
        <v>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">
      <c r="A170" s="86">
        <f t="shared" si="3"/>
        <v>15.599999999999961</v>
      </c>
      <c r="B170" s="86">
        <f t="shared" si="0"/>
        <v>294.05307237600385</v>
      </c>
      <c r="C170" s="86">
        <f t="shared" si="139"/>
        <v>5261.6355729867237</v>
      </c>
      <c r="D170" s="85">
        <f t="shared" ref="D170:F170" si="166">IF((B$2*$B171^2+B$3*$B171+B$4)&gt;0,B$2*$B171^2+B$3*$B171+B$4,0)</f>
        <v>0</v>
      </c>
      <c r="E170" s="86">
        <f t="shared" si="166"/>
        <v>0</v>
      </c>
      <c r="F170" s="86">
        <f t="shared" si="166"/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">
      <c r="A171" s="86">
        <f t="shared" si="3"/>
        <v>15.69999999999996</v>
      </c>
      <c r="B171" s="86">
        <f t="shared" si="0"/>
        <v>295.93802796815777</v>
      </c>
      <c r="C171" s="86">
        <f t="shared" si="139"/>
        <v>5327.6479666317673</v>
      </c>
      <c r="D171" s="85">
        <f t="shared" ref="D171:F171" si="167">IF((B$2*$B172^2+B$3*$B172+B$4)&gt;0,B$2*$B172^2+B$3*$B172+B$4,0)</f>
        <v>0</v>
      </c>
      <c r="E171" s="86">
        <f t="shared" si="167"/>
        <v>0</v>
      </c>
      <c r="F171" s="86">
        <f t="shared" si="167"/>
        <v>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">
      <c r="A172" s="86">
        <f t="shared" si="3"/>
        <v>15.79999999999996</v>
      </c>
      <c r="B172" s="86">
        <f t="shared" si="0"/>
        <v>297.82298356031163</v>
      </c>
      <c r="C172" s="86">
        <f t="shared" si="139"/>
        <v>5394.07978358529</v>
      </c>
      <c r="D172" s="85">
        <f t="shared" ref="D172:F172" si="168">IF((B$2*$B173^2+B$3*$B173+B$4)&gt;0,B$2*$B173^2+B$3*$B173+B$4,0)</f>
        <v>0</v>
      </c>
      <c r="E172" s="86">
        <f t="shared" si="168"/>
        <v>0</v>
      </c>
      <c r="F172" s="86">
        <f t="shared" si="168"/>
        <v>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">
      <c r="A173" s="86">
        <f t="shared" si="3"/>
        <v>15.899999999999959</v>
      </c>
      <c r="B173" s="86">
        <f t="shared" si="0"/>
        <v>299.70793915246549</v>
      </c>
      <c r="C173" s="86">
        <f t="shared" si="139"/>
        <v>5460.9310238472945</v>
      </c>
      <c r="D173" s="85">
        <f t="shared" ref="D173:F173" si="169">IF((B$2*$B174^2+B$3*$B174+B$4)&gt;0,B$2*$B174^2+B$3*$B174+B$4,0)</f>
        <v>0</v>
      </c>
      <c r="E173" s="86">
        <f t="shared" si="169"/>
        <v>0</v>
      </c>
      <c r="F173" s="86">
        <f t="shared" si="169"/>
        <v>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">
      <c r="A174" s="86">
        <f t="shared" si="3"/>
        <v>15.999999999999959</v>
      </c>
      <c r="B174" s="86">
        <f t="shared" si="0"/>
        <v>301.59289474461934</v>
      </c>
      <c r="C174" s="86">
        <f t="shared" si="139"/>
        <v>5528.2016874177762</v>
      </c>
      <c r="D174" s="85">
        <f t="shared" ref="D174:F174" si="170">IF((B$2*$B175^2+B$3*$B175+B$4)&gt;0,B$2*$B175^2+B$3*$B175+B$4,0)</f>
        <v>0</v>
      </c>
      <c r="E174" s="86">
        <f t="shared" si="170"/>
        <v>0</v>
      </c>
      <c r="F174" s="86">
        <f t="shared" si="170"/>
        <v>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">
      <c r="A175" s="86">
        <f t="shared" si="3"/>
        <v>16.099999999999959</v>
      </c>
      <c r="B175" s="86">
        <f t="shared" si="0"/>
        <v>303.47785033677326</v>
      </c>
      <c r="C175" s="86">
        <f t="shared" si="139"/>
        <v>5595.8917742967378</v>
      </c>
      <c r="D175" s="85">
        <f t="shared" ref="D175:F175" si="171">IF((B$2*$B176^2+B$3*$B176+B$4)&gt;0,B$2*$B176^2+B$3*$B176+B$4,0)</f>
        <v>0</v>
      </c>
      <c r="E175" s="86">
        <f t="shared" si="171"/>
        <v>0</v>
      </c>
      <c r="F175" s="86">
        <f t="shared" si="171"/>
        <v>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">
      <c r="A176" s="86">
        <f t="shared" si="3"/>
        <v>16.19999999999996</v>
      </c>
      <c r="B176" s="86">
        <f t="shared" si="0"/>
        <v>305.36280592892717</v>
      </c>
      <c r="C176" s="86">
        <f t="shared" si="139"/>
        <v>5664.0012844841804</v>
      </c>
      <c r="D176" s="85">
        <f t="shared" ref="D176:F176" si="172">IF((B$2*$B177^2+B$3*$B177+B$4)&gt;0,B$2*$B177^2+B$3*$B177+B$4,0)</f>
        <v>0</v>
      </c>
      <c r="E176" s="86">
        <f t="shared" si="172"/>
        <v>0</v>
      </c>
      <c r="F176" s="86">
        <f t="shared" si="172"/>
        <v>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">
      <c r="A177" s="86">
        <f t="shared" si="3"/>
        <v>16.299999999999962</v>
      </c>
      <c r="B177" s="86">
        <f t="shared" si="0"/>
        <v>307.24776152108103</v>
      </c>
      <c r="C177" s="86">
        <f t="shared" si="139"/>
        <v>5732.5302179801029</v>
      </c>
      <c r="D177" s="85">
        <f t="shared" ref="D177:F177" si="173">IF((B$2*$B178^2+B$3*$B178+B$4)&gt;0,B$2*$B178^2+B$3*$B178+B$4,0)</f>
        <v>0</v>
      </c>
      <c r="E177" s="86">
        <f t="shared" si="173"/>
        <v>0</v>
      </c>
      <c r="F177" s="86">
        <f t="shared" si="173"/>
        <v>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">
      <c r="A178" s="86">
        <f t="shared" si="3"/>
        <v>16.399999999999963</v>
      </c>
      <c r="B178" s="86">
        <f t="shared" si="0"/>
        <v>309.13271711323495</v>
      </c>
      <c r="C178" s="86">
        <f t="shared" si="139"/>
        <v>5801.4785747845053</v>
      </c>
      <c r="D178" s="85">
        <f t="shared" ref="D178:F178" si="174">IF((B$2*$B179^2+B$3*$B179+B$4)&gt;0,B$2*$B179^2+B$3*$B179+B$4,0)</f>
        <v>0</v>
      </c>
      <c r="E178" s="86">
        <f t="shared" si="174"/>
        <v>0</v>
      </c>
      <c r="F178" s="86">
        <f t="shared" si="174"/>
        <v>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">
      <c r="A179" s="86">
        <f t="shared" si="3"/>
        <v>16.499999999999964</v>
      </c>
      <c r="B179" s="86">
        <f t="shared" si="0"/>
        <v>311.01767270538886</v>
      </c>
      <c r="C179" s="86">
        <f t="shared" si="139"/>
        <v>5870.8463548973841</v>
      </c>
      <c r="D179" s="85">
        <f t="shared" ref="D179:F179" si="175">IF((B$2*$B180^2+B$3*$B180+B$4)&gt;0,B$2*$B180^2+B$3*$B180+B$4,0)</f>
        <v>0</v>
      </c>
      <c r="E179" s="86">
        <f t="shared" si="175"/>
        <v>0</v>
      </c>
      <c r="F179" s="86">
        <f t="shared" si="175"/>
        <v>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">
      <c r="A180" s="86">
        <f t="shared" si="3"/>
        <v>16.599999999999966</v>
      </c>
      <c r="B180" s="86">
        <f t="shared" si="0"/>
        <v>312.90262829754272</v>
      </c>
      <c r="C180" s="86">
        <f t="shared" si="139"/>
        <v>5940.6335583187465</v>
      </c>
      <c r="D180" s="85">
        <f t="shared" ref="D180:F180" si="176">IF((B$2*$B181^2+B$3*$B181+B$4)&gt;0,B$2*$B181^2+B$3*$B181+B$4,0)</f>
        <v>0</v>
      </c>
      <c r="E180" s="86">
        <f t="shared" si="176"/>
        <v>0</v>
      </c>
      <c r="F180" s="86">
        <f t="shared" si="176"/>
        <v>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">
      <c r="A181" s="86">
        <f t="shared" si="3"/>
        <v>16.699999999999967</v>
      </c>
      <c r="B181" s="86">
        <f t="shared" si="0"/>
        <v>314.78758388969663</v>
      </c>
      <c r="C181" s="86">
        <f t="shared" si="139"/>
        <v>6010.840185048587</v>
      </c>
      <c r="D181" s="85">
        <f t="shared" ref="D181:F181" si="177">IF((B$2*$B182^2+B$3*$B182+B$4)&gt;0,B$2*$B182^2+B$3*$B182+B$4,0)</f>
        <v>0</v>
      </c>
      <c r="E181" s="86">
        <f t="shared" si="177"/>
        <v>0</v>
      </c>
      <c r="F181" s="86">
        <f t="shared" si="177"/>
        <v>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">
      <c r="A182" s="86">
        <f t="shared" si="3"/>
        <v>16.799999999999969</v>
      </c>
      <c r="B182" s="86">
        <f t="shared" si="0"/>
        <v>316.67253948185055</v>
      </c>
      <c r="C182" s="86">
        <f t="shared" si="139"/>
        <v>6081.4662350869057</v>
      </c>
      <c r="D182" s="85">
        <f t="shared" ref="D182:F182" si="178">IF((B$2*$B183^2+B$3*$B183+B$4)&gt;0,B$2*$B183^2+B$3*$B183+B$4,0)</f>
        <v>0</v>
      </c>
      <c r="E182" s="86">
        <f t="shared" si="178"/>
        <v>0</v>
      </c>
      <c r="F182" s="86">
        <f t="shared" si="178"/>
        <v>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">
      <c r="A183" s="86">
        <f t="shared" si="3"/>
        <v>16.89999999999997</v>
      </c>
      <c r="B183" s="86">
        <f t="shared" si="0"/>
        <v>318.55749507400446</v>
      </c>
      <c r="C183" s="86">
        <f t="shared" si="139"/>
        <v>6152.5117084337053</v>
      </c>
      <c r="D183" s="85">
        <f t="shared" ref="D183:F183" si="179">IF((B$2*$B184^2+B$3*$B184+B$4)&gt;0,B$2*$B184^2+B$3*$B184+B$4,0)</f>
        <v>0</v>
      </c>
      <c r="E183" s="86">
        <f t="shared" si="179"/>
        <v>0</v>
      </c>
      <c r="F183" s="86">
        <f t="shared" si="179"/>
        <v>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">
      <c r="A184" s="86">
        <f t="shared" si="3"/>
        <v>16.999999999999972</v>
      </c>
      <c r="B184" s="86">
        <f t="shared" si="0"/>
        <v>320.44245066615838</v>
      </c>
      <c r="C184" s="86">
        <f t="shared" si="139"/>
        <v>6223.9766050889848</v>
      </c>
      <c r="D184" s="85">
        <f t="shared" ref="D184:F184" si="180">IF((B$2*$B185^2+B$3*$B185+B$4)&gt;0,B$2*$B185^2+B$3*$B185+B$4,0)</f>
        <v>0</v>
      </c>
      <c r="E184" s="86">
        <f t="shared" si="180"/>
        <v>0</v>
      </c>
      <c r="F184" s="86">
        <f t="shared" si="180"/>
        <v>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">
      <c r="A185" s="86">
        <f t="shared" si="3"/>
        <v>17.099999999999973</v>
      </c>
      <c r="B185" s="86">
        <f t="shared" si="0"/>
        <v>322.32740625831224</v>
      </c>
      <c r="C185" s="86">
        <f t="shared" si="139"/>
        <v>6295.8609250527425</v>
      </c>
      <c r="D185" s="85">
        <f t="shared" ref="D185:F185" si="181">IF((B$2*$B186^2+B$3*$B186+B$4)&gt;0,B$2*$B186^2+B$3*$B186+B$4,0)</f>
        <v>0</v>
      </c>
      <c r="E185" s="86">
        <f t="shared" si="181"/>
        <v>0</v>
      </c>
      <c r="F185" s="86">
        <f t="shared" si="181"/>
        <v>0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">
      <c r="A186" s="86">
        <f t="shared" si="3"/>
        <v>17.199999999999974</v>
      </c>
      <c r="B186" s="86">
        <f t="shared" si="0"/>
        <v>324.21236185046615</v>
      </c>
      <c r="C186" s="86">
        <f t="shared" si="139"/>
        <v>6368.164668324981</v>
      </c>
      <c r="D186" s="85">
        <f t="shared" ref="D186:F186" si="182">IF((B$2*$B187^2+B$3*$B187+B$4)&gt;0,B$2*$B187^2+B$3*$B187+B$4,0)</f>
        <v>0</v>
      </c>
      <c r="E186" s="86">
        <f t="shared" si="182"/>
        <v>0</v>
      </c>
      <c r="F186" s="86">
        <f t="shared" si="182"/>
        <v>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">
      <c r="A187" s="86">
        <f t="shared" si="3"/>
        <v>17.299999999999976</v>
      </c>
      <c r="B187" s="86">
        <f t="shared" si="0"/>
        <v>326.09731744262007</v>
      </c>
      <c r="C187" s="86">
        <f t="shared" si="139"/>
        <v>6440.8878349056986</v>
      </c>
      <c r="D187" s="85">
        <f t="shared" ref="D187:F187" si="183">IF((B$2*$B188^2+B$3*$B188+B$4)&gt;0,B$2*$B188^2+B$3*$B188+B$4,0)</f>
        <v>0</v>
      </c>
      <c r="E187" s="86">
        <f t="shared" si="183"/>
        <v>0</v>
      </c>
      <c r="F187" s="86">
        <f t="shared" si="183"/>
        <v>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">
      <c r="A188" s="86">
        <f t="shared" si="3"/>
        <v>17.399999999999977</v>
      </c>
      <c r="B188" s="86">
        <f t="shared" si="0"/>
        <v>327.98227303477393</v>
      </c>
      <c r="C188" s="86">
        <f t="shared" si="139"/>
        <v>6514.0304247948952</v>
      </c>
      <c r="D188" s="85">
        <f t="shared" ref="D188:F188" si="184">IF((B$2*$B189^2+B$3*$B189+B$4)&gt;0,B$2*$B189^2+B$3*$B189+B$4,0)</f>
        <v>0</v>
      </c>
      <c r="E188" s="86">
        <f t="shared" si="184"/>
        <v>0</v>
      </c>
      <c r="F188" s="86">
        <f t="shared" si="184"/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">
      <c r="A189" s="86">
        <f t="shared" si="3"/>
        <v>17.499999999999979</v>
      </c>
      <c r="B189" s="86">
        <f t="shared" si="0"/>
        <v>329.86722862692784</v>
      </c>
      <c r="C189" s="86">
        <f t="shared" si="139"/>
        <v>6587.5924379925718</v>
      </c>
      <c r="D189" s="85">
        <f t="shared" ref="D189:F189" si="185">IF((B$2*$B190^2+B$3*$B190+B$4)&gt;0,B$2*$B190^2+B$3*$B190+B$4,0)</f>
        <v>0</v>
      </c>
      <c r="E189" s="86">
        <f t="shared" si="185"/>
        <v>0</v>
      </c>
      <c r="F189" s="86">
        <f t="shared" si="185"/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">
      <c r="A190" s="86">
        <f t="shared" si="3"/>
        <v>17.59999999999998</v>
      </c>
      <c r="B190" s="86">
        <f t="shared" si="0"/>
        <v>331.75218421908181</v>
      </c>
      <c r="C190" s="86">
        <f t="shared" si="139"/>
        <v>6661.5738744987266</v>
      </c>
      <c r="D190" s="85">
        <f t="shared" ref="D190:F190" si="186">IF((B$2*$B191^2+B$3*$B191+B$4)&gt;0,B$2*$B191^2+B$3*$B191+B$4,0)</f>
        <v>0</v>
      </c>
      <c r="E190" s="86">
        <f t="shared" si="186"/>
        <v>0</v>
      </c>
      <c r="F190" s="86">
        <f t="shared" si="186"/>
        <v>0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">
      <c r="A191" s="86">
        <f t="shared" si="3"/>
        <v>17.699999999999982</v>
      </c>
      <c r="B191" s="86">
        <f t="shared" si="0"/>
        <v>333.63713981123567</v>
      </c>
      <c r="C191" s="86">
        <f t="shared" si="139"/>
        <v>6735.9747343133631</v>
      </c>
      <c r="D191" s="85">
        <f t="shared" ref="D191:F191" si="187">IF((B$2*$B192^2+B$3*$B192+B$4)&gt;0,B$2*$B192^2+B$3*$B192+B$4,0)</f>
        <v>0</v>
      </c>
      <c r="E191" s="86">
        <f t="shared" si="187"/>
        <v>0</v>
      </c>
      <c r="F191" s="86">
        <f t="shared" si="187"/>
        <v>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">
      <c r="A192" s="86">
        <f t="shared" si="3"/>
        <v>17.799999999999983</v>
      </c>
      <c r="B192" s="86">
        <f t="shared" si="0"/>
        <v>335.52209540338959</v>
      </c>
      <c r="C192" s="86">
        <f t="shared" si="139"/>
        <v>6810.7950174364796</v>
      </c>
      <c r="D192" s="85">
        <f t="shared" ref="D192:F192" si="188">IF((B$2*$B193^2+B$3*$B193+B$4)&gt;0,B$2*$B193^2+B$3*$B193+B$4,0)</f>
        <v>0</v>
      </c>
      <c r="E192" s="86">
        <f t="shared" si="188"/>
        <v>0</v>
      </c>
      <c r="F192" s="86">
        <f t="shared" si="188"/>
        <v>0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">
      <c r="A193" s="86">
        <f t="shared" si="3"/>
        <v>17.899999999999984</v>
      </c>
      <c r="B193" s="86">
        <f t="shared" si="0"/>
        <v>337.4070509955435</v>
      </c>
      <c r="C193" s="86">
        <f t="shared" si="139"/>
        <v>6886.0347238680733</v>
      </c>
      <c r="D193" s="85">
        <f t="shared" ref="D193:F193" si="189">IF((B$2*$B194^2+B$3*$B194+B$4)&gt;0,B$2*$B194^2+B$3*$B194+B$4,0)</f>
        <v>0</v>
      </c>
      <c r="E193" s="86">
        <f t="shared" si="189"/>
        <v>0</v>
      </c>
      <c r="F193" s="86">
        <f t="shared" si="189"/>
        <v>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">
      <c r="A194" s="86">
        <f t="shared" si="3"/>
        <v>17.999999999999986</v>
      </c>
      <c r="B194" s="86">
        <f t="shared" si="0"/>
        <v>339.29200658769736</v>
      </c>
      <c r="C194" s="86">
        <f t="shared" si="139"/>
        <v>6961.693853608147</v>
      </c>
      <c r="D194" s="85">
        <f t="shared" ref="D194:F194" si="190">IF((B$2*$B195^2+B$3*$B195+B$4)&gt;0,B$2*$B195^2+B$3*$B195+B$4,0)</f>
        <v>0</v>
      </c>
      <c r="E194" s="86">
        <f t="shared" si="190"/>
        <v>0</v>
      </c>
      <c r="F194" s="86">
        <f t="shared" si="190"/>
        <v>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">
      <c r="A195" s="86">
        <f t="shared" si="3"/>
        <v>18.099999999999987</v>
      </c>
      <c r="B195" s="86">
        <f t="shared" si="0"/>
        <v>341.17696217985127</v>
      </c>
      <c r="C195" s="86">
        <f t="shared" si="139"/>
        <v>7037.7724066567007</v>
      </c>
      <c r="D195" s="85">
        <f t="shared" ref="D195:F195" si="191">IF((B$2*$B196^2+B$3*$B196+B$4)&gt;0,B$2*$B196^2+B$3*$B196+B$4,0)</f>
        <v>0</v>
      </c>
      <c r="E195" s="86">
        <f t="shared" si="191"/>
        <v>0</v>
      </c>
      <c r="F195" s="86">
        <f t="shared" si="191"/>
        <v>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">
      <c r="A196" s="86">
        <f t="shared" si="3"/>
        <v>18.199999999999989</v>
      </c>
      <c r="B196" s="86">
        <f t="shared" si="0"/>
        <v>343.06191777200519</v>
      </c>
      <c r="C196" s="86">
        <f t="shared" si="139"/>
        <v>7114.2703830137352</v>
      </c>
      <c r="D196" s="85">
        <f t="shared" ref="D196:F196" si="192">IF((B$2*$B197^2+B$3*$B197+B$4)&gt;0,B$2*$B197^2+B$3*$B197+B$4,0)</f>
        <v>0</v>
      </c>
      <c r="E196" s="86">
        <f t="shared" si="192"/>
        <v>0</v>
      </c>
      <c r="F196" s="86">
        <f t="shared" si="192"/>
        <v>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">
      <c r="A197" s="86">
        <f t="shared" si="3"/>
        <v>18.29999999999999</v>
      </c>
      <c r="B197" s="86">
        <f t="shared" si="0"/>
        <v>344.94687336415905</v>
      </c>
      <c r="C197" s="86">
        <f t="shared" si="139"/>
        <v>7191.187782679247</v>
      </c>
      <c r="D197" s="85">
        <f t="shared" ref="D197:F197" si="193">IF((B$2*$B198^2+B$3*$B198+B$4)&gt;0,B$2*$B198^2+B$3*$B198+B$4,0)</f>
        <v>0</v>
      </c>
      <c r="E197" s="86">
        <f t="shared" si="193"/>
        <v>0</v>
      </c>
      <c r="F197" s="86">
        <f t="shared" si="193"/>
        <v>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">
      <c r="A198" s="86">
        <f t="shared" si="3"/>
        <v>18.399999999999991</v>
      </c>
      <c r="B198" s="86">
        <f t="shared" si="0"/>
        <v>346.83182895631302</v>
      </c>
      <c r="C198" s="86">
        <f t="shared" si="139"/>
        <v>7268.5246056532387</v>
      </c>
      <c r="D198" s="85">
        <f t="shared" ref="D198:F198" si="194">IF((B$2*$B199^2+B$3*$B199+B$4)&gt;0,B$2*$B199^2+B$3*$B199+B$4,0)</f>
        <v>0</v>
      </c>
      <c r="E198" s="86">
        <f t="shared" si="194"/>
        <v>0</v>
      </c>
      <c r="F198" s="86">
        <f t="shared" si="194"/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">
      <c r="A199" s="86">
        <f t="shared" si="3"/>
        <v>18.499999999999993</v>
      </c>
      <c r="B199" s="86">
        <f t="shared" si="0"/>
        <v>348.71678454846693</v>
      </c>
      <c r="C199" s="86">
        <f t="shared" si="139"/>
        <v>7346.2808519357095</v>
      </c>
      <c r="D199" s="85">
        <f t="shared" ref="D199:F199" si="195">IF((B$2*$B200^2+B$3*$B200+B$4)&gt;0,B$2*$B200^2+B$3*$B200+B$4,0)</f>
        <v>0</v>
      </c>
      <c r="E199" s="86">
        <f t="shared" si="195"/>
        <v>0</v>
      </c>
      <c r="F199" s="86">
        <f t="shared" si="195"/>
        <v>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">
      <c r="A200" s="86">
        <f t="shared" si="3"/>
        <v>18.599999999999994</v>
      </c>
      <c r="B200" s="86">
        <f t="shared" si="0"/>
        <v>350.60174014062079</v>
      </c>
      <c r="C200" s="86">
        <f t="shared" si="139"/>
        <v>7424.4565215266621</v>
      </c>
      <c r="D200" s="85">
        <f t="shared" ref="D200:F200" si="196">IF((B$2*$B201^2+B$3*$B201+B$4)&gt;0,B$2*$B201^2+B$3*$B201+B$4,0)</f>
        <v>0</v>
      </c>
      <c r="E200" s="86">
        <f t="shared" si="196"/>
        <v>0</v>
      </c>
      <c r="F200" s="86">
        <f t="shared" si="196"/>
        <v>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">
      <c r="A201" s="86">
        <f t="shared" si="3"/>
        <v>18.699999999999996</v>
      </c>
      <c r="B201" s="86">
        <f t="shared" si="0"/>
        <v>352.48669573277471</v>
      </c>
      <c r="C201" s="86">
        <f t="shared" si="139"/>
        <v>7503.0516144260919</v>
      </c>
      <c r="D201" s="85">
        <f t="shared" ref="D201:F201" si="197">IF((B$2*$B202^2+B$3*$B202+B$4)&gt;0,B$2*$B202^2+B$3*$B202+B$4,0)</f>
        <v>0</v>
      </c>
      <c r="E201" s="86">
        <f t="shared" si="197"/>
        <v>0</v>
      </c>
      <c r="F201" s="86">
        <f t="shared" si="197"/>
        <v>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">
      <c r="A202" s="86">
        <f t="shared" si="3"/>
        <v>18.799999999999997</v>
      </c>
      <c r="B202" s="86">
        <f t="shared" si="0"/>
        <v>354.37165132492862</v>
      </c>
      <c r="C202" s="86">
        <f t="shared" si="139"/>
        <v>7582.0661306340025</v>
      </c>
      <c r="D202" s="85">
        <f t="shared" ref="D202:F202" si="198">IF((B$2*$B203^2+B$3*$B203+B$4)&gt;0,B$2*$B203^2+B$3*$B203+B$4,0)</f>
        <v>0</v>
      </c>
      <c r="E202" s="86">
        <f t="shared" si="198"/>
        <v>0</v>
      </c>
      <c r="F202" s="86">
        <f t="shared" si="198"/>
        <v>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">
      <c r="A203" s="86">
        <f t="shared" si="3"/>
        <v>18.899999999999999</v>
      </c>
      <c r="B203" s="86">
        <f t="shared" si="0"/>
        <v>356.25660691708248</v>
      </c>
      <c r="C203" s="86">
        <f t="shared" si="139"/>
        <v>7661.5000701503923</v>
      </c>
      <c r="D203" s="85">
        <f t="shared" ref="D203:F203" si="199">IF((B$2*$B204^2+B$3*$B204+B$4)&gt;0,B$2*$B204^2+B$3*$B204+B$4,0)</f>
        <v>0</v>
      </c>
      <c r="E203" s="86">
        <f t="shared" si="199"/>
        <v>0</v>
      </c>
      <c r="F203" s="86">
        <f t="shared" si="199"/>
        <v>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">
      <c r="A204" s="86">
        <f t="shared" si="3"/>
        <v>19</v>
      </c>
      <c r="B204" s="86">
        <f t="shared" si="0"/>
        <v>358.14156250923639</v>
      </c>
      <c r="C204" s="86">
        <f t="shared" si="139"/>
        <v>7741.353432975262</v>
      </c>
      <c r="D204" s="85">
        <f t="shared" ref="D204:F204" si="200">IF((B$2*$B205^2+B$3*$B205+B$4)&gt;0,B$2*$B205^2+B$3*$B205+B$4,0)</f>
        <v>0</v>
      </c>
      <c r="E204" s="86">
        <f t="shared" si="200"/>
        <v>0</v>
      </c>
      <c r="F204" s="86">
        <f t="shared" si="200"/>
        <v>0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">
      <c r="A205" s="86">
        <f t="shared" si="3"/>
        <v>19.100000000000001</v>
      </c>
      <c r="B205" s="86">
        <f t="shared" si="0"/>
        <v>360.02651810139037</v>
      </c>
      <c r="C205" s="86">
        <f t="shared" si="139"/>
        <v>7821.6262191086107</v>
      </c>
      <c r="D205" s="85">
        <f t="shared" ref="D205:F205" si="201">IF((B$2*$B206^2+B$3*$B206+B$4)&gt;0,B$2*$B206^2+B$3*$B206+B$4,0)</f>
        <v>0</v>
      </c>
      <c r="E205" s="86">
        <f t="shared" si="201"/>
        <v>0</v>
      </c>
      <c r="F205" s="86">
        <f t="shared" si="201"/>
        <v>0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">
      <c r="A206" s="86">
        <f t="shared" si="3"/>
        <v>19.200000000000003</v>
      </c>
      <c r="B206" s="86">
        <f t="shared" si="0"/>
        <v>361.91147369354422</v>
      </c>
      <c r="C206" s="86">
        <f t="shared" si="139"/>
        <v>7902.3184285504385</v>
      </c>
      <c r="D206" s="85">
        <f t="shared" ref="D206:F206" si="202">IF((B$2*$B207^2+B$3*$B207+B$4)&gt;0,B$2*$B207^2+B$3*$B207+B$4,0)</f>
        <v>0</v>
      </c>
      <c r="E206" s="86">
        <f t="shared" si="202"/>
        <v>0</v>
      </c>
      <c r="F206" s="86">
        <f t="shared" si="202"/>
        <v>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">
      <c r="A207" s="86">
        <f t="shared" si="3"/>
        <v>19.300000000000004</v>
      </c>
      <c r="B207" s="86">
        <f t="shared" si="0"/>
        <v>363.79642928569814</v>
      </c>
      <c r="C207" s="86">
        <f t="shared" si="139"/>
        <v>7983.4300613007481</v>
      </c>
      <c r="D207" s="85">
        <f t="shared" ref="D207:F207" si="203">IF((B$2*$B208^2+B$3*$B208+B$4)&gt;0,B$2*$B208^2+B$3*$B208+B$4,0)</f>
        <v>0</v>
      </c>
      <c r="E207" s="86">
        <f t="shared" si="203"/>
        <v>0</v>
      </c>
      <c r="F207" s="86">
        <f t="shared" si="203"/>
        <v>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">
      <c r="A208" s="86">
        <f t="shared" si="3"/>
        <v>19.400000000000006</v>
      </c>
      <c r="B208" s="86">
        <f t="shared" si="0"/>
        <v>365.68138487785205</v>
      </c>
      <c r="C208" s="86">
        <f t="shared" ref="C208:C214" si="204">($G$4*$G$5*($G$3+1.5)+($G$7*$G$2*$G$4*A208^2)/(2*$G$6*0.001)+($G$8*$G$4*A208^2)/2+$G$9*A208)/1000</f>
        <v>8064.9611173595349</v>
      </c>
      <c r="D208" s="85">
        <f t="shared" ref="D208:F208" si="205">IF((B$2*$B209^2+B$3*$B209+B$4)&gt;0,B$2*$B209^2+B$3*$B209+B$4,0)</f>
        <v>0</v>
      </c>
      <c r="E208" s="86">
        <f t="shared" si="205"/>
        <v>0</v>
      </c>
      <c r="F208" s="86">
        <f t="shared" si="205"/>
        <v>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">
      <c r="A209" s="86">
        <f t="shared" si="3"/>
        <v>19.500000000000007</v>
      </c>
      <c r="B209" s="86">
        <f t="shared" si="0"/>
        <v>367.56634047000591</v>
      </c>
      <c r="C209" s="86">
        <f t="shared" si="204"/>
        <v>8146.9115967268026</v>
      </c>
      <c r="D209" s="85">
        <f t="shared" ref="D209:F209" si="206">IF((B$2*$B210^2+B$3*$B210+B$4)&gt;0,B$2*$B210^2+B$3*$B210+B$4,0)</f>
        <v>0</v>
      </c>
      <c r="E209" s="86">
        <f t="shared" si="206"/>
        <v>0</v>
      </c>
      <c r="F209" s="86">
        <f t="shared" si="206"/>
        <v>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">
      <c r="A210" s="86">
        <f t="shared" si="3"/>
        <v>19.600000000000009</v>
      </c>
      <c r="B210" s="86">
        <f t="shared" si="0"/>
        <v>369.45129606215983</v>
      </c>
      <c r="C210" s="86">
        <f t="shared" si="204"/>
        <v>8229.2814994025484</v>
      </c>
      <c r="D210" s="85">
        <f t="shared" ref="D210:F210" si="207">IF((B$2*$B211^2+B$3*$B211+B$4)&gt;0,B$2*$B211^2+B$3*$B211+B$4,0)</f>
        <v>0</v>
      </c>
      <c r="E210" s="86">
        <f t="shared" si="207"/>
        <v>0</v>
      </c>
      <c r="F210" s="86">
        <f t="shared" si="207"/>
        <v>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">
      <c r="A211" s="86">
        <f t="shared" si="3"/>
        <v>19.70000000000001</v>
      </c>
      <c r="B211" s="86">
        <f t="shared" si="0"/>
        <v>371.33625165431374</v>
      </c>
      <c r="C211" s="86">
        <f t="shared" si="204"/>
        <v>8312.0708253867742</v>
      </c>
      <c r="D211" s="85">
        <f t="shared" ref="D211:F211" si="208">IF((B$2*$B212^2+B$3*$B212+B$4)&gt;0,B$2*$B212^2+B$3*$B212+B$4,0)</f>
        <v>0</v>
      </c>
      <c r="E211" s="86">
        <f t="shared" si="208"/>
        <v>0</v>
      </c>
      <c r="F211" s="86">
        <f t="shared" si="208"/>
        <v>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">
      <c r="A212" s="86">
        <f t="shared" si="3"/>
        <v>19.800000000000011</v>
      </c>
      <c r="B212" s="86">
        <f t="shared" si="0"/>
        <v>373.2212072464676</v>
      </c>
      <c r="C212" s="86">
        <f t="shared" si="204"/>
        <v>8395.27957467948</v>
      </c>
      <c r="D212" s="85">
        <f t="shared" ref="D212:F212" si="209">IF((B$2*$B213^2+B$3*$B213+B$4)&gt;0,B$2*$B213^2+B$3*$B213+B$4,0)</f>
        <v>0</v>
      </c>
      <c r="E212" s="86">
        <f t="shared" si="209"/>
        <v>0</v>
      </c>
      <c r="F212" s="86">
        <f t="shared" si="209"/>
        <v>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">
      <c r="A213" s="86">
        <f t="shared" si="3"/>
        <v>19.900000000000013</v>
      </c>
      <c r="B213" s="86">
        <f t="shared" si="0"/>
        <v>375.10616283862157</v>
      </c>
      <c r="C213" s="86">
        <f t="shared" si="204"/>
        <v>8478.9077472806639</v>
      </c>
      <c r="D213" s="85">
        <f t="shared" ref="D213:F213" si="210">IF((B$2*$B214^2+B$3*$B214+B$4)&gt;0,B$2*$B214^2+B$3*$B214+B$4,0)</f>
        <v>0</v>
      </c>
      <c r="E213" s="86">
        <f t="shared" si="210"/>
        <v>0</v>
      </c>
      <c r="F213" s="86">
        <f t="shared" si="210"/>
        <v>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">
      <c r="A214" s="86">
        <f t="shared" si="3"/>
        <v>20.000000000000014</v>
      </c>
      <c r="B214" s="86">
        <f t="shared" si="0"/>
        <v>376.99111843077543</v>
      </c>
      <c r="C214" s="86">
        <f t="shared" si="204"/>
        <v>8562.9553431903314</v>
      </c>
      <c r="D214" s="85">
        <f t="shared" ref="D214:F214" si="211">IF((B$2*$B215^2+B$3*$B215+B$4)&gt;0,B$2*$B215^2+B$3*$B215+B$4,0)</f>
        <v>150.9</v>
      </c>
      <c r="E214" s="86">
        <f t="shared" si="211"/>
        <v>237.86</v>
      </c>
      <c r="F214" s="86">
        <f t="shared" si="211"/>
        <v>356.8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">
      <c r="A215" s="86"/>
      <c r="B215" s="86"/>
      <c r="C215" s="86"/>
      <c r="D215" s="85"/>
      <c r="E215" s="86"/>
      <c r="F215" s="8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">
      <c r="A216" s="86"/>
      <c r="B216" s="86"/>
      <c r="C216" s="86"/>
      <c r="D216" s="85"/>
      <c r="E216" s="86"/>
      <c r="F216" s="8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">
      <c r="A217" s="86"/>
      <c r="B217" s="86"/>
      <c r="C217" s="86"/>
      <c r="D217" s="85"/>
      <c r="E217" s="86"/>
      <c r="F217" s="8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">
      <c r="A218" s="86"/>
      <c r="B218" s="86"/>
      <c r="C218" s="86"/>
      <c r="D218" s="85"/>
      <c r="E218" s="86"/>
      <c r="F218" s="8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">
      <c r="A219" s="86"/>
      <c r="B219" s="86"/>
      <c r="C219" s="86"/>
      <c r="D219" s="85"/>
      <c r="E219" s="86"/>
      <c r="F219" s="8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">
      <c r="A220" s="86"/>
      <c r="B220" s="86"/>
      <c r="C220" s="86"/>
      <c r="D220" s="85"/>
      <c r="E220" s="86"/>
      <c r="F220" s="8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">
      <c r="A221" s="86"/>
      <c r="B221" s="86"/>
      <c r="C221" s="86"/>
      <c r="D221" s="85"/>
      <c r="E221" s="86"/>
      <c r="F221" s="8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">
      <c r="A222" s="86"/>
      <c r="B222" s="86"/>
      <c r="C222" s="86"/>
      <c r="D222" s="85"/>
      <c r="E222" s="86"/>
      <c r="F222" s="8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">
      <c r="A223" s="86"/>
      <c r="B223" s="86"/>
      <c r="C223" s="86"/>
      <c r="D223" s="85"/>
      <c r="E223" s="86"/>
      <c r="F223" s="8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">
      <c r="A224" s="86"/>
      <c r="B224" s="86"/>
      <c r="C224" s="86"/>
      <c r="D224" s="85"/>
      <c r="E224" s="86"/>
      <c r="F224" s="8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">
      <c r="A225" s="86"/>
      <c r="B225" s="86"/>
      <c r="C225" s="86"/>
      <c r="D225" s="85"/>
      <c r="E225" s="86"/>
      <c r="F225" s="8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">
      <c r="A226" s="86"/>
      <c r="B226" s="86"/>
      <c r="C226" s="86"/>
      <c r="D226" s="85"/>
      <c r="E226" s="86"/>
      <c r="F226" s="8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">
      <c r="A227" s="86"/>
      <c r="B227" s="86"/>
      <c r="C227" s="86"/>
      <c r="D227" s="85"/>
      <c r="E227" s="86"/>
      <c r="F227" s="8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">
      <c r="A228" s="86"/>
      <c r="B228" s="86"/>
      <c r="C228" s="86"/>
      <c r="D228" s="85"/>
      <c r="E228" s="86"/>
      <c r="F228" s="8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">
      <c r="A229" s="86"/>
      <c r="B229" s="86"/>
      <c r="C229" s="86"/>
      <c r="D229" s="85"/>
      <c r="E229" s="86"/>
      <c r="F229" s="8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">
      <c r="A230" s="86"/>
      <c r="B230" s="86"/>
      <c r="C230" s="86"/>
      <c r="D230" s="85"/>
      <c r="E230" s="86"/>
      <c r="F230" s="8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">
      <c r="A231" s="86"/>
      <c r="B231" s="86"/>
      <c r="C231" s="86"/>
      <c r="D231" s="85"/>
      <c r="E231" s="86"/>
      <c r="F231" s="8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">
      <c r="A232" s="86"/>
      <c r="B232" s="86"/>
      <c r="C232" s="86"/>
      <c r="D232" s="85"/>
      <c r="E232" s="86"/>
      <c r="F232" s="8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">
      <c r="A233" s="86"/>
      <c r="B233" s="86"/>
      <c r="C233" s="86"/>
      <c r="D233" s="85"/>
      <c r="E233" s="86"/>
      <c r="F233" s="8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">
      <c r="A234" s="86"/>
      <c r="B234" s="86"/>
      <c r="C234" s="86"/>
      <c r="D234" s="85"/>
      <c r="E234" s="86"/>
      <c r="F234" s="8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">
      <c r="A235" s="86"/>
      <c r="B235" s="86"/>
      <c r="C235" s="86"/>
      <c r="D235" s="85"/>
      <c r="E235" s="86"/>
      <c r="F235" s="8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">
      <c r="A236" s="86"/>
      <c r="B236" s="86"/>
      <c r="C236" s="86"/>
      <c r="D236" s="85"/>
      <c r="E236" s="86"/>
      <c r="F236" s="8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">
      <c r="A237" s="86"/>
      <c r="B237" s="86"/>
      <c r="C237" s="86"/>
      <c r="D237" s="85"/>
      <c r="E237" s="86"/>
      <c r="F237" s="8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">
      <c r="A238" s="86"/>
      <c r="B238" s="86"/>
      <c r="C238" s="86"/>
      <c r="D238" s="85"/>
      <c r="E238" s="86"/>
      <c r="F238" s="8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">
      <c r="A239" s="86"/>
      <c r="B239" s="86"/>
      <c r="C239" s="86"/>
      <c r="D239" s="85"/>
      <c r="E239" s="86"/>
      <c r="F239" s="8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">
      <c r="A240" s="86"/>
      <c r="B240" s="86"/>
      <c r="C240" s="86"/>
      <c r="D240" s="85"/>
      <c r="E240" s="86"/>
      <c r="F240" s="8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">
      <c r="A241" s="86"/>
      <c r="B241" s="86"/>
      <c r="C241" s="86"/>
      <c r="D241" s="85"/>
      <c r="E241" s="86"/>
      <c r="F241" s="8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">
      <c r="A242" s="86"/>
      <c r="B242" s="86"/>
      <c r="C242" s="86"/>
      <c r="D242" s="85"/>
      <c r="E242" s="86"/>
      <c r="F242" s="8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">
      <c r="A243" s="86"/>
      <c r="B243" s="86"/>
      <c r="C243" s="86"/>
      <c r="D243" s="85"/>
      <c r="E243" s="86"/>
      <c r="F243" s="8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">
      <c r="A244" s="86"/>
      <c r="B244" s="86"/>
      <c r="C244" s="86"/>
      <c r="D244" s="85"/>
      <c r="E244" s="86"/>
      <c r="F244" s="8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">
      <c r="A245" s="86"/>
      <c r="B245" s="86"/>
      <c r="C245" s="86"/>
      <c r="D245" s="85"/>
      <c r="E245" s="86"/>
      <c r="F245" s="8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">
      <c r="A246" s="86"/>
      <c r="B246" s="86"/>
      <c r="C246" s="86"/>
      <c r="D246" s="85"/>
      <c r="E246" s="86"/>
      <c r="F246" s="8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">
      <c r="A247" s="86"/>
      <c r="B247" s="86"/>
      <c r="C247" s="86"/>
      <c r="D247" s="85"/>
      <c r="E247" s="86"/>
      <c r="F247" s="8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">
      <c r="A248" s="86"/>
      <c r="B248" s="86"/>
      <c r="C248" s="86"/>
      <c r="D248" s="85"/>
      <c r="E248" s="86"/>
      <c r="F248" s="8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">
      <c r="A249" s="86"/>
      <c r="B249" s="86"/>
      <c r="C249" s="86"/>
      <c r="D249" s="85"/>
      <c r="E249" s="86"/>
      <c r="F249" s="8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">
      <c r="A250" s="86"/>
      <c r="B250" s="86"/>
      <c r="C250" s="86"/>
      <c r="D250" s="85"/>
      <c r="E250" s="86"/>
      <c r="F250" s="8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">
      <c r="A251" s="86"/>
      <c r="B251" s="86"/>
      <c r="C251" s="86"/>
      <c r="D251" s="85"/>
      <c r="E251" s="86"/>
      <c r="F251" s="8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">
      <c r="A252" s="86"/>
      <c r="B252" s="86"/>
      <c r="C252" s="86"/>
      <c r="D252" s="85"/>
      <c r="E252" s="86"/>
      <c r="F252" s="8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">
      <c r="A253" s="86"/>
      <c r="B253" s="86"/>
      <c r="C253" s="86"/>
      <c r="D253" s="85"/>
      <c r="E253" s="86"/>
      <c r="F253" s="8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">
      <c r="A254" s="86"/>
      <c r="B254" s="86"/>
      <c r="C254" s="86"/>
      <c r="D254" s="85"/>
      <c r="E254" s="86"/>
      <c r="F254" s="8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">
      <c r="A255" s="86"/>
      <c r="B255" s="86"/>
      <c r="C255" s="86"/>
      <c r="D255" s="85"/>
      <c r="E255" s="86"/>
      <c r="F255" s="8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">
      <c r="A256" s="86"/>
      <c r="B256" s="86"/>
      <c r="C256" s="86"/>
      <c r="D256" s="85"/>
      <c r="E256" s="86"/>
      <c r="F256" s="8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">
      <c r="A257" s="86"/>
      <c r="B257" s="86"/>
      <c r="C257" s="86"/>
      <c r="D257" s="85"/>
      <c r="E257" s="86"/>
      <c r="F257" s="8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">
      <c r="A258" s="86"/>
      <c r="B258" s="86"/>
      <c r="C258" s="86"/>
      <c r="D258" s="85"/>
      <c r="E258" s="86"/>
      <c r="F258" s="8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">
      <c r="A259" s="86"/>
      <c r="B259" s="86"/>
      <c r="C259" s="86"/>
      <c r="D259" s="85"/>
      <c r="E259" s="86"/>
      <c r="F259" s="8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">
      <c r="A260" s="86"/>
      <c r="B260" s="86"/>
      <c r="C260" s="86"/>
      <c r="D260" s="85"/>
      <c r="E260" s="86"/>
      <c r="F260" s="8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">
      <c r="A261" s="86"/>
      <c r="B261" s="86"/>
      <c r="C261" s="86"/>
      <c r="D261" s="85"/>
      <c r="E261" s="86"/>
      <c r="F261" s="8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">
      <c r="A262" s="86"/>
      <c r="B262" s="86"/>
      <c r="C262" s="86"/>
      <c r="D262" s="85"/>
      <c r="E262" s="86"/>
      <c r="F262" s="8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">
      <c r="A263" s="86"/>
      <c r="B263" s="86"/>
      <c r="C263" s="86"/>
      <c r="D263" s="85"/>
      <c r="E263" s="86"/>
      <c r="F263" s="8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">
      <c r="A264" s="86"/>
      <c r="B264" s="86"/>
      <c r="C264" s="86"/>
      <c r="D264" s="85"/>
      <c r="E264" s="86"/>
      <c r="F264" s="8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">
      <c r="A265" s="86"/>
      <c r="B265" s="86"/>
      <c r="C265" s="86"/>
      <c r="D265" s="85"/>
      <c r="E265" s="86"/>
      <c r="F265" s="8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">
      <c r="A266" s="86"/>
      <c r="B266" s="86"/>
      <c r="C266" s="86"/>
      <c r="D266" s="85"/>
      <c r="E266" s="86"/>
      <c r="F266" s="8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">
      <c r="A267" s="86"/>
      <c r="B267" s="86"/>
      <c r="C267" s="86"/>
      <c r="D267" s="85"/>
      <c r="E267" s="86"/>
      <c r="F267" s="8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">
      <c r="A268" s="86"/>
      <c r="B268" s="86"/>
      <c r="C268" s="86"/>
      <c r="D268" s="85"/>
      <c r="E268" s="86"/>
      <c r="F268" s="8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">
      <c r="A269" s="86"/>
      <c r="B269" s="86"/>
      <c r="C269" s="86"/>
      <c r="D269" s="85"/>
      <c r="E269" s="86"/>
      <c r="F269" s="8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">
      <c r="A270" s="86"/>
      <c r="B270" s="86"/>
      <c r="C270" s="86"/>
      <c r="D270" s="85"/>
      <c r="E270" s="86"/>
      <c r="F270" s="8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">
      <c r="A271" s="86"/>
      <c r="B271" s="86"/>
      <c r="C271" s="86"/>
      <c r="D271" s="85"/>
      <c r="E271" s="86"/>
      <c r="F271" s="8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">
      <c r="A272" s="86"/>
      <c r="B272" s="86"/>
      <c r="C272" s="86"/>
      <c r="D272" s="85"/>
      <c r="E272" s="86"/>
      <c r="F272" s="8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">
      <c r="A273" s="86"/>
      <c r="B273" s="86"/>
      <c r="C273" s="86"/>
      <c r="D273" s="85"/>
      <c r="E273" s="86"/>
      <c r="F273" s="8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">
      <c r="A274" s="86"/>
      <c r="B274" s="86"/>
      <c r="C274" s="86"/>
      <c r="D274" s="85"/>
      <c r="E274" s="86"/>
      <c r="F274" s="8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">
      <c r="A275" s="86"/>
      <c r="B275" s="86"/>
      <c r="C275" s="86"/>
      <c r="D275" s="85"/>
      <c r="E275" s="86"/>
      <c r="F275" s="8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">
      <c r="A276" s="86"/>
      <c r="B276" s="86"/>
      <c r="C276" s="86"/>
      <c r="D276" s="85"/>
      <c r="E276" s="86"/>
      <c r="F276" s="8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">
      <c r="A277" s="86"/>
      <c r="B277" s="86"/>
      <c r="C277" s="86"/>
      <c r="D277" s="85"/>
      <c r="E277" s="86"/>
      <c r="F277" s="8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">
      <c r="A278" s="86"/>
      <c r="B278" s="86"/>
      <c r="C278" s="86"/>
      <c r="D278" s="85"/>
      <c r="E278" s="86"/>
      <c r="F278" s="8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">
      <c r="A279" s="86"/>
      <c r="B279" s="86"/>
      <c r="C279" s="86"/>
      <c r="D279" s="85"/>
      <c r="E279" s="86"/>
      <c r="F279" s="8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">
      <c r="A280" s="86"/>
      <c r="B280" s="86"/>
      <c r="C280" s="86"/>
      <c r="D280" s="85"/>
      <c r="E280" s="86"/>
      <c r="F280" s="8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">
      <c r="A281" s="86"/>
      <c r="B281" s="86"/>
      <c r="C281" s="86"/>
      <c r="D281" s="85"/>
      <c r="E281" s="86"/>
      <c r="F281" s="8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">
      <c r="A282" s="86"/>
      <c r="B282" s="86"/>
      <c r="C282" s="86"/>
      <c r="D282" s="85"/>
      <c r="E282" s="86"/>
      <c r="F282" s="8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">
      <c r="A283" s="86"/>
      <c r="B283" s="86"/>
      <c r="C283" s="86"/>
      <c r="D283" s="85"/>
      <c r="E283" s="86"/>
      <c r="F283" s="8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">
      <c r="A284" s="86"/>
      <c r="B284" s="86"/>
      <c r="C284" s="86"/>
      <c r="D284" s="85"/>
      <c r="E284" s="86"/>
      <c r="F284" s="8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">
      <c r="A285" s="86"/>
      <c r="B285" s="86"/>
      <c r="C285" s="86"/>
      <c r="D285" s="85"/>
      <c r="E285" s="86"/>
      <c r="F285" s="8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">
      <c r="A286" s="86"/>
      <c r="B286" s="86"/>
      <c r="C286" s="86"/>
      <c r="D286" s="85"/>
      <c r="E286" s="86"/>
      <c r="F286" s="8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">
      <c r="A287" s="86"/>
      <c r="B287" s="86"/>
      <c r="C287" s="86"/>
      <c r="D287" s="85"/>
      <c r="E287" s="86"/>
      <c r="F287" s="8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">
      <c r="A288" s="86"/>
      <c r="B288" s="86"/>
      <c r="C288" s="86"/>
      <c r="D288" s="85"/>
      <c r="E288" s="86"/>
      <c r="F288" s="8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">
      <c r="A289" s="86"/>
      <c r="B289" s="86"/>
      <c r="C289" s="86"/>
      <c r="D289" s="85"/>
      <c r="E289" s="86"/>
      <c r="F289" s="8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">
      <c r="A290" s="86"/>
      <c r="B290" s="86"/>
      <c r="C290" s="86"/>
      <c r="D290" s="85"/>
      <c r="E290" s="86"/>
      <c r="F290" s="8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">
      <c r="A291" s="86"/>
      <c r="B291" s="86"/>
      <c r="C291" s="86"/>
      <c r="D291" s="85"/>
      <c r="E291" s="86"/>
      <c r="F291" s="8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">
      <c r="A292" s="86"/>
      <c r="B292" s="86"/>
      <c r="C292" s="86"/>
      <c r="D292" s="85"/>
      <c r="E292" s="86"/>
      <c r="F292" s="8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">
      <c r="A293" s="86"/>
      <c r="B293" s="86"/>
      <c r="C293" s="86"/>
      <c r="D293" s="85"/>
      <c r="E293" s="86"/>
      <c r="F293" s="8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">
      <c r="A294" s="86"/>
      <c r="B294" s="86"/>
      <c r="C294" s="86"/>
      <c r="D294" s="85"/>
      <c r="E294" s="86"/>
      <c r="F294" s="8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">
      <c r="A295" s="86"/>
      <c r="B295" s="86"/>
      <c r="C295" s="86"/>
      <c r="D295" s="85"/>
      <c r="E295" s="86"/>
      <c r="F295" s="8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">
      <c r="A296" s="86"/>
      <c r="B296" s="86"/>
      <c r="C296" s="86"/>
      <c r="D296" s="85"/>
      <c r="E296" s="86"/>
      <c r="F296" s="8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">
      <c r="A297" s="86"/>
      <c r="B297" s="86"/>
      <c r="C297" s="86"/>
      <c r="D297" s="85"/>
      <c r="E297" s="86"/>
      <c r="F297" s="8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">
      <c r="A298" s="86"/>
      <c r="B298" s="86"/>
      <c r="C298" s="86"/>
      <c r="D298" s="85"/>
      <c r="E298" s="86"/>
      <c r="F298" s="8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">
      <c r="A299" s="86"/>
      <c r="B299" s="86"/>
      <c r="C299" s="86"/>
      <c r="D299" s="85"/>
      <c r="E299" s="86"/>
      <c r="F299" s="8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">
      <c r="A300" s="86"/>
      <c r="B300" s="86"/>
      <c r="C300" s="86"/>
      <c r="D300" s="85"/>
      <c r="E300" s="86"/>
      <c r="F300" s="8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">
      <c r="A301" s="86"/>
      <c r="B301" s="86"/>
      <c r="C301" s="86"/>
      <c r="D301" s="85"/>
      <c r="E301" s="86"/>
      <c r="F301" s="8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">
      <c r="A302" s="86"/>
      <c r="B302" s="86"/>
      <c r="C302" s="86"/>
      <c r="D302" s="85"/>
      <c r="E302" s="86"/>
      <c r="F302" s="8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">
      <c r="A303" s="86"/>
      <c r="B303" s="86"/>
      <c r="C303" s="86"/>
      <c r="D303" s="85"/>
      <c r="E303" s="86"/>
      <c r="F303" s="8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">
      <c r="A304" s="86"/>
      <c r="B304" s="86"/>
      <c r="C304" s="86"/>
      <c r="D304" s="85"/>
      <c r="E304" s="86"/>
      <c r="F304" s="8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">
      <c r="A305" s="86"/>
      <c r="B305" s="86"/>
      <c r="C305" s="86"/>
      <c r="D305" s="85"/>
      <c r="E305" s="86"/>
      <c r="F305" s="8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">
      <c r="A306" s="86"/>
      <c r="B306" s="86"/>
      <c r="C306" s="86"/>
      <c r="D306" s="85"/>
      <c r="E306" s="86"/>
      <c r="F306" s="8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">
      <c r="A307" s="86"/>
      <c r="B307" s="86"/>
      <c r="C307" s="86"/>
      <c r="D307" s="85"/>
      <c r="E307" s="86"/>
      <c r="F307" s="8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">
      <c r="A308" s="86"/>
      <c r="B308" s="86"/>
      <c r="C308" s="86"/>
      <c r="D308" s="85"/>
      <c r="E308" s="86"/>
      <c r="F308" s="8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">
      <c r="A309" s="86"/>
      <c r="B309" s="86"/>
      <c r="C309" s="86"/>
      <c r="D309" s="85"/>
      <c r="E309" s="86"/>
      <c r="F309" s="8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">
      <c r="A310" s="86"/>
      <c r="B310" s="86"/>
      <c r="C310" s="86"/>
      <c r="D310" s="85"/>
      <c r="E310" s="86"/>
      <c r="F310" s="8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">
      <c r="A311" s="86"/>
      <c r="B311" s="86"/>
      <c r="C311" s="86"/>
      <c r="D311" s="85"/>
      <c r="E311" s="86"/>
      <c r="F311" s="8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">
      <c r="A312" s="86"/>
      <c r="B312" s="86"/>
      <c r="C312" s="86"/>
      <c r="D312" s="85"/>
      <c r="E312" s="86"/>
      <c r="F312" s="8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">
      <c r="A313" s="86"/>
      <c r="B313" s="86"/>
      <c r="C313" s="86"/>
      <c r="D313" s="85"/>
      <c r="E313" s="86"/>
      <c r="F313" s="8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">
      <c r="A314" s="86"/>
      <c r="B314" s="86"/>
      <c r="C314" s="86"/>
      <c r="D314" s="85"/>
      <c r="E314" s="86"/>
      <c r="F314" s="8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">
      <c r="A315" s="86"/>
      <c r="B315" s="86"/>
      <c r="C315" s="86"/>
      <c r="D315" s="85"/>
      <c r="E315" s="86"/>
      <c r="F315" s="8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">
      <c r="A316" s="86"/>
      <c r="B316" s="86"/>
      <c r="C316" s="86"/>
      <c r="D316" s="85"/>
      <c r="E316" s="86"/>
      <c r="F316" s="8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">
      <c r="A317" s="86"/>
      <c r="B317" s="86"/>
      <c r="C317" s="86"/>
      <c r="D317" s="85"/>
      <c r="E317" s="86"/>
      <c r="F317" s="8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">
      <c r="A318" s="86"/>
      <c r="B318" s="86"/>
      <c r="C318" s="86"/>
      <c r="D318" s="85"/>
      <c r="E318" s="86"/>
      <c r="F318" s="8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">
      <c r="A319" s="86"/>
      <c r="B319" s="86"/>
      <c r="C319" s="86"/>
      <c r="D319" s="85"/>
      <c r="E319" s="86"/>
      <c r="F319" s="8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">
      <c r="A320" s="86"/>
      <c r="B320" s="86"/>
      <c r="C320" s="86"/>
      <c r="D320" s="85"/>
      <c r="E320" s="86"/>
      <c r="F320" s="8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">
      <c r="A321" s="86"/>
      <c r="B321" s="86"/>
      <c r="C321" s="86"/>
      <c r="D321" s="85"/>
      <c r="E321" s="86"/>
      <c r="F321" s="8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">
      <c r="A322" s="86"/>
      <c r="B322" s="86"/>
      <c r="C322" s="86"/>
      <c r="D322" s="85"/>
      <c r="E322" s="86"/>
      <c r="F322" s="8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">
      <c r="A323" s="86"/>
      <c r="B323" s="86"/>
      <c r="C323" s="86"/>
      <c r="D323" s="85"/>
      <c r="E323" s="86"/>
      <c r="F323" s="8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">
      <c r="A324" s="86"/>
      <c r="B324" s="86"/>
      <c r="C324" s="86"/>
      <c r="D324" s="85"/>
      <c r="E324" s="86"/>
      <c r="F324" s="8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">
      <c r="A325" s="86"/>
      <c r="B325" s="86"/>
      <c r="C325" s="86"/>
      <c r="D325" s="85"/>
      <c r="E325" s="86"/>
      <c r="F325" s="8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">
      <c r="A326" s="86"/>
      <c r="B326" s="86"/>
      <c r="C326" s="86"/>
      <c r="D326" s="85"/>
      <c r="E326" s="86"/>
      <c r="F326" s="8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">
      <c r="A327" s="86"/>
      <c r="B327" s="86"/>
      <c r="C327" s="86"/>
      <c r="D327" s="85"/>
      <c r="E327" s="86"/>
      <c r="F327" s="8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">
      <c r="A328" s="86"/>
      <c r="B328" s="86"/>
      <c r="C328" s="86"/>
      <c r="D328" s="85"/>
      <c r="E328" s="86"/>
      <c r="F328" s="8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">
      <c r="A329" s="86"/>
      <c r="B329" s="86"/>
      <c r="C329" s="86"/>
      <c r="D329" s="85"/>
      <c r="E329" s="86"/>
      <c r="F329" s="8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">
      <c r="A330" s="86"/>
      <c r="B330" s="86"/>
      <c r="C330" s="86"/>
      <c r="D330" s="85"/>
      <c r="E330" s="86"/>
      <c r="F330" s="8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">
      <c r="A331" s="86"/>
      <c r="B331" s="86"/>
      <c r="C331" s="86"/>
      <c r="D331" s="85"/>
      <c r="E331" s="86"/>
      <c r="F331" s="8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">
      <c r="A332" s="86"/>
      <c r="B332" s="86"/>
      <c r="C332" s="86"/>
      <c r="D332" s="85"/>
      <c r="E332" s="86"/>
      <c r="F332" s="8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">
      <c r="A333" s="86"/>
      <c r="B333" s="86"/>
      <c r="C333" s="86"/>
      <c r="D333" s="85"/>
      <c r="E333" s="86"/>
      <c r="F333" s="8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">
      <c r="A334" s="86"/>
      <c r="B334" s="86"/>
      <c r="C334" s="86"/>
      <c r="D334" s="85"/>
      <c r="E334" s="86"/>
      <c r="F334" s="8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">
      <c r="A335" s="86"/>
      <c r="B335" s="86"/>
      <c r="C335" s="86"/>
      <c r="D335" s="85"/>
      <c r="E335" s="86"/>
      <c r="F335" s="8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">
      <c r="A336" s="86"/>
      <c r="B336" s="86"/>
      <c r="C336" s="86"/>
      <c r="D336" s="85"/>
      <c r="E336" s="86"/>
      <c r="F336" s="8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">
      <c r="A337" s="86"/>
      <c r="B337" s="86"/>
      <c r="C337" s="86"/>
      <c r="D337" s="85"/>
      <c r="E337" s="86"/>
      <c r="F337" s="8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">
      <c r="A338" s="86"/>
      <c r="B338" s="86"/>
      <c r="C338" s="86"/>
      <c r="D338" s="85"/>
      <c r="E338" s="86"/>
      <c r="F338" s="8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">
      <c r="A339" s="86"/>
      <c r="B339" s="86"/>
      <c r="C339" s="86"/>
      <c r="D339" s="85"/>
      <c r="E339" s="86"/>
      <c r="F339" s="8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">
      <c r="A340" s="86"/>
      <c r="B340" s="86"/>
      <c r="C340" s="86"/>
      <c r="D340" s="85"/>
      <c r="E340" s="86"/>
      <c r="F340" s="8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">
      <c r="A341" s="86"/>
      <c r="B341" s="86"/>
      <c r="C341" s="86"/>
      <c r="D341" s="85"/>
      <c r="E341" s="86"/>
      <c r="F341" s="8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">
      <c r="A342" s="86"/>
      <c r="B342" s="86"/>
      <c r="C342" s="86"/>
      <c r="D342" s="85"/>
      <c r="E342" s="86"/>
      <c r="F342" s="8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">
      <c r="A343" s="86"/>
      <c r="B343" s="86"/>
      <c r="C343" s="86"/>
      <c r="D343" s="85"/>
      <c r="E343" s="86"/>
      <c r="F343" s="8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">
      <c r="A344" s="86"/>
      <c r="B344" s="86"/>
      <c r="C344" s="86"/>
      <c r="D344" s="85"/>
      <c r="E344" s="86"/>
      <c r="F344" s="8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">
      <c r="A345" s="86"/>
      <c r="B345" s="86"/>
      <c r="C345" s="86"/>
      <c r="D345" s="85"/>
      <c r="E345" s="86"/>
      <c r="F345" s="8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">
      <c r="A346" s="86"/>
      <c r="B346" s="86"/>
      <c r="C346" s="86"/>
      <c r="D346" s="85"/>
      <c r="E346" s="86"/>
      <c r="F346" s="8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">
      <c r="A347" s="86"/>
      <c r="B347" s="86"/>
      <c r="C347" s="86"/>
      <c r="D347" s="85"/>
      <c r="E347" s="86"/>
      <c r="F347" s="8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">
      <c r="A348" s="86"/>
      <c r="B348" s="86"/>
      <c r="C348" s="86"/>
      <c r="D348" s="85"/>
      <c r="E348" s="86"/>
      <c r="F348" s="8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">
      <c r="A349" s="86"/>
      <c r="B349" s="86"/>
      <c r="C349" s="86"/>
      <c r="D349" s="85"/>
      <c r="E349" s="86"/>
      <c r="F349" s="8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">
      <c r="A350" s="86"/>
      <c r="B350" s="86"/>
      <c r="C350" s="86"/>
      <c r="D350" s="85"/>
      <c r="E350" s="86"/>
      <c r="F350" s="8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">
      <c r="A351" s="86"/>
      <c r="B351" s="86"/>
      <c r="C351" s="86"/>
      <c r="D351" s="85"/>
      <c r="E351" s="86"/>
      <c r="F351" s="8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">
      <c r="A352" s="86"/>
      <c r="B352" s="86"/>
      <c r="C352" s="86"/>
      <c r="D352" s="85"/>
      <c r="E352" s="86"/>
      <c r="F352" s="8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">
      <c r="A353" s="86"/>
      <c r="B353" s="86"/>
      <c r="C353" s="86"/>
      <c r="D353" s="85"/>
      <c r="E353" s="86"/>
      <c r="F353" s="8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">
      <c r="A354" s="86"/>
      <c r="B354" s="86"/>
      <c r="C354" s="86"/>
      <c r="D354" s="85"/>
      <c r="E354" s="86"/>
      <c r="F354" s="8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">
      <c r="A355" s="86"/>
      <c r="B355" s="86"/>
      <c r="C355" s="86"/>
      <c r="D355" s="85"/>
      <c r="E355" s="86"/>
      <c r="F355" s="8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">
      <c r="A356" s="86"/>
      <c r="B356" s="86"/>
      <c r="C356" s="86"/>
      <c r="D356" s="85"/>
      <c r="E356" s="86"/>
      <c r="F356" s="8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">
      <c r="A357" s="86"/>
      <c r="B357" s="86"/>
      <c r="C357" s="86"/>
      <c r="D357" s="85"/>
      <c r="E357" s="86"/>
      <c r="F357" s="8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">
      <c r="A358" s="86"/>
      <c r="B358" s="86"/>
      <c r="C358" s="86"/>
      <c r="D358" s="85"/>
      <c r="E358" s="86"/>
      <c r="F358" s="8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">
      <c r="A359" s="86"/>
      <c r="B359" s="86"/>
      <c r="C359" s="86"/>
      <c r="D359" s="85"/>
      <c r="E359" s="86"/>
      <c r="F359" s="8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">
      <c r="A360" s="86"/>
      <c r="B360" s="86"/>
      <c r="C360" s="86"/>
      <c r="D360" s="85"/>
      <c r="E360" s="86"/>
      <c r="F360" s="8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">
      <c r="A361" s="86"/>
      <c r="B361" s="86"/>
      <c r="C361" s="86"/>
      <c r="D361" s="85"/>
      <c r="E361" s="86"/>
      <c r="F361" s="8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">
      <c r="A362" s="86"/>
      <c r="B362" s="86"/>
      <c r="C362" s="86"/>
      <c r="D362" s="85"/>
      <c r="E362" s="86"/>
      <c r="F362" s="8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">
      <c r="A363" s="86"/>
      <c r="B363" s="86"/>
      <c r="C363" s="86"/>
      <c r="D363" s="85"/>
      <c r="E363" s="86"/>
      <c r="F363" s="8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">
      <c r="A364" s="86"/>
      <c r="B364" s="86"/>
      <c r="C364" s="86"/>
      <c r="D364" s="85"/>
      <c r="E364" s="86"/>
      <c r="F364" s="8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">
      <c r="A365" s="86"/>
      <c r="B365" s="86"/>
      <c r="C365" s="86"/>
      <c r="D365" s="85"/>
      <c r="E365" s="86"/>
      <c r="F365" s="8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">
      <c r="A366" s="86"/>
      <c r="B366" s="86"/>
      <c r="C366" s="86"/>
      <c r="D366" s="85"/>
      <c r="E366" s="86"/>
      <c r="F366" s="8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">
      <c r="A367" s="86"/>
      <c r="B367" s="86"/>
      <c r="C367" s="86"/>
      <c r="D367" s="85"/>
      <c r="E367" s="86"/>
      <c r="F367" s="8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">
      <c r="A368" s="86"/>
      <c r="B368" s="86"/>
      <c r="C368" s="86"/>
      <c r="D368" s="85"/>
      <c r="E368" s="86"/>
      <c r="F368" s="8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">
      <c r="A369" s="86"/>
      <c r="B369" s="86"/>
      <c r="C369" s="86"/>
      <c r="D369" s="85"/>
      <c r="E369" s="86"/>
      <c r="F369" s="8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">
      <c r="A370" s="86"/>
      <c r="B370" s="86"/>
      <c r="C370" s="86"/>
      <c r="D370" s="85"/>
      <c r="E370" s="86"/>
      <c r="F370" s="8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">
      <c r="A371" s="86"/>
      <c r="B371" s="86"/>
      <c r="C371" s="86"/>
      <c r="D371" s="85"/>
      <c r="E371" s="86"/>
      <c r="F371" s="8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">
      <c r="A372" s="86"/>
      <c r="B372" s="86"/>
      <c r="C372" s="86"/>
      <c r="D372" s="85"/>
      <c r="E372" s="86"/>
      <c r="F372" s="8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">
      <c r="A373" s="86"/>
      <c r="B373" s="86"/>
      <c r="C373" s="86"/>
      <c r="D373" s="85"/>
      <c r="E373" s="86"/>
      <c r="F373" s="8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">
      <c r="A374" s="86"/>
      <c r="B374" s="86"/>
      <c r="C374" s="86"/>
      <c r="D374" s="85"/>
      <c r="E374" s="86"/>
      <c r="F374" s="8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">
      <c r="A375" s="86"/>
      <c r="B375" s="86"/>
      <c r="C375" s="86"/>
      <c r="D375" s="85"/>
      <c r="E375" s="86"/>
      <c r="F375" s="8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">
      <c r="A376" s="86"/>
      <c r="B376" s="86"/>
      <c r="C376" s="86"/>
      <c r="D376" s="85"/>
      <c r="E376" s="86"/>
      <c r="F376" s="8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">
      <c r="A377" s="86"/>
      <c r="B377" s="86"/>
      <c r="C377" s="86"/>
      <c r="D377" s="85"/>
      <c r="E377" s="86"/>
      <c r="F377" s="8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">
      <c r="A378" s="86"/>
      <c r="B378" s="86"/>
      <c r="C378" s="86"/>
      <c r="D378" s="85"/>
      <c r="E378" s="86"/>
      <c r="F378" s="8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">
      <c r="A379" s="86"/>
      <c r="B379" s="86"/>
      <c r="C379" s="86"/>
      <c r="D379" s="85"/>
      <c r="E379" s="86"/>
      <c r="F379" s="8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">
      <c r="A380" s="86"/>
      <c r="B380" s="86"/>
      <c r="C380" s="86"/>
      <c r="D380" s="85"/>
      <c r="E380" s="86"/>
      <c r="F380" s="8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">
      <c r="A381" s="86"/>
      <c r="B381" s="86"/>
      <c r="C381" s="86"/>
      <c r="D381" s="85"/>
      <c r="E381" s="86"/>
      <c r="F381" s="8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">
      <c r="A382" s="86"/>
      <c r="B382" s="86"/>
      <c r="C382" s="86"/>
      <c r="D382" s="85"/>
      <c r="E382" s="86"/>
      <c r="F382" s="8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">
      <c r="A383" s="86"/>
      <c r="B383" s="86"/>
      <c r="C383" s="86"/>
      <c r="D383" s="85"/>
      <c r="E383" s="86"/>
      <c r="F383" s="8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">
      <c r="A384" s="86"/>
      <c r="B384" s="86"/>
      <c r="C384" s="86"/>
      <c r="D384" s="85"/>
      <c r="E384" s="86"/>
      <c r="F384" s="8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">
      <c r="A385" s="86"/>
      <c r="B385" s="86"/>
      <c r="C385" s="86"/>
      <c r="D385" s="85"/>
      <c r="E385" s="86"/>
      <c r="F385" s="8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">
      <c r="A386" s="86"/>
      <c r="B386" s="86"/>
      <c r="C386" s="86"/>
      <c r="D386" s="85"/>
      <c r="E386" s="86"/>
      <c r="F386" s="8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">
      <c r="A387" s="86"/>
      <c r="B387" s="86"/>
      <c r="C387" s="86"/>
      <c r="D387" s="85"/>
      <c r="E387" s="86"/>
      <c r="F387" s="8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">
      <c r="A388" s="86"/>
      <c r="B388" s="86"/>
      <c r="C388" s="86"/>
      <c r="D388" s="85"/>
      <c r="E388" s="86"/>
      <c r="F388" s="8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">
      <c r="A389" s="86"/>
      <c r="B389" s="86"/>
      <c r="C389" s="86"/>
      <c r="D389" s="85"/>
      <c r="E389" s="86"/>
      <c r="F389" s="8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">
      <c r="A390" s="86"/>
      <c r="B390" s="86"/>
      <c r="C390" s="86"/>
      <c r="D390" s="85"/>
      <c r="E390" s="86"/>
      <c r="F390" s="8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">
      <c r="A391" s="86"/>
      <c r="B391" s="86"/>
      <c r="C391" s="86"/>
      <c r="D391" s="85"/>
      <c r="E391" s="86"/>
      <c r="F391" s="8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">
      <c r="A392" s="86"/>
      <c r="B392" s="86"/>
      <c r="C392" s="86"/>
      <c r="D392" s="85"/>
      <c r="E392" s="86"/>
      <c r="F392" s="8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">
      <c r="A393" s="86"/>
      <c r="B393" s="86"/>
      <c r="C393" s="86"/>
      <c r="D393" s="85"/>
      <c r="E393" s="86"/>
      <c r="F393" s="8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">
      <c r="A394" s="86"/>
      <c r="B394" s="86"/>
      <c r="C394" s="86"/>
      <c r="D394" s="85"/>
      <c r="E394" s="86"/>
      <c r="F394" s="8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">
      <c r="A395" s="86"/>
      <c r="B395" s="86"/>
      <c r="C395" s="86"/>
      <c r="D395" s="85"/>
      <c r="E395" s="86"/>
      <c r="F395" s="8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">
      <c r="A396" s="86"/>
      <c r="B396" s="86"/>
      <c r="C396" s="86"/>
      <c r="D396" s="85"/>
      <c r="E396" s="86"/>
      <c r="F396" s="8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">
      <c r="A397" s="86"/>
      <c r="B397" s="86"/>
      <c r="C397" s="86"/>
      <c r="D397" s="85"/>
      <c r="E397" s="86"/>
      <c r="F397" s="8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">
      <c r="A398" s="86"/>
      <c r="B398" s="86"/>
      <c r="C398" s="86"/>
      <c r="D398" s="85"/>
      <c r="E398" s="86"/>
      <c r="F398" s="8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">
      <c r="A399" s="86"/>
      <c r="B399" s="86"/>
      <c r="C399" s="86"/>
      <c r="D399" s="85"/>
      <c r="E399" s="86"/>
      <c r="F399" s="8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">
      <c r="A400" s="86"/>
      <c r="B400" s="86"/>
      <c r="C400" s="86"/>
      <c r="D400" s="85"/>
      <c r="E400" s="86"/>
      <c r="F400" s="8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">
      <c r="A401" s="86"/>
      <c r="B401" s="86"/>
      <c r="C401" s="86"/>
      <c r="D401" s="85"/>
      <c r="E401" s="86"/>
      <c r="F401" s="8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">
      <c r="A402" s="86"/>
      <c r="B402" s="86"/>
      <c r="C402" s="86"/>
      <c r="D402" s="85"/>
      <c r="E402" s="86"/>
      <c r="F402" s="8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">
      <c r="A403" s="86"/>
      <c r="B403" s="86"/>
      <c r="C403" s="86"/>
      <c r="D403" s="85"/>
      <c r="E403" s="86"/>
      <c r="F403" s="8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">
      <c r="A404" s="86"/>
      <c r="B404" s="86"/>
      <c r="C404" s="86"/>
      <c r="D404" s="85"/>
      <c r="E404" s="86"/>
      <c r="F404" s="8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">
      <c r="A405" s="86"/>
      <c r="B405" s="86"/>
      <c r="C405" s="86"/>
      <c r="D405" s="85"/>
      <c r="E405" s="86"/>
      <c r="F405" s="8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">
      <c r="A406" s="86"/>
      <c r="B406" s="86"/>
      <c r="C406" s="86"/>
      <c r="D406" s="85"/>
      <c r="E406" s="86"/>
      <c r="F406" s="8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">
      <c r="A407" s="86"/>
      <c r="B407" s="86"/>
      <c r="C407" s="86"/>
      <c r="D407" s="85"/>
      <c r="E407" s="86"/>
      <c r="F407" s="8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">
      <c r="A408" s="86"/>
      <c r="B408" s="86"/>
      <c r="C408" s="86"/>
      <c r="D408" s="85"/>
      <c r="E408" s="86"/>
      <c r="F408" s="8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">
      <c r="A409" s="86"/>
      <c r="B409" s="86"/>
      <c r="C409" s="86"/>
      <c r="D409" s="85"/>
      <c r="E409" s="86"/>
      <c r="F409" s="8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">
      <c r="A410" s="86"/>
      <c r="B410" s="86"/>
      <c r="C410" s="86"/>
      <c r="D410" s="85"/>
      <c r="E410" s="86"/>
      <c r="F410" s="8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">
      <c r="A411" s="86"/>
      <c r="B411" s="86"/>
      <c r="C411" s="86"/>
      <c r="D411" s="85"/>
      <c r="E411" s="86"/>
      <c r="F411" s="8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">
      <c r="A412" s="86"/>
      <c r="B412" s="86"/>
      <c r="C412" s="86"/>
      <c r="D412" s="85"/>
      <c r="E412" s="86"/>
      <c r="F412" s="8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">
      <c r="A413" s="86"/>
      <c r="B413" s="86"/>
      <c r="C413" s="86"/>
      <c r="D413" s="85"/>
      <c r="E413" s="86"/>
      <c r="F413" s="8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">
      <c r="A414" s="86"/>
      <c r="B414" s="86"/>
      <c r="C414" s="86"/>
      <c r="D414" s="85"/>
      <c r="E414" s="86"/>
      <c r="F414" s="8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">
      <c r="A415" s="86"/>
      <c r="B415" s="86"/>
      <c r="C415" s="86"/>
      <c r="D415" s="85"/>
      <c r="E415" s="86"/>
      <c r="F415" s="8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">
      <c r="A416" s="86"/>
      <c r="B416" s="86"/>
      <c r="C416" s="86"/>
      <c r="D416" s="85"/>
      <c r="E416" s="86"/>
      <c r="F416" s="8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">
      <c r="A417" s="86"/>
      <c r="B417" s="86"/>
      <c r="C417" s="86"/>
      <c r="D417" s="85"/>
      <c r="E417" s="86"/>
      <c r="F417" s="8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">
      <c r="A418" s="86"/>
      <c r="B418" s="86"/>
      <c r="C418" s="86"/>
      <c r="D418" s="85"/>
      <c r="E418" s="86"/>
      <c r="F418" s="8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">
      <c r="A419" s="86"/>
      <c r="B419" s="86"/>
      <c r="C419" s="86"/>
      <c r="D419" s="85"/>
      <c r="E419" s="86"/>
      <c r="F419" s="8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">
      <c r="A420" s="86"/>
      <c r="B420" s="86"/>
      <c r="C420" s="86"/>
      <c r="D420" s="85"/>
      <c r="E420" s="86"/>
      <c r="F420" s="8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">
      <c r="A421" s="86"/>
      <c r="B421" s="86"/>
      <c r="C421" s="86"/>
      <c r="D421" s="85"/>
      <c r="E421" s="86"/>
      <c r="F421" s="8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">
      <c r="A422" s="86"/>
      <c r="B422" s="86"/>
      <c r="C422" s="86"/>
      <c r="D422" s="85"/>
      <c r="E422" s="86"/>
      <c r="F422" s="8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">
      <c r="A423" s="86"/>
      <c r="B423" s="86"/>
      <c r="C423" s="86"/>
      <c r="D423" s="85"/>
      <c r="E423" s="86"/>
      <c r="F423" s="8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">
      <c r="A424" s="86"/>
      <c r="B424" s="86"/>
      <c r="C424" s="86"/>
      <c r="D424" s="85"/>
      <c r="E424" s="86"/>
      <c r="F424" s="8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">
      <c r="A425" s="86"/>
      <c r="B425" s="86"/>
      <c r="C425" s="86"/>
      <c r="D425" s="85"/>
      <c r="E425" s="86"/>
      <c r="F425" s="8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">
      <c r="A426" s="86"/>
      <c r="B426" s="86"/>
      <c r="C426" s="86"/>
      <c r="D426" s="85"/>
      <c r="E426" s="86"/>
      <c r="F426" s="8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">
      <c r="A427" s="86"/>
      <c r="B427" s="86"/>
      <c r="C427" s="86"/>
      <c r="D427" s="85"/>
      <c r="E427" s="86"/>
      <c r="F427" s="8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">
      <c r="A428" s="86"/>
      <c r="B428" s="86"/>
      <c r="C428" s="86"/>
      <c r="D428" s="85"/>
      <c r="E428" s="86"/>
      <c r="F428" s="8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">
      <c r="A429" s="86"/>
      <c r="B429" s="86"/>
      <c r="C429" s="86"/>
      <c r="D429" s="85"/>
      <c r="E429" s="86"/>
      <c r="F429" s="8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">
      <c r="A430" s="86"/>
      <c r="B430" s="86"/>
      <c r="C430" s="86"/>
      <c r="D430" s="85"/>
      <c r="E430" s="86"/>
      <c r="F430" s="8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">
      <c r="A431" s="86"/>
      <c r="B431" s="86"/>
      <c r="C431" s="86"/>
      <c r="D431" s="85"/>
      <c r="E431" s="86"/>
      <c r="F431" s="8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">
      <c r="A432" s="86"/>
      <c r="B432" s="86"/>
      <c r="C432" s="86"/>
      <c r="D432" s="85"/>
      <c r="E432" s="86"/>
      <c r="F432" s="8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">
      <c r="A433" s="86"/>
      <c r="B433" s="86"/>
      <c r="C433" s="86"/>
      <c r="D433" s="85"/>
      <c r="E433" s="86"/>
      <c r="F433" s="8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">
      <c r="A434" s="86"/>
      <c r="B434" s="86"/>
      <c r="C434" s="86"/>
      <c r="D434" s="85"/>
      <c r="E434" s="86"/>
      <c r="F434" s="8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">
      <c r="A435" s="86"/>
      <c r="B435" s="86"/>
      <c r="C435" s="86"/>
      <c r="D435" s="85"/>
      <c r="E435" s="86"/>
      <c r="F435" s="8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">
      <c r="A436" s="86"/>
      <c r="B436" s="86"/>
      <c r="C436" s="86"/>
      <c r="D436" s="85"/>
      <c r="E436" s="86"/>
      <c r="F436" s="8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">
      <c r="A437" s="86"/>
      <c r="B437" s="86"/>
      <c r="C437" s="86"/>
      <c r="D437" s="85"/>
      <c r="E437" s="86"/>
      <c r="F437" s="8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">
      <c r="A438" s="86"/>
      <c r="B438" s="86"/>
      <c r="C438" s="86"/>
      <c r="D438" s="85"/>
      <c r="E438" s="86"/>
      <c r="F438" s="8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">
      <c r="A439" s="86"/>
      <c r="B439" s="86"/>
      <c r="C439" s="86"/>
      <c r="D439" s="85"/>
      <c r="E439" s="86"/>
      <c r="F439" s="8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">
      <c r="A440" s="86"/>
      <c r="B440" s="86"/>
      <c r="C440" s="86"/>
      <c r="D440" s="85"/>
      <c r="E440" s="86"/>
      <c r="F440" s="8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">
      <c r="A441" s="86"/>
      <c r="B441" s="86"/>
      <c r="C441" s="86"/>
      <c r="D441" s="85"/>
      <c r="E441" s="86"/>
      <c r="F441" s="8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">
      <c r="A442" s="86"/>
      <c r="B442" s="86"/>
      <c r="C442" s="86"/>
      <c r="D442" s="85"/>
      <c r="E442" s="86"/>
      <c r="F442" s="8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">
      <c r="A443" s="86"/>
      <c r="B443" s="86"/>
      <c r="C443" s="86"/>
      <c r="D443" s="85"/>
      <c r="E443" s="86"/>
      <c r="F443" s="8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">
      <c r="A444" s="86"/>
      <c r="B444" s="86"/>
      <c r="C444" s="86"/>
      <c r="D444" s="85"/>
      <c r="E444" s="86"/>
      <c r="F444" s="8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">
      <c r="A445" s="86"/>
      <c r="B445" s="86"/>
      <c r="C445" s="86"/>
      <c r="D445" s="85"/>
      <c r="E445" s="86"/>
      <c r="F445" s="8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">
      <c r="A446" s="86"/>
      <c r="B446" s="86"/>
      <c r="C446" s="86"/>
      <c r="D446" s="85"/>
      <c r="E446" s="86"/>
      <c r="F446" s="8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">
      <c r="A447" s="86"/>
      <c r="B447" s="86"/>
      <c r="C447" s="86"/>
      <c r="D447" s="85"/>
      <c r="E447" s="86"/>
      <c r="F447" s="8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">
      <c r="A448" s="86"/>
      <c r="B448" s="86"/>
      <c r="C448" s="86"/>
      <c r="D448" s="85"/>
      <c r="E448" s="86"/>
      <c r="F448" s="8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">
      <c r="A449" s="86"/>
      <c r="B449" s="86"/>
      <c r="C449" s="86"/>
      <c r="D449" s="85"/>
      <c r="E449" s="86"/>
      <c r="F449" s="8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">
      <c r="A450" s="86"/>
      <c r="B450" s="86"/>
      <c r="C450" s="86"/>
      <c r="D450" s="85"/>
      <c r="E450" s="86"/>
      <c r="F450" s="8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">
      <c r="A451" s="86"/>
      <c r="B451" s="86"/>
      <c r="C451" s="86"/>
      <c r="D451" s="85"/>
      <c r="E451" s="86"/>
      <c r="F451" s="8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">
      <c r="A452" s="86"/>
      <c r="B452" s="86"/>
      <c r="C452" s="86"/>
      <c r="D452" s="85"/>
      <c r="E452" s="86"/>
      <c r="F452" s="8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">
      <c r="A453" s="86"/>
      <c r="B453" s="86"/>
      <c r="C453" s="86"/>
      <c r="D453" s="85"/>
      <c r="E453" s="86"/>
      <c r="F453" s="8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">
      <c r="A454" s="86"/>
      <c r="B454" s="86"/>
      <c r="C454" s="86"/>
      <c r="D454" s="85"/>
      <c r="E454" s="86"/>
      <c r="F454" s="8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">
      <c r="A455" s="86"/>
      <c r="B455" s="86"/>
      <c r="C455" s="86"/>
      <c r="D455" s="85"/>
      <c r="E455" s="86"/>
      <c r="F455" s="8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">
      <c r="A456" s="86"/>
      <c r="B456" s="86"/>
      <c r="C456" s="86"/>
      <c r="D456" s="85"/>
      <c r="E456" s="86"/>
      <c r="F456" s="8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">
      <c r="A457" s="86"/>
      <c r="B457" s="86"/>
      <c r="C457" s="86"/>
      <c r="D457" s="85"/>
      <c r="E457" s="86"/>
      <c r="F457" s="8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">
      <c r="A458" s="86"/>
      <c r="B458" s="86"/>
      <c r="C458" s="86"/>
      <c r="D458" s="85"/>
      <c r="E458" s="86"/>
      <c r="F458" s="8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">
      <c r="A459" s="86"/>
      <c r="B459" s="86"/>
      <c r="C459" s="86"/>
      <c r="D459" s="85"/>
      <c r="E459" s="86"/>
      <c r="F459" s="8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">
      <c r="A460" s="86"/>
      <c r="B460" s="86"/>
      <c r="C460" s="86"/>
      <c r="D460" s="85"/>
      <c r="E460" s="86"/>
      <c r="F460" s="8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">
      <c r="A461" s="86"/>
      <c r="B461" s="86"/>
      <c r="C461" s="86"/>
      <c r="D461" s="85"/>
      <c r="E461" s="86"/>
      <c r="F461" s="8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">
      <c r="A462" s="86"/>
      <c r="B462" s="86"/>
      <c r="C462" s="86"/>
      <c r="D462" s="85"/>
      <c r="E462" s="86"/>
      <c r="F462" s="8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">
      <c r="A463" s="86"/>
      <c r="B463" s="86"/>
      <c r="C463" s="86"/>
      <c r="D463" s="85"/>
      <c r="E463" s="86"/>
      <c r="F463" s="8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">
      <c r="A464" s="86"/>
      <c r="B464" s="86"/>
      <c r="C464" s="86"/>
      <c r="D464" s="85"/>
      <c r="E464" s="86"/>
      <c r="F464" s="8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">
      <c r="A465" s="86"/>
      <c r="B465" s="86"/>
      <c r="C465" s="86"/>
      <c r="D465" s="85"/>
      <c r="E465" s="86"/>
      <c r="F465" s="8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">
      <c r="A466" s="86"/>
      <c r="B466" s="86"/>
      <c r="C466" s="86"/>
      <c r="D466" s="85"/>
      <c r="E466" s="86"/>
      <c r="F466" s="8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">
      <c r="A467" s="86"/>
      <c r="B467" s="86"/>
      <c r="C467" s="86"/>
      <c r="D467" s="85"/>
      <c r="E467" s="86"/>
      <c r="F467" s="8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">
      <c r="A468" s="86"/>
      <c r="B468" s="86"/>
      <c r="C468" s="86"/>
      <c r="D468" s="85"/>
      <c r="E468" s="86"/>
      <c r="F468" s="8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">
      <c r="A469" s="86"/>
      <c r="B469" s="86"/>
      <c r="C469" s="86"/>
      <c r="D469" s="85"/>
      <c r="E469" s="86"/>
      <c r="F469" s="8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">
      <c r="A470" s="86"/>
      <c r="B470" s="86"/>
      <c r="C470" s="86"/>
      <c r="D470" s="85"/>
      <c r="E470" s="86"/>
      <c r="F470" s="8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">
      <c r="A471" s="86"/>
      <c r="B471" s="86"/>
      <c r="C471" s="86"/>
      <c r="D471" s="85"/>
      <c r="E471" s="86"/>
      <c r="F471" s="8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">
      <c r="A472" s="86"/>
      <c r="B472" s="86"/>
      <c r="C472" s="86"/>
      <c r="D472" s="85"/>
      <c r="E472" s="86"/>
      <c r="F472" s="8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">
      <c r="A473" s="86"/>
      <c r="B473" s="86"/>
      <c r="C473" s="86"/>
      <c r="D473" s="85"/>
      <c r="E473" s="86"/>
      <c r="F473" s="8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">
      <c r="A474" s="86"/>
      <c r="B474" s="86"/>
      <c r="C474" s="86"/>
      <c r="D474" s="85"/>
      <c r="E474" s="86"/>
      <c r="F474" s="8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">
      <c r="A475" s="86"/>
      <c r="B475" s="86"/>
      <c r="C475" s="86"/>
      <c r="D475" s="85"/>
      <c r="E475" s="86"/>
      <c r="F475" s="8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">
      <c r="A476" s="86"/>
      <c r="B476" s="86"/>
      <c r="C476" s="86"/>
      <c r="D476" s="85"/>
      <c r="E476" s="86"/>
      <c r="F476" s="8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">
      <c r="A477" s="86"/>
      <c r="B477" s="86"/>
      <c r="C477" s="86"/>
      <c r="D477" s="85"/>
      <c r="E477" s="86"/>
      <c r="F477" s="8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">
      <c r="A478" s="86"/>
      <c r="B478" s="86"/>
      <c r="C478" s="86"/>
      <c r="D478" s="85"/>
      <c r="E478" s="86"/>
      <c r="F478" s="8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">
      <c r="A479" s="86"/>
      <c r="B479" s="86"/>
      <c r="C479" s="86"/>
      <c r="D479" s="85"/>
      <c r="E479" s="86"/>
      <c r="F479" s="8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">
      <c r="A480" s="86"/>
      <c r="B480" s="86"/>
      <c r="C480" s="86"/>
      <c r="D480" s="85"/>
      <c r="E480" s="86"/>
      <c r="F480" s="8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">
      <c r="A481" s="86"/>
      <c r="B481" s="86"/>
      <c r="C481" s="86"/>
      <c r="D481" s="85"/>
      <c r="E481" s="86"/>
      <c r="F481" s="8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">
      <c r="A482" s="86"/>
      <c r="B482" s="86"/>
      <c r="C482" s="86"/>
      <c r="D482" s="85"/>
      <c r="E482" s="86"/>
      <c r="F482" s="8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">
      <c r="A483" s="86"/>
      <c r="B483" s="86"/>
      <c r="C483" s="86"/>
      <c r="D483" s="85"/>
      <c r="E483" s="86"/>
      <c r="F483" s="8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">
      <c r="A484" s="86"/>
      <c r="B484" s="86"/>
      <c r="C484" s="86"/>
      <c r="D484" s="85"/>
      <c r="E484" s="86"/>
      <c r="F484" s="8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">
      <c r="A485" s="86"/>
      <c r="B485" s="86"/>
      <c r="C485" s="86"/>
      <c r="D485" s="85"/>
      <c r="E485" s="86"/>
      <c r="F485" s="8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">
      <c r="A486" s="86"/>
      <c r="B486" s="86"/>
      <c r="C486" s="86"/>
      <c r="D486" s="85"/>
      <c r="E486" s="86"/>
      <c r="F486" s="8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">
      <c r="A487" s="86"/>
      <c r="B487" s="86"/>
      <c r="C487" s="86"/>
      <c r="D487" s="85"/>
      <c r="E487" s="86"/>
      <c r="F487" s="8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">
      <c r="A488" s="86"/>
      <c r="B488" s="86"/>
      <c r="C488" s="86"/>
      <c r="D488" s="85"/>
      <c r="E488" s="86"/>
      <c r="F488" s="8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">
      <c r="A489" s="86"/>
      <c r="B489" s="86"/>
      <c r="C489" s="86"/>
      <c r="D489" s="85"/>
      <c r="E489" s="86"/>
      <c r="F489" s="8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">
      <c r="A490" s="86"/>
      <c r="B490" s="86"/>
      <c r="C490" s="86"/>
      <c r="D490" s="85"/>
      <c r="E490" s="86"/>
      <c r="F490" s="8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">
      <c r="A491" s="86"/>
      <c r="B491" s="86"/>
      <c r="C491" s="86"/>
      <c r="D491" s="85"/>
      <c r="E491" s="86"/>
      <c r="F491" s="8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">
      <c r="A492" s="86"/>
      <c r="B492" s="86"/>
      <c r="C492" s="86"/>
      <c r="D492" s="85"/>
      <c r="E492" s="86"/>
      <c r="F492" s="8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">
      <c r="A493" s="86"/>
      <c r="B493" s="86"/>
      <c r="C493" s="86"/>
      <c r="D493" s="85"/>
      <c r="E493" s="86"/>
      <c r="F493" s="8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">
      <c r="A494" s="86"/>
      <c r="B494" s="86"/>
      <c r="C494" s="86"/>
      <c r="D494" s="85"/>
      <c r="E494" s="86"/>
      <c r="F494" s="8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">
      <c r="A495" s="86"/>
      <c r="B495" s="86"/>
      <c r="C495" s="86"/>
      <c r="D495" s="85"/>
      <c r="E495" s="86"/>
      <c r="F495" s="8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">
      <c r="A496" s="86"/>
      <c r="B496" s="86"/>
      <c r="C496" s="86"/>
      <c r="D496" s="85"/>
      <c r="E496" s="86"/>
      <c r="F496" s="8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">
      <c r="A497" s="86"/>
      <c r="B497" s="86"/>
      <c r="C497" s="86"/>
      <c r="D497" s="85"/>
      <c r="E497" s="86"/>
      <c r="F497" s="8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">
      <c r="A498" s="86"/>
      <c r="B498" s="86"/>
      <c r="C498" s="86"/>
      <c r="D498" s="85"/>
      <c r="E498" s="86"/>
      <c r="F498" s="8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">
      <c r="A499" s="86"/>
      <c r="B499" s="86"/>
      <c r="C499" s="86"/>
      <c r="D499" s="85"/>
      <c r="E499" s="86"/>
      <c r="F499" s="8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">
      <c r="A500" s="86"/>
      <c r="B500" s="86"/>
      <c r="C500" s="86"/>
      <c r="D500" s="85"/>
      <c r="E500" s="86"/>
      <c r="F500" s="8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">
      <c r="A501" s="86"/>
      <c r="B501" s="86"/>
      <c r="C501" s="86"/>
      <c r="D501" s="85"/>
      <c r="E501" s="86"/>
      <c r="F501" s="8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">
      <c r="A502" s="86"/>
      <c r="B502" s="86"/>
      <c r="C502" s="86"/>
      <c r="D502" s="85"/>
      <c r="E502" s="86"/>
      <c r="F502" s="8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">
      <c r="A503" s="86"/>
      <c r="B503" s="86"/>
      <c r="C503" s="86"/>
      <c r="D503" s="85"/>
      <c r="E503" s="86"/>
      <c r="F503" s="8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">
      <c r="A504" s="86"/>
      <c r="B504" s="86"/>
      <c r="C504" s="86"/>
      <c r="D504" s="85"/>
      <c r="E504" s="86"/>
      <c r="F504" s="8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">
      <c r="A505" s="86"/>
      <c r="B505" s="86"/>
      <c r="C505" s="86"/>
      <c r="D505" s="85"/>
      <c r="E505" s="86"/>
      <c r="F505" s="8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">
      <c r="A506" s="86"/>
      <c r="B506" s="86"/>
      <c r="C506" s="86"/>
      <c r="D506" s="85"/>
      <c r="E506" s="86"/>
      <c r="F506" s="8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">
      <c r="A507" s="86"/>
      <c r="B507" s="86"/>
      <c r="C507" s="86"/>
      <c r="D507" s="85"/>
      <c r="E507" s="86"/>
      <c r="F507" s="8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">
      <c r="A508" s="86"/>
      <c r="B508" s="86"/>
      <c r="C508" s="86"/>
      <c r="D508" s="85"/>
      <c r="E508" s="86"/>
      <c r="F508" s="8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">
      <c r="A509" s="86"/>
      <c r="B509" s="86"/>
      <c r="C509" s="86"/>
      <c r="D509" s="85"/>
      <c r="E509" s="86"/>
      <c r="F509" s="8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">
      <c r="A510" s="86"/>
      <c r="B510" s="86"/>
      <c r="C510" s="86"/>
      <c r="D510" s="85"/>
      <c r="E510" s="86"/>
      <c r="F510" s="8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">
      <c r="A511" s="86"/>
      <c r="B511" s="86"/>
      <c r="C511" s="86"/>
      <c r="D511" s="85"/>
      <c r="E511" s="86"/>
      <c r="F511" s="8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">
      <c r="A512" s="86"/>
      <c r="B512" s="86"/>
      <c r="C512" s="86"/>
      <c r="D512" s="85"/>
      <c r="E512" s="86"/>
      <c r="F512" s="8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">
      <c r="A513" s="86"/>
      <c r="B513" s="86"/>
      <c r="C513" s="86"/>
      <c r="D513" s="85"/>
      <c r="E513" s="86"/>
      <c r="F513" s="8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">
      <c r="A514" s="86"/>
      <c r="B514" s="86"/>
      <c r="C514" s="86"/>
      <c r="D514" s="85"/>
      <c r="E514" s="86"/>
      <c r="F514" s="8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">
      <c r="A515" s="86"/>
      <c r="B515" s="86"/>
      <c r="C515" s="86"/>
      <c r="D515" s="85"/>
      <c r="E515" s="86"/>
      <c r="F515" s="8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">
      <c r="A516" s="86"/>
      <c r="B516" s="86"/>
      <c r="C516" s="86"/>
      <c r="D516" s="85"/>
      <c r="E516" s="86"/>
      <c r="F516" s="8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">
      <c r="A517" s="86"/>
      <c r="B517" s="86"/>
      <c r="C517" s="86"/>
      <c r="D517" s="85"/>
      <c r="E517" s="86"/>
      <c r="F517" s="8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">
      <c r="A518" s="86"/>
      <c r="B518" s="86"/>
      <c r="C518" s="86"/>
      <c r="D518" s="85"/>
      <c r="E518" s="86"/>
      <c r="F518" s="8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">
      <c r="A519" s="86"/>
      <c r="B519" s="86"/>
      <c r="C519" s="86"/>
      <c r="D519" s="85"/>
      <c r="E519" s="86"/>
      <c r="F519" s="8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">
      <c r="A520" s="86"/>
      <c r="B520" s="86"/>
      <c r="C520" s="86"/>
      <c r="D520" s="85"/>
      <c r="E520" s="86"/>
      <c r="F520" s="8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">
      <c r="A521" s="86"/>
      <c r="B521" s="86"/>
      <c r="C521" s="86"/>
      <c r="D521" s="85"/>
      <c r="E521" s="86"/>
      <c r="F521" s="8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">
      <c r="A522" s="86"/>
      <c r="B522" s="86"/>
      <c r="C522" s="86"/>
      <c r="D522" s="85"/>
      <c r="E522" s="86"/>
      <c r="F522" s="8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">
      <c r="A523" s="86"/>
      <c r="B523" s="86"/>
      <c r="C523" s="86"/>
      <c r="D523" s="85"/>
      <c r="E523" s="86"/>
      <c r="F523" s="8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">
      <c r="A524" s="86"/>
      <c r="B524" s="86"/>
      <c r="C524" s="86"/>
      <c r="D524" s="85"/>
      <c r="E524" s="86"/>
      <c r="F524" s="8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">
      <c r="A525" s="86"/>
      <c r="B525" s="86"/>
      <c r="C525" s="86"/>
      <c r="D525" s="85"/>
      <c r="E525" s="86"/>
      <c r="F525" s="8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">
      <c r="A526" s="86"/>
      <c r="B526" s="86"/>
      <c r="C526" s="86"/>
      <c r="D526" s="85"/>
      <c r="E526" s="86"/>
      <c r="F526" s="8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">
      <c r="A527" s="86"/>
      <c r="B527" s="86"/>
      <c r="C527" s="86"/>
      <c r="D527" s="85"/>
      <c r="E527" s="86"/>
      <c r="F527" s="8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">
      <c r="A528" s="86"/>
      <c r="B528" s="86"/>
      <c r="C528" s="86"/>
      <c r="D528" s="85"/>
      <c r="E528" s="86"/>
      <c r="F528" s="8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">
      <c r="A529" s="86"/>
      <c r="B529" s="86"/>
      <c r="C529" s="86"/>
      <c r="D529" s="85"/>
      <c r="E529" s="86"/>
      <c r="F529" s="8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">
      <c r="A530" s="86"/>
      <c r="B530" s="86"/>
      <c r="C530" s="86"/>
      <c r="D530" s="85"/>
      <c r="E530" s="86"/>
      <c r="F530" s="8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">
      <c r="A531" s="86"/>
      <c r="B531" s="86"/>
      <c r="C531" s="86"/>
      <c r="D531" s="85"/>
      <c r="E531" s="86"/>
      <c r="F531" s="8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">
      <c r="A532" s="86"/>
      <c r="B532" s="86"/>
      <c r="C532" s="86"/>
      <c r="D532" s="85"/>
      <c r="E532" s="86"/>
      <c r="F532" s="8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">
      <c r="A533" s="86"/>
      <c r="B533" s="86"/>
      <c r="C533" s="86"/>
      <c r="D533" s="85"/>
      <c r="E533" s="86"/>
      <c r="F533" s="8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">
      <c r="A534" s="86"/>
      <c r="B534" s="86"/>
      <c r="C534" s="86"/>
      <c r="D534" s="85"/>
      <c r="E534" s="86"/>
      <c r="F534" s="8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">
      <c r="A535" s="86"/>
      <c r="B535" s="86"/>
      <c r="C535" s="86"/>
      <c r="D535" s="85"/>
      <c r="E535" s="86"/>
      <c r="F535" s="8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">
      <c r="A536" s="86"/>
      <c r="B536" s="86"/>
      <c r="C536" s="86"/>
      <c r="D536" s="85"/>
      <c r="E536" s="86"/>
      <c r="F536" s="8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">
      <c r="A537" s="86"/>
      <c r="B537" s="86"/>
      <c r="C537" s="86"/>
      <c r="D537" s="85"/>
      <c r="E537" s="86"/>
      <c r="F537" s="8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">
      <c r="A538" s="86"/>
      <c r="B538" s="86"/>
      <c r="C538" s="86"/>
      <c r="D538" s="85"/>
      <c r="E538" s="86"/>
      <c r="F538" s="8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">
      <c r="A539" s="86"/>
      <c r="B539" s="86"/>
      <c r="C539" s="86"/>
      <c r="D539" s="85"/>
      <c r="E539" s="86"/>
      <c r="F539" s="8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">
      <c r="A540" s="86"/>
      <c r="B540" s="86"/>
      <c r="C540" s="86"/>
      <c r="D540" s="85"/>
      <c r="E540" s="86"/>
      <c r="F540" s="8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">
      <c r="A541" s="86"/>
      <c r="B541" s="86"/>
      <c r="C541" s="86"/>
      <c r="D541" s="85"/>
      <c r="E541" s="86"/>
      <c r="F541" s="8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">
      <c r="A542" s="86"/>
      <c r="B542" s="86"/>
      <c r="C542" s="86"/>
      <c r="D542" s="85"/>
      <c r="E542" s="86"/>
      <c r="F542" s="8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">
      <c r="A543" s="86"/>
      <c r="B543" s="86"/>
      <c r="C543" s="86"/>
      <c r="D543" s="85"/>
      <c r="E543" s="86"/>
      <c r="F543" s="8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">
      <c r="A544" s="86"/>
      <c r="B544" s="86"/>
      <c r="C544" s="86"/>
      <c r="D544" s="85"/>
      <c r="E544" s="86"/>
      <c r="F544" s="8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">
      <c r="A545" s="86"/>
      <c r="B545" s="86"/>
      <c r="C545" s="86"/>
      <c r="D545" s="85"/>
      <c r="E545" s="86"/>
      <c r="F545" s="8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">
      <c r="A546" s="86"/>
      <c r="B546" s="86"/>
      <c r="C546" s="86"/>
      <c r="D546" s="85"/>
      <c r="E546" s="86"/>
      <c r="F546" s="8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">
      <c r="A547" s="86"/>
      <c r="B547" s="86"/>
      <c r="C547" s="86"/>
      <c r="D547" s="85"/>
      <c r="E547" s="86"/>
      <c r="F547" s="8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">
      <c r="A548" s="86"/>
      <c r="B548" s="86"/>
      <c r="C548" s="86"/>
      <c r="D548" s="85"/>
      <c r="E548" s="86"/>
      <c r="F548" s="8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">
      <c r="A549" s="86"/>
      <c r="B549" s="86"/>
      <c r="C549" s="86"/>
      <c r="D549" s="85"/>
      <c r="E549" s="86"/>
      <c r="F549" s="8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">
      <c r="A550" s="86"/>
      <c r="B550" s="86"/>
      <c r="C550" s="86"/>
      <c r="D550" s="85"/>
      <c r="E550" s="86"/>
      <c r="F550" s="8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">
      <c r="A551" s="86"/>
      <c r="B551" s="86"/>
      <c r="C551" s="86"/>
      <c r="D551" s="85"/>
      <c r="E551" s="86"/>
      <c r="F551" s="8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">
      <c r="A552" s="86"/>
      <c r="B552" s="86"/>
      <c r="C552" s="86"/>
      <c r="D552" s="85"/>
      <c r="E552" s="86"/>
      <c r="F552" s="8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">
      <c r="A553" s="86"/>
      <c r="B553" s="86"/>
      <c r="C553" s="86"/>
      <c r="D553" s="85"/>
      <c r="E553" s="86"/>
      <c r="F553" s="8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">
      <c r="A554" s="86"/>
      <c r="B554" s="86"/>
      <c r="C554" s="86"/>
      <c r="D554" s="85"/>
      <c r="E554" s="86"/>
      <c r="F554" s="8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">
      <c r="A555" s="86"/>
      <c r="B555" s="86"/>
      <c r="C555" s="86"/>
      <c r="D555" s="85"/>
      <c r="E555" s="86"/>
      <c r="F555" s="8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">
      <c r="A556" s="86"/>
      <c r="B556" s="86"/>
      <c r="C556" s="86"/>
      <c r="D556" s="85"/>
      <c r="E556" s="86"/>
      <c r="F556" s="8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">
      <c r="A557" s="86"/>
      <c r="B557" s="86"/>
      <c r="C557" s="86"/>
      <c r="D557" s="85"/>
      <c r="E557" s="86"/>
      <c r="F557" s="8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">
      <c r="A558" s="86"/>
      <c r="B558" s="86"/>
      <c r="C558" s="86"/>
      <c r="D558" s="85"/>
      <c r="E558" s="86"/>
      <c r="F558" s="8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">
      <c r="A559" s="86"/>
      <c r="B559" s="86"/>
      <c r="C559" s="86"/>
      <c r="D559" s="85"/>
      <c r="E559" s="86"/>
      <c r="F559" s="8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">
      <c r="A560" s="86"/>
      <c r="B560" s="86"/>
      <c r="C560" s="86"/>
      <c r="D560" s="85"/>
      <c r="E560" s="86"/>
      <c r="F560" s="8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">
      <c r="A561" s="86"/>
      <c r="B561" s="86"/>
      <c r="C561" s="86"/>
      <c r="D561" s="85"/>
      <c r="E561" s="86"/>
      <c r="F561" s="8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">
      <c r="A562" s="86"/>
      <c r="B562" s="86"/>
      <c r="C562" s="86"/>
      <c r="D562" s="85"/>
      <c r="E562" s="86"/>
      <c r="F562" s="8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">
      <c r="A563" s="86"/>
      <c r="B563" s="86"/>
      <c r="C563" s="86"/>
      <c r="D563" s="85"/>
      <c r="E563" s="86"/>
      <c r="F563" s="8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">
      <c r="A564" s="86"/>
      <c r="B564" s="86"/>
      <c r="C564" s="86"/>
      <c r="D564" s="85"/>
      <c r="E564" s="86"/>
      <c r="F564" s="8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">
      <c r="A565" s="86"/>
      <c r="B565" s="86"/>
      <c r="C565" s="86"/>
      <c r="D565" s="85"/>
      <c r="E565" s="86"/>
      <c r="F565" s="8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">
      <c r="A566" s="86"/>
      <c r="B566" s="86"/>
      <c r="C566" s="86"/>
      <c r="D566" s="85"/>
      <c r="E566" s="86"/>
      <c r="F566" s="8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">
      <c r="A567" s="86"/>
      <c r="B567" s="86"/>
      <c r="C567" s="86"/>
      <c r="D567" s="85"/>
      <c r="E567" s="86"/>
      <c r="F567" s="8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">
      <c r="A568" s="86"/>
      <c r="B568" s="86"/>
      <c r="C568" s="86"/>
      <c r="D568" s="85"/>
      <c r="E568" s="86"/>
      <c r="F568" s="8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">
      <c r="A569" s="86"/>
      <c r="B569" s="86"/>
      <c r="C569" s="86"/>
      <c r="D569" s="85"/>
      <c r="E569" s="86"/>
      <c r="F569" s="8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">
      <c r="A570" s="86"/>
      <c r="B570" s="86"/>
      <c r="C570" s="86"/>
      <c r="D570" s="85"/>
      <c r="E570" s="86"/>
      <c r="F570" s="8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">
      <c r="A571" s="86"/>
      <c r="B571" s="86"/>
      <c r="C571" s="86"/>
      <c r="D571" s="85"/>
      <c r="E571" s="86"/>
      <c r="F571" s="8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">
      <c r="A572" s="86"/>
      <c r="B572" s="86"/>
      <c r="C572" s="86"/>
      <c r="D572" s="85"/>
      <c r="E572" s="86"/>
      <c r="F572" s="8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">
      <c r="A573" s="86"/>
      <c r="B573" s="86"/>
      <c r="C573" s="86"/>
      <c r="D573" s="85"/>
      <c r="E573" s="86"/>
      <c r="F573" s="8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">
      <c r="A574" s="86"/>
      <c r="B574" s="86"/>
      <c r="C574" s="86"/>
      <c r="D574" s="85"/>
      <c r="E574" s="86"/>
      <c r="F574" s="8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">
      <c r="A575" s="86"/>
      <c r="B575" s="86"/>
      <c r="C575" s="86"/>
      <c r="D575" s="85"/>
      <c r="E575" s="86"/>
      <c r="F575" s="8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">
      <c r="A576" s="86"/>
      <c r="B576" s="86"/>
      <c r="C576" s="86"/>
      <c r="D576" s="85"/>
      <c r="E576" s="86"/>
      <c r="F576" s="8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">
      <c r="A577" s="86"/>
      <c r="B577" s="86"/>
      <c r="C577" s="86"/>
      <c r="D577" s="85"/>
      <c r="E577" s="86"/>
      <c r="F577" s="8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">
      <c r="A578" s="86"/>
      <c r="B578" s="86"/>
      <c r="C578" s="86"/>
      <c r="D578" s="85"/>
      <c r="E578" s="86"/>
      <c r="F578" s="8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">
      <c r="A579" s="86"/>
      <c r="B579" s="86"/>
      <c r="C579" s="86"/>
      <c r="D579" s="85"/>
      <c r="E579" s="86"/>
      <c r="F579" s="8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">
      <c r="A580" s="86"/>
      <c r="B580" s="86"/>
      <c r="C580" s="86"/>
      <c r="D580" s="85"/>
      <c r="E580" s="86"/>
      <c r="F580" s="8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">
      <c r="A581" s="86"/>
      <c r="B581" s="86"/>
      <c r="C581" s="86"/>
      <c r="D581" s="85"/>
      <c r="E581" s="86"/>
      <c r="F581" s="8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">
      <c r="A582" s="86"/>
      <c r="B582" s="86"/>
      <c r="C582" s="86"/>
      <c r="D582" s="85"/>
      <c r="E582" s="86"/>
      <c r="F582" s="8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">
      <c r="A583" s="86"/>
      <c r="B583" s="86"/>
      <c r="C583" s="86"/>
      <c r="D583" s="85"/>
      <c r="E583" s="86"/>
      <c r="F583" s="8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">
      <c r="A584" s="86"/>
      <c r="B584" s="86"/>
      <c r="C584" s="86"/>
      <c r="D584" s="85"/>
      <c r="E584" s="86"/>
      <c r="F584" s="8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">
      <c r="A585" s="86"/>
      <c r="B585" s="86"/>
      <c r="C585" s="86"/>
      <c r="D585" s="85"/>
      <c r="E585" s="86"/>
      <c r="F585" s="8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">
      <c r="A586" s="86"/>
      <c r="B586" s="86"/>
      <c r="C586" s="86"/>
      <c r="D586" s="85"/>
      <c r="E586" s="86"/>
      <c r="F586" s="8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">
      <c r="A587" s="86"/>
      <c r="B587" s="86"/>
      <c r="C587" s="86"/>
      <c r="D587" s="85"/>
      <c r="E587" s="86"/>
      <c r="F587" s="8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">
      <c r="A588" s="86"/>
      <c r="B588" s="86"/>
      <c r="C588" s="86"/>
      <c r="D588" s="85"/>
      <c r="E588" s="86"/>
      <c r="F588" s="8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">
      <c r="A589" s="86"/>
      <c r="B589" s="86"/>
      <c r="C589" s="86"/>
      <c r="D589" s="85"/>
      <c r="E589" s="86"/>
      <c r="F589" s="8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">
      <c r="A590" s="86"/>
      <c r="B590" s="86"/>
      <c r="C590" s="86"/>
      <c r="D590" s="85"/>
      <c r="E590" s="86"/>
      <c r="F590" s="8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">
      <c r="A591" s="86"/>
      <c r="B591" s="86"/>
      <c r="C591" s="86"/>
      <c r="D591" s="85"/>
      <c r="E591" s="86"/>
      <c r="F591" s="8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">
      <c r="A592" s="86"/>
      <c r="B592" s="86"/>
      <c r="C592" s="86"/>
      <c r="D592" s="85"/>
      <c r="E592" s="86"/>
      <c r="F592" s="8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">
      <c r="A593" s="86"/>
      <c r="B593" s="86"/>
      <c r="C593" s="86"/>
      <c r="D593" s="85"/>
      <c r="E593" s="86"/>
      <c r="F593" s="8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">
      <c r="A594" s="86"/>
      <c r="B594" s="86"/>
      <c r="C594" s="86"/>
      <c r="D594" s="85"/>
      <c r="E594" s="86"/>
      <c r="F594" s="8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">
      <c r="A595" s="86"/>
      <c r="B595" s="86"/>
      <c r="C595" s="86"/>
      <c r="D595" s="85"/>
      <c r="E595" s="86"/>
      <c r="F595" s="8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">
      <c r="A596" s="86"/>
      <c r="B596" s="86"/>
      <c r="C596" s="86"/>
      <c r="D596" s="85"/>
      <c r="E596" s="86"/>
      <c r="F596" s="8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">
      <c r="A597" s="86"/>
      <c r="B597" s="86"/>
      <c r="C597" s="86"/>
      <c r="D597" s="85"/>
      <c r="E597" s="86"/>
      <c r="F597" s="8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">
      <c r="A598" s="86"/>
      <c r="B598" s="86"/>
      <c r="C598" s="86"/>
      <c r="D598" s="85"/>
      <c r="E598" s="86"/>
      <c r="F598" s="8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">
      <c r="A599" s="86"/>
      <c r="B599" s="86"/>
      <c r="C599" s="86"/>
      <c r="D599" s="85"/>
      <c r="E599" s="86"/>
      <c r="F599" s="8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">
      <c r="A600" s="86"/>
      <c r="B600" s="86"/>
      <c r="C600" s="86"/>
      <c r="D600" s="85"/>
      <c r="E600" s="86"/>
      <c r="F600" s="8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">
      <c r="A601" s="86"/>
      <c r="B601" s="86"/>
      <c r="C601" s="86"/>
      <c r="D601" s="85"/>
      <c r="E601" s="86"/>
      <c r="F601" s="8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">
      <c r="A602" s="86"/>
      <c r="B602" s="86"/>
      <c r="C602" s="86"/>
      <c r="D602" s="85"/>
      <c r="E602" s="86"/>
      <c r="F602" s="86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">
      <c r="A603" s="86"/>
      <c r="B603" s="86"/>
      <c r="C603" s="86"/>
      <c r="D603" s="85"/>
      <c r="E603" s="86"/>
      <c r="F603" s="86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">
      <c r="A604" s="86"/>
      <c r="B604" s="86"/>
      <c r="C604" s="86"/>
      <c r="D604" s="85"/>
      <c r="E604" s="86"/>
      <c r="F604" s="86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">
      <c r="A605" s="86"/>
      <c r="B605" s="86"/>
      <c r="C605" s="86"/>
      <c r="D605" s="85"/>
      <c r="E605" s="86"/>
      <c r="F605" s="86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">
      <c r="A606" s="86"/>
      <c r="B606" s="86"/>
      <c r="C606" s="86"/>
      <c r="D606" s="85"/>
      <c r="E606" s="86"/>
      <c r="F606" s="86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">
      <c r="A607" s="86"/>
      <c r="B607" s="86"/>
      <c r="C607" s="86"/>
      <c r="D607" s="85"/>
      <c r="E607" s="86"/>
      <c r="F607" s="86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">
      <c r="A608" s="86"/>
      <c r="B608" s="86"/>
      <c r="C608" s="86"/>
      <c r="D608" s="85"/>
      <c r="E608" s="86"/>
      <c r="F608" s="86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">
      <c r="A609" s="86"/>
      <c r="B609" s="86"/>
      <c r="C609" s="86"/>
      <c r="D609" s="85"/>
      <c r="E609" s="86"/>
      <c r="F609" s="86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">
      <c r="A610" s="86"/>
      <c r="B610" s="86"/>
      <c r="C610" s="86"/>
      <c r="D610" s="85"/>
      <c r="E610" s="86"/>
      <c r="F610" s="86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">
      <c r="A611" s="86"/>
      <c r="B611" s="86"/>
      <c r="C611" s="86"/>
      <c r="D611" s="85"/>
      <c r="E611" s="86"/>
      <c r="F611" s="86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">
      <c r="A612" s="86"/>
      <c r="B612" s="86"/>
      <c r="C612" s="86"/>
      <c r="D612" s="85"/>
      <c r="E612" s="86"/>
      <c r="F612" s="86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">
      <c r="A613" s="86"/>
      <c r="B613" s="86"/>
      <c r="C613" s="86"/>
      <c r="D613" s="85"/>
      <c r="E613" s="86"/>
      <c r="F613" s="86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">
      <c r="A614" s="86"/>
      <c r="B614" s="86"/>
      <c r="C614" s="86"/>
      <c r="D614" s="85"/>
      <c r="E614" s="86"/>
      <c r="F614" s="86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">
      <c r="A615" s="86"/>
      <c r="B615" s="86"/>
      <c r="C615" s="86"/>
      <c r="D615" s="85"/>
      <c r="E615" s="86"/>
      <c r="F615" s="86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">
      <c r="A616" s="86"/>
      <c r="B616" s="86"/>
      <c r="C616" s="86"/>
      <c r="D616" s="85"/>
      <c r="E616" s="86"/>
      <c r="F616" s="86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">
      <c r="A617" s="86"/>
      <c r="B617" s="86"/>
      <c r="C617" s="86"/>
      <c r="D617" s="85"/>
      <c r="E617" s="86"/>
      <c r="F617" s="86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">
      <c r="A618" s="86"/>
      <c r="B618" s="86"/>
      <c r="C618" s="86"/>
      <c r="D618" s="85"/>
      <c r="E618" s="86"/>
      <c r="F618" s="86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">
      <c r="A619" s="86"/>
      <c r="B619" s="86"/>
      <c r="C619" s="86"/>
      <c r="D619" s="85"/>
      <c r="E619" s="86"/>
      <c r="F619" s="86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">
      <c r="A620" s="86"/>
      <c r="B620" s="86"/>
      <c r="C620" s="86"/>
      <c r="D620" s="85"/>
      <c r="E620" s="86"/>
      <c r="F620" s="86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">
      <c r="A621" s="86"/>
      <c r="B621" s="86"/>
      <c r="C621" s="86"/>
      <c r="D621" s="85"/>
      <c r="E621" s="86"/>
      <c r="F621" s="86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">
      <c r="A622" s="86"/>
      <c r="B622" s="86"/>
      <c r="C622" s="86"/>
      <c r="D622" s="85"/>
      <c r="E622" s="86"/>
      <c r="F622" s="86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">
      <c r="A623" s="86"/>
      <c r="B623" s="86"/>
      <c r="C623" s="86"/>
      <c r="D623" s="85"/>
      <c r="E623" s="86"/>
      <c r="F623" s="86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">
      <c r="A624" s="86"/>
      <c r="B624" s="86"/>
      <c r="C624" s="86"/>
      <c r="D624" s="85"/>
      <c r="E624" s="86"/>
      <c r="F624" s="86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">
      <c r="A625" s="86"/>
      <c r="B625" s="86"/>
      <c r="C625" s="86"/>
      <c r="D625" s="85"/>
      <c r="E625" s="86"/>
      <c r="F625" s="86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">
      <c r="A626" s="86"/>
      <c r="B626" s="86"/>
      <c r="C626" s="86"/>
      <c r="D626" s="85"/>
      <c r="E626" s="86"/>
      <c r="F626" s="86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">
      <c r="A627" s="86"/>
      <c r="B627" s="86"/>
      <c r="C627" s="86"/>
      <c r="D627" s="85"/>
      <c r="E627" s="86"/>
      <c r="F627" s="86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">
      <c r="A628" s="86"/>
      <c r="B628" s="86"/>
      <c r="C628" s="86"/>
      <c r="D628" s="85"/>
      <c r="E628" s="86"/>
      <c r="F628" s="86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">
      <c r="A629" s="86"/>
      <c r="B629" s="86"/>
      <c r="C629" s="86"/>
      <c r="D629" s="85"/>
      <c r="E629" s="86"/>
      <c r="F629" s="86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">
      <c r="A630" s="86"/>
      <c r="B630" s="86"/>
      <c r="C630" s="86"/>
      <c r="D630" s="85"/>
      <c r="E630" s="86"/>
      <c r="F630" s="86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">
      <c r="A631" s="86"/>
      <c r="B631" s="86"/>
      <c r="C631" s="86"/>
      <c r="D631" s="85"/>
      <c r="E631" s="86"/>
      <c r="F631" s="86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">
      <c r="A632" s="86"/>
      <c r="B632" s="86"/>
      <c r="C632" s="86"/>
      <c r="D632" s="85"/>
      <c r="E632" s="86"/>
      <c r="F632" s="86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">
      <c r="A633" s="86"/>
      <c r="B633" s="86"/>
      <c r="C633" s="86"/>
      <c r="D633" s="85"/>
      <c r="E633" s="86"/>
      <c r="F633" s="86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">
      <c r="A634" s="86"/>
      <c r="B634" s="86"/>
      <c r="C634" s="86"/>
      <c r="D634" s="85"/>
      <c r="E634" s="86"/>
      <c r="F634" s="86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">
      <c r="A635" s="86"/>
      <c r="B635" s="86"/>
      <c r="C635" s="86"/>
      <c r="D635" s="85"/>
      <c r="E635" s="86"/>
      <c r="F635" s="86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">
      <c r="A636" s="86"/>
      <c r="B636" s="86"/>
      <c r="C636" s="86"/>
      <c r="D636" s="85"/>
      <c r="E636" s="86"/>
      <c r="F636" s="86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">
      <c r="A637" s="86"/>
      <c r="B637" s="86"/>
      <c r="C637" s="86"/>
      <c r="D637" s="85"/>
      <c r="E637" s="86"/>
      <c r="F637" s="86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">
      <c r="A638" s="86"/>
      <c r="B638" s="86"/>
      <c r="C638" s="86"/>
      <c r="D638" s="85"/>
      <c r="E638" s="86"/>
      <c r="F638" s="86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">
      <c r="A639" s="86"/>
      <c r="B639" s="86"/>
      <c r="C639" s="86"/>
      <c r="D639" s="85"/>
      <c r="E639" s="86"/>
      <c r="F639" s="86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">
      <c r="A640" s="86"/>
      <c r="B640" s="86"/>
      <c r="C640" s="86"/>
      <c r="D640" s="85"/>
      <c r="E640" s="86"/>
      <c r="F640" s="86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">
      <c r="A641" s="86"/>
      <c r="B641" s="86"/>
      <c r="C641" s="86"/>
      <c r="D641" s="85"/>
      <c r="E641" s="86"/>
      <c r="F641" s="86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">
      <c r="A642" s="86"/>
      <c r="B642" s="86"/>
      <c r="C642" s="86"/>
      <c r="D642" s="85"/>
      <c r="E642" s="86"/>
      <c r="F642" s="86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">
      <c r="A643" s="86"/>
      <c r="B643" s="86"/>
      <c r="C643" s="86"/>
      <c r="D643" s="85"/>
      <c r="E643" s="86"/>
      <c r="F643" s="86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">
      <c r="A644" s="86"/>
      <c r="B644" s="86"/>
      <c r="C644" s="86"/>
      <c r="D644" s="85"/>
      <c r="E644" s="86"/>
      <c r="F644" s="86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">
      <c r="A645" s="86"/>
      <c r="B645" s="86"/>
      <c r="C645" s="86"/>
      <c r="D645" s="85"/>
      <c r="E645" s="86"/>
      <c r="F645" s="86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">
      <c r="A646" s="86"/>
      <c r="B646" s="86"/>
      <c r="C646" s="86"/>
      <c r="D646" s="85"/>
      <c r="E646" s="86"/>
      <c r="F646" s="86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">
      <c r="A647" s="86"/>
      <c r="B647" s="86"/>
      <c r="C647" s="86"/>
      <c r="D647" s="85"/>
      <c r="E647" s="86"/>
      <c r="F647" s="86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">
      <c r="A648" s="86"/>
      <c r="B648" s="86"/>
      <c r="C648" s="86"/>
      <c r="D648" s="85"/>
      <c r="E648" s="86"/>
      <c r="F648" s="86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">
      <c r="A649" s="86"/>
      <c r="B649" s="86"/>
      <c r="C649" s="86"/>
      <c r="D649" s="85"/>
      <c r="E649" s="86"/>
      <c r="F649" s="86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">
      <c r="A650" s="86"/>
      <c r="B650" s="86"/>
      <c r="C650" s="86"/>
      <c r="D650" s="85"/>
      <c r="E650" s="86"/>
      <c r="F650" s="86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">
      <c r="A651" s="86"/>
      <c r="B651" s="86"/>
      <c r="C651" s="86"/>
      <c r="D651" s="85"/>
      <c r="E651" s="86"/>
      <c r="F651" s="86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">
      <c r="A652" s="86"/>
      <c r="B652" s="86"/>
      <c r="C652" s="86"/>
      <c r="D652" s="85"/>
      <c r="E652" s="86"/>
      <c r="F652" s="86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">
      <c r="A653" s="86"/>
      <c r="B653" s="86"/>
      <c r="C653" s="86"/>
      <c r="D653" s="85"/>
      <c r="E653" s="86"/>
      <c r="F653" s="86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">
      <c r="A654" s="86"/>
      <c r="B654" s="86"/>
      <c r="C654" s="86"/>
      <c r="D654" s="85"/>
      <c r="E654" s="86"/>
      <c r="F654" s="86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">
      <c r="A655" s="86"/>
      <c r="B655" s="86"/>
      <c r="C655" s="86"/>
      <c r="D655" s="85"/>
      <c r="E655" s="86"/>
      <c r="F655" s="86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">
      <c r="A656" s="86"/>
      <c r="B656" s="86"/>
      <c r="C656" s="86"/>
      <c r="D656" s="85"/>
      <c r="E656" s="86"/>
      <c r="F656" s="86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">
      <c r="A657" s="86"/>
      <c r="B657" s="86"/>
      <c r="C657" s="86"/>
      <c r="D657" s="85"/>
      <c r="E657" s="86"/>
      <c r="F657" s="86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">
      <c r="A658" s="86"/>
      <c r="B658" s="86"/>
      <c r="C658" s="86"/>
      <c r="D658" s="85"/>
      <c r="E658" s="86"/>
      <c r="F658" s="86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">
      <c r="A659" s="86"/>
      <c r="B659" s="86"/>
      <c r="C659" s="86"/>
      <c r="D659" s="85"/>
      <c r="E659" s="86"/>
      <c r="F659" s="86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">
      <c r="A660" s="86"/>
      <c r="B660" s="86"/>
      <c r="C660" s="86"/>
      <c r="D660" s="85"/>
      <c r="E660" s="86"/>
      <c r="F660" s="86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">
      <c r="A661" s="86"/>
      <c r="B661" s="86"/>
      <c r="C661" s="86"/>
      <c r="D661" s="85"/>
      <c r="E661" s="86"/>
      <c r="F661" s="86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">
      <c r="A662" s="86"/>
      <c r="B662" s="86"/>
      <c r="C662" s="86"/>
      <c r="D662" s="85"/>
      <c r="E662" s="86"/>
      <c r="F662" s="86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">
      <c r="A663" s="86"/>
      <c r="B663" s="86"/>
      <c r="C663" s="86"/>
      <c r="D663" s="85"/>
      <c r="E663" s="86"/>
      <c r="F663" s="86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">
      <c r="A664" s="86"/>
      <c r="B664" s="86"/>
      <c r="C664" s="86"/>
      <c r="D664" s="85"/>
      <c r="E664" s="86"/>
      <c r="F664" s="86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">
      <c r="A665" s="86"/>
      <c r="B665" s="86"/>
      <c r="C665" s="86"/>
      <c r="D665" s="85"/>
      <c r="E665" s="86"/>
      <c r="F665" s="86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">
      <c r="A666" s="86"/>
      <c r="B666" s="86"/>
      <c r="C666" s="86"/>
      <c r="D666" s="85"/>
      <c r="E666" s="86"/>
      <c r="F666" s="86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">
      <c r="A667" s="86"/>
      <c r="B667" s="86"/>
      <c r="C667" s="86"/>
      <c r="D667" s="85"/>
      <c r="E667" s="86"/>
      <c r="F667" s="86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">
      <c r="A668" s="86"/>
      <c r="B668" s="86"/>
      <c r="C668" s="86"/>
      <c r="D668" s="85"/>
      <c r="E668" s="86"/>
      <c r="F668" s="86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">
      <c r="A669" s="86"/>
      <c r="B669" s="86"/>
      <c r="C669" s="86"/>
      <c r="D669" s="85"/>
      <c r="E669" s="86"/>
      <c r="F669" s="86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">
      <c r="A670" s="86"/>
      <c r="B670" s="86"/>
      <c r="C670" s="86"/>
      <c r="D670" s="85"/>
      <c r="E670" s="86"/>
      <c r="F670" s="86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">
      <c r="A671" s="86"/>
      <c r="B671" s="86"/>
      <c r="C671" s="86"/>
      <c r="D671" s="85"/>
      <c r="E671" s="86"/>
      <c r="F671" s="86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">
      <c r="A672" s="86"/>
      <c r="B672" s="86"/>
      <c r="C672" s="86"/>
      <c r="D672" s="85"/>
      <c r="E672" s="86"/>
      <c r="F672" s="86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">
      <c r="A673" s="86"/>
      <c r="B673" s="86"/>
      <c r="C673" s="86"/>
      <c r="D673" s="85"/>
      <c r="E673" s="86"/>
      <c r="F673" s="86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">
      <c r="A674" s="86"/>
      <c r="B674" s="86"/>
      <c r="C674" s="86"/>
      <c r="D674" s="85"/>
      <c r="E674" s="86"/>
      <c r="F674" s="86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">
      <c r="A675" s="86"/>
      <c r="B675" s="86"/>
      <c r="C675" s="86"/>
      <c r="D675" s="85"/>
      <c r="E675" s="86"/>
      <c r="F675" s="86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">
      <c r="A676" s="86"/>
      <c r="B676" s="86"/>
      <c r="C676" s="86"/>
      <c r="D676" s="85"/>
      <c r="E676" s="86"/>
      <c r="F676" s="86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">
      <c r="A677" s="86"/>
      <c r="B677" s="86"/>
      <c r="C677" s="86"/>
      <c r="D677" s="85"/>
      <c r="E677" s="86"/>
      <c r="F677" s="86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">
      <c r="A678" s="86"/>
      <c r="B678" s="86"/>
      <c r="C678" s="86"/>
      <c r="D678" s="85"/>
      <c r="E678" s="86"/>
      <c r="F678" s="86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">
      <c r="A679" s="86"/>
      <c r="B679" s="86"/>
      <c r="C679" s="86"/>
      <c r="D679" s="85"/>
      <c r="E679" s="86"/>
      <c r="F679" s="86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">
      <c r="A680" s="86"/>
      <c r="B680" s="86"/>
      <c r="C680" s="86"/>
      <c r="D680" s="85"/>
      <c r="E680" s="86"/>
      <c r="F680" s="86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">
      <c r="A681" s="86"/>
      <c r="B681" s="86"/>
      <c r="C681" s="86"/>
      <c r="D681" s="85"/>
      <c r="E681" s="86"/>
      <c r="F681" s="86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">
      <c r="A682" s="86"/>
      <c r="B682" s="86"/>
      <c r="C682" s="86"/>
      <c r="D682" s="85"/>
      <c r="E682" s="86"/>
      <c r="F682" s="86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">
      <c r="A683" s="86"/>
      <c r="B683" s="86"/>
      <c r="C683" s="86"/>
      <c r="D683" s="85"/>
      <c r="E683" s="86"/>
      <c r="F683" s="86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">
      <c r="A684" s="86"/>
      <c r="B684" s="86"/>
      <c r="C684" s="86"/>
      <c r="D684" s="85"/>
      <c r="E684" s="86"/>
      <c r="F684" s="86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">
      <c r="A685" s="86"/>
      <c r="B685" s="86"/>
      <c r="C685" s="86"/>
      <c r="D685" s="85"/>
      <c r="E685" s="86"/>
      <c r="F685" s="86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">
      <c r="A686" s="86"/>
      <c r="B686" s="86"/>
      <c r="C686" s="86"/>
      <c r="D686" s="85"/>
      <c r="E686" s="86"/>
      <c r="F686" s="86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">
      <c r="A687" s="86"/>
      <c r="B687" s="86"/>
      <c r="C687" s="86"/>
      <c r="D687" s="85"/>
      <c r="E687" s="86"/>
      <c r="F687" s="86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">
      <c r="A688" s="86"/>
      <c r="B688" s="86"/>
      <c r="C688" s="86"/>
      <c r="D688" s="85"/>
      <c r="E688" s="86"/>
      <c r="F688" s="86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">
      <c r="A689" s="86"/>
      <c r="B689" s="86"/>
      <c r="C689" s="86"/>
      <c r="D689" s="85"/>
      <c r="E689" s="86"/>
      <c r="F689" s="86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">
      <c r="A690" s="86"/>
      <c r="B690" s="86"/>
      <c r="C690" s="86"/>
      <c r="D690" s="85"/>
      <c r="E690" s="86"/>
      <c r="F690" s="86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">
      <c r="A691" s="86"/>
      <c r="B691" s="86"/>
      <c r="C691" s="86"/>
      <c r="D691" s="85"/>
      <c r="E691" s="86"/>
      <c r="F691" s="86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">
      <c r="A692" s="86"/>
      <c r="B692" s="86"/>
      <c r="C692" s="86"/>
      <c r="D692" s="85"/>
      <c r="E692" s="86"/>
      <c r="F692" s="86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">
      <c r="A693" s="86"/>
      <c r="B693" s="86"/>
      <c r="C693" s="86"/>
      <c r="D693" s="85"/>
      <c r="E693" s="86"/>
      <c r="F693" s="86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">
      <c r="A694" s="86"/>
      <c r="B694" s="86"/>
      <c r="C694" s="86"/>
      <c r="D694" s="85"/>
      <c r="E694" s="86"/>
      <c r="F694" s="86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">
      <c r="A695" s="86"/>
      <c r="B695" s="86"/>
      <c r="C695" s="86"/>
      <c r="D695" s="85"/>
      <c r="E695" s="86"/>
      <c r="F695" s="86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">
      <c r="A696" s="86"/>
      <c r="B696" s="86"/>
      <c r="C696" s="86"/>
      <c r="D696" s="85"/>
      <c r="E696" s="86"/>
      <c r="F696" s="86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">
      <c r="A697" s="86"/>
      <c r="B697" s="86"/>
      <c r="C697" s="86"/>
      <c r="D697" s="85"/>
      <c r="E697" s="86"/>
      <c r="F697" s="86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">
      <c r="A698" s="86"/>
      <c r="B698" s="86"/>
      <c r="C698" s="86"/>
      <c r="D698" s="85"/>
      <c r="E698" s="86"/>
      <c r="F698" s="86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">
      <c r="A699" s="86"/>
      <c r="B699" s="86"/>
      <c r="C699" s="86"/>
      <c r="D699" s="85"/>
      <c r="E699" s="86"/>
      <c r="F699" s="86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">
      <c r="A700" s="86"/>
      <c r="B700" s="86"/>
      <c r="C700" s="86"/>
      <c r="D700" s="85"/>
      <c r="E700" s="86"/>
      <c r="F700" s="86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">
      <c r="A701" s="86"/>
      <c r="B701" s="86"/>
      <c r="C701" s="86"/>
      <c r="D701" s="85"/>
      <c r="E701" s="86"/>
      <c r="F701" s="86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">
      <c r="A702" s="86"/>
      <c r="B702" s="86"/>
      <c r="C702" s="86"/>
      <c r="D702" s="85"/>
      <c r="E702" s="86"/>
      <c r="F702" s="86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">
      <c r="A703" s="86"/>
      <c r="B703" s="86"/>
      <c r="C703" s="86"/>
      <c r="D703" s="85"/>
      <c r="E703" s="86"/>
      <c r="F703" s="86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">
      <c r="A704" s="86"/>
      <c r="B704" s="86"/>
      <c r="C704" s="86"/>
      <c r="D704" s="85"/>
      <c r="E704" s="86"/>
      <c r="F704" s="86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">
      <c r="A705" s="86"/>
      <c r="B705" s="86"/>
      <c r="C705" s="86"/>
      <c r="D705" s="85"/>
      <c r="E705" s="86"/>
      <c r="F705" s="86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">
      <c r="A706" s="86"/>
      <c r="B706" s="86"/>
      <c r="C706" s="86"/>
      <c r="D706" s="85"/>
      <c r="E706" s="86"/>
      <c r="F706" s="86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">
      <c r="A707" s="86"/>
      <c r="B707" s="86"/>
      <c r="C707" s="86"/>
      <c r="D707" s="85"/>
      <c r="E707" s="86"/>
      <c r="F707" s="86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">
      <c r="A708" s="86"/>
      <c r="B708" s="86"/>
      <c r="C708" s="86"/>
      <c r="D708" s="85"/>
      <c r="E708" s="86"/>
      <c r="F708" s="86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">
      <c r="A709" s="86"/>
      <c r="B709" s="86"/>
      <c r="C709" s="86"/>
      <c r="D709" s="85"/>
      <c r="E709" s="86"/>
      <c r="F709" s="86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">
      <c r="A710" s="86"/>
      <c r="B710" s="86"/>
      <c r="C710" s="86"/>
      <c r="D710" s="85"/>
      <c r="E710" s="86"/>
      <c r="F710" s="86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">
      <c r="A711" s="86"/>
      <c r="B711" s="86"/>
      <c r="C711" s="86"/>
      <c r="D711" s="85"/>
      <c r="E711" s="86"/>
      <c r="F711" s="86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">
      <c r="A712" s="86"/>
      <c r="B712" s="86"/>
      <c r="C712" s="86"/>
      <c r="D712" s="85"/>
      <c r="E712" s="86"/>
      <c r="F712" s="86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">
      <c r="A713" s="86"/>
      <c r="B713" s="86"/>
      <c r="C713" s="86"/>
      <c r="D713" s="85"/>
      <c r="E713" s="86"/>
      <c r="F713" s="86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">
      <c r="A714" s="86"/>
      <c r="B714" s="86"/>
      <c r="C714" s="86"/>
      <c r="D714" s="85"/>
      <c r="E714" s="86"/>
      <c r="F714" s="86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">
      <c r="A715" s="86"/>
      <c r="B715" s="86"/>
      <c r="C715" s="86"/>
      <c r="D715" s="85"/>
      <c r="E715" s="86"/>
      <c r="F715" s="86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">
      <c r="A716" s="86"/>
      <c r="B716" s="86"/>
      <c r="C716" s="86"/>
      <c r="D716" s="85"/>
      <c r="E716" s="86"/>
      <c r="F716" s="86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">
      <c r="A717" s="86"/>
      <c r="B717" s="86"/>
      <c r="C717" s="86"/>
      <c r="D717" s="85"/>
      <c r="E717" s="86"/>
      <c r="F717" s="86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">
      <c r="A718" s="86"/>
      <c r="B718" s="86"/>
      <c r="C718" s="86"/>
      <c r="D718" s="85"/>
      <c r="E718" s="86"/>
      <c r="F718" s="86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">
      <c r="A719" s="86"/>
      <c r="B719" s="86"/>
      <c r="C719" s="86"/>
      <c r="D719" s="85"/>
      <c r="E719" s="86"/>
      <c r="F719" s="86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">
      <c r="A720" s="86"/>
      <c r="B720" s="86"/>
      <c r="C720" s="86"/>
      <c r="D720" s="85"/>
      <c r="E720" s="86"/>
      <c r="F720" s="86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">
      <c r="A721" s="86"/>
      <c r="B721" s="86"/>
      <c r="C721" s="86"/>
      <c r="D721" s="85"/>
      <c r="E721" s="86"/>
      <c r="F721" s="86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">
      <c r="A722" s="86"/>
      <c r="B722" s="86"/>
      <c r="C722" s="86"/>
      <c r="D722" s="85"/>
      <c r="E722" s="86"/>
      <c r="F722" s="86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">
      <c r="A723" s="86"/>
      <c r="B723" s="86"/>
      <c r="C723" s="86"/>
      <c r="D723" s="85"/>
      <c r="E723" s="86"/>
      <c r="F723" s="86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">
      <c r="A724" s="86"/>
      <c r="B724" s="86"/>
      <c r="C724" s="86"/>
      <c r="D724" s="85"/>
      <c r="E724" s="86"/>
      <c r="F724" s="86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">
      <c r="A725" s="86"/>
      <c r="B725" s="86"/>
      <c r="C725" s="86"/>
      <c r="D725" s="85"/>
      <c r="E725" s="86"/>
      <c r="F725" s="86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">
      <c r="A726" s="86"/>
      <c r="B726" s="86"/>
      <c r="C726" s="86"/>
      <c r="D726" s="85"/>
      <c r="E726" s="86"/>
      <c r="F726" s="86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">
      <c r="A727" s="86"/>
      <c r="B727" s="86"/>
      <c r="C727" s="86"/>
      <c r="D727" s="85"/>
      <c r="E727" s="86"/>
      <c r="F727" s="86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">
      <c r="A728" s="86"/>
      <c r="B728" s="86"/>
      <c r="C728" s="86"/>
      <c r="D728" s="85"/>
      <c r="E728" s="86"/>
      <c r="F728" s="86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">
      <c r="A729" s="86"/>
      <c r="B729" s="86"/>
      <c r="C729" s="86"/>
      <c r="D729" s="85"/>
      <c r="E729" s="86"/>
      <c r="F729" s="86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">
      <c r="A730" s="86"/>
      <c r="B730" s="86"/>
      <c r="C730" s="86"/>
      <c r="D730" s="85"/>
      <c r="E730" s="86"/>
      <c r="F730" s="86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">
      <c r="A731" s="86"/>
      <c r="B731" s="86"/>
      <c r="C731" s="86"/>
      <c r="D731" s="85"/>
      <c r="E731" s="86"/>
      <c r="F731" s="86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">
      <c r="A732" s="86"/>
      <c r="B732" s="86"/>
      <c r="C732" s="86"/>
      <c r="D732" s="85"/>
      <c r="E732" s="86"/>
      <c r="F732" s="86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">
      <c r="A733" s="86"/>
      <c r="B733" s="86"/>
      <c r="C733" s="86"/>
      <c r="D733" s="85"/>
      <c r="E733" s="86"/>
      <c r="F733" s="86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">
      <c r="A734" s="86"/>
      <c r="B734" s="86"/>
      <c r="C734" s="86"/>
      <c r="D734" s="85"/>
      <c r="E734" s="86"/>
      <c r="F734" s="86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">
      <c r="A735" s="86"/>
      <c r="B735" s="86"/>
      <c r="C735" s="86"/>
      <c r="D735" s="85"/>
      <c r="E735" s="86"/>
      <c r="F735" s="86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">
      <c r="A736" s="86"/>
      <c r="B736" s="86"/>
      <c r="C736" s="86"/>
      <c r="D736" s="85"/>
      <c r="E736" s="86"/>
      <c r="F736" s="86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">
      <c r="A737" s="86"/>
      <c r="B737" s="86"/>
      <c r="C737" s="86"/>
      <c r="D737" s="85"/>
      <c r="E737" s="86"/>
      <c r="F737" s="86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">
      <c r="A738" s="86"/>
      <c r="B738" s="86"/>
      <c r="C738" s="86"/>
      <c r="D738" s="85"/>
      <c r="E738" s="86"/>
      <c r="F738" s="86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">
      <c r="A739" s="86"/>
      <c r="B739" s="86"/>
      <c r="C739" s="86"/>
      <c r="D739" s="85"/>
      <c r="E739" s="86"/>
      <c r="F739" s="86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">
      <c r="A740" s="86"/>
      <c r="B740" s="86"/>
      <c r="C740" s="86"/>
      <c r="D740" s="85"/>
      <c r="E740" s="86"/>
      <c r="F740" s="86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">
      <c r="A741" s="86"/>
      <c r="B741" s="86"/>
      <c r="C741" s="86"/>
      <c r="D741" s="85"/>
      <c r="E741" s="86"/>
      <c r="F741" s="86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">
      <c r="A742" s="86"/>
      <c r="B742" s="86"/>
      <c r="C742" s="86"/>
      <c r="D742" s="85"/>
      <c r="E742" s="86"/>
      <c r="F742" s="86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">
      <c r="A743" s="86"/>
      <c r="B743" s="86"/>
      <c r="C743" s="86"/>
      <c r="D743" s="85"/>
      <c r="E743" s="86"/>
      <c r="F743" s="86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">
      <c r="A744" s="86"/>
      <c r="B744" s="86"/>
      <c r="C744" s="86"/>
      <c r="D744" s="85"/>
      <c r="E744" s="86"/>
      <c r="F744" s="86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">
      <c r="A745" s="86"/>
      <c r="B745" s="86"/>
      <c r="C745" s="86"/>
      <c r="D745" s="85"/>
      <c r="E745" s="86"/>
      <c r="F745" s="86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">
      <c r="A746" s="86"/>
      <c r="B746" s="86"/>
      <c r="C746" s="86"/>
      <c r="D746" s="85"/>
      <c r="E746" s="86"/>
      <c r="F746" s="86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">
      <c r="A747" s="86"/>
      <c r="B747" s="86"/>
      <c r="C747" s="86"/>
      <c r="D747" s="85"/>
      <c r="E747" s="86"/>
      <c r="F747" s="86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">
      <c r="A748" s="86"/>
      <c r="B748" s="86"/>
      <c r="C748" s="86"/>
      <c r="D748" s="85"/>
      <c r="E748" s="86"/>
      <c r="F748" s="86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">
      <c r="A749" s="86"/>
      <c r="B749" s="86"/>
      <c r="C749" s="86"/>
      <c r="D749" s="85"/>
      <c r="E749" s="86"/>
      <c r="F749" s="86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">
      <c r="A750" s="86"/>
      <c r="B750" s="86"/>
      <c r="C750" s="86"/>
      <c r="D750" s="85"/>
      <c r="E750" s="86"/>
      <c r="F750" s="86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">
      <c r="A751" s="86"/>
      <c r="B751" s="86"/>
      <c r="C751" s="86"/>
      <c r="D751" s="85"/>
      <c r="E751" s="86"/>
      <c r="F751" s="86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">
      <c r="A752" s="86"/>
      <c r="B752" s="86"/>
      <c r="C752" s="86"/>
      <c r="D752" s="85"/>
      <c r="E752" s="86"/>
      <c r="F752" s="86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">
      <c r="A753" s="86"/>
      <c r="B753" s="86"/>
      <c r="C753" s="86"/>
      <c r="D753" s="85"/>
      <c r="E753" s="86"/>
      <c r="F753" s="86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">
      <c r="A754" s="86"/>
      <c r="B754" s="86"/>
      <c r="C754" s="86"/>
      <c r="D754" s="85"/>
      <c r="E754" s="86"/>
      <c r="F754" s="86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">
      <c r="A755" s="86"/>
      <c r="B755" s="86"/>
      <c r="C755" s="86"/>
      <c r="D755" s="85"/>
      <c r="E755" s="86"/>
      <c r="F755" s="86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">
      <c r="A756" s="86"/>
      <c r="B756" s="86"/>
      <c r="C756" s="86"/>
      <c r="D756" s="85"/>
      <c r="E756" s="86"/>
      <c r="F756" s="86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">
      <c r="A757" s="86"/>
      <c r="B757" s="86"/>
      <c r="C757" s="86"/>
      <c r="D757" s="85"/>
      <c r="E757" s="86"/>
      <c r="F757" s="86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">
      <c r="A758" s="86"/>
      <c r="B758" s="86"/>
      <c r="C758" s="86"/>
      <c r="D758" s="85"/>
      <c r="E758" s="86"/>
      <c r="F758" s="86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">
      <c r="A759" s="86"/>
      <c r="B759" s="86"/>
      <c r="C759" s="86"/>
      <c r="D759" s="85"/>
      <c r="E759" s="86"/>
      <c r="F759" s="86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">
      <c r="A760" s="86"/>
      <c r="B760" s="86"/>
      <c r="C760" s="86"/>
      <c r="D760" s="85"/>
      <c r="E760" s="86"/>
      <c r="F760" s="86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">
      <c r="A761" s="86"/>
      <c r="B761" s="86"/>
      <c r="C761" s="86"/>
      <c r="D761" s="85"/>
      <c r="E761" s="86"/>
      <c r="F761" s="86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">
      <c r="A762" s="86"/>
      <c r="B762" s="86"/>
      <c r="C762" s="86"/>
      <c r="D762" s="85"/>
      <c r="E762" s="86"/>
      <c r="F762" s="86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">
      <c r="A763" s="86"/>
      <c r="B763" s="86"/>
      <c r="C763" s="86"/>
      <c r="D763" s="85"/>
      <c r="E763" s="86"/>
      <c r="F763" s="86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">
      <c r="A764" s="86"/>
      <c r="B764" s="86"/>
      <c r="C764" s="86"/>
      <c r="D764" s="85"/>
      <c r="E764" s="86"/>
      <c r="F764" s="86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">
      <c r="A765" s="86"/>
      <c r="B765" s="86"/>
      <c r="C765" s="86"/>
      <c r="D765" s="85"/>
      <c r="E765" s="86"/>
      <c r="F765" s="86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">
      <c r="A766" s="86"/>
      <c r="B766" s="86"/>
      <c r="C766" s="86"/>
      <c r="D766" s="85"/>
      <c r="E766" s="86"/>
      <c r="F766" s="86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">
      <c r="A767" s="86"/>
      <c r="B767" s="86"/>
      <c r="C767" s="86"/>
      <c r="D767" s="85"/>
      <c r="E767" s="86"/>
      <c r="F767" s="86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">
      <c r="A768" s="86"/>
      <c r="B768" s="86"/>
      <c r="C768" s="86"/>
      <c r="D768" s="85"/>
      <c r="E768" s="86"/>
      <c r="F768" s="86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">
      <c r="A769" s="86"/>
      <c r="B769" s="86"/>
      <c r="C769" s="86"/>
      <c r="D769" s="85"/>
      <c r="E769" s="86"/>
      <c r="F769" s="86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">
      <c r="A770" s="86"/>
      <c r="B770" s="86"/>
      <c r="C770" s="86"/>
      <c r="D770" s="85"/>
      <c r="E770" s="86"/>
      <c r="F770" s="86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">
      <c r="A771" s="86"/>
      <c r="B771" s="86"/>
      <c r="C771" s="86"/>
      <c r="D771" s="85"/>
      <c r="E771" s="86"/>
      <c r="F771" s="86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">
      <c r="A772" s="86"/>
      <c r="B772" s="86"/>
      <c r="C772" s="86"/>
      <c r="D772" s="85"/>
      <c r="E772" s="86"/>
      <c r="F772" s="86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">
      <c r="A773" s="86"/>
      <c r="B773" s="86"/>
      <c r="C773" s="86"/>
      <c r="D773" s="85"/>
      <c r="E773" s="86"/>
      <c r="F773" s="86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">
      <c r="A774" s="86"/>
      <c r="B774" s="86"/>
      <c r="C774" s="86"/>
      <c r="D774" s="85"/>
      <c r="E774" s="86"/>
      <c r="F774" s="86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">
      <c r="A775" s="86"/>
      <c r="B775" s="86"/>
      <c r="C775" s="86"/>
      <c r="D775" s="85"/>
      <c r="E775" s="86"/>
      <c r="F775" s="86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">
      <c r="A776" s="86"/>
      <c r="B776" s="86"/>
      <c r="C776" s="86"/>
      <c r="D776" s="85"/>
      <c r="E776" s="86"/>
      <c r="F776" s="86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">
      <c r="A777" s="86"/>
      <c r="B777" s="86"/>
      <c r="C777" s="86"/>
      <c r="D777" s="85"/>
      <c r="E777" s="86"/>
      <c r="F777" s="86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">
      <c r="A778" s="86"/>
      <c r="B778" s="86"/>
      <c r="C778" s="86"/>
      <c r="D778" s="85"/>
      <c r="E778" s="86"/>
      <c r="F778" s="86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">
      <c r="A779" s="86"/>
      <c r="B779" s="86"/>
      <c r="C779" s="86"/>
      <c r="D779" s="85"/>
      <c r="E779" s="86"/>
      <c r="F779" s="86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">
      <c r="A780" s="86"/>
      <c r="B780" s="86"/>
      <c r="C780" s="86"/>
      <c r="D780" s="85"/>
      <c r="E780" s="86"/>
      <c r="F780" s="86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">
      <c r="A781" s="86"/>
      <c r="B781" s="86"/>
      <c r="C781" s="86"/>
      <c r="D781" s="85"/>
      <c r="E781" s="86"/>
      <c r="F781" s="86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">
      <c r="A782" s="86"/>
      <c r="B782" s="86"/>
      <c r="C782" s="86"/>
      <c r="D782" s="85"/>
      <c r="E782" s="86"/>
      <c r="F782" s="86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">
      <c r="A783" s="86"/>
      <c r="B783" s="86"/>
      <c r="C783" s="86"/>
      <c r="D783" s="85"/>
      <c r="E783" s="86"/>
      <c r="F783" s="86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">
      <c r="A784" s="86"/>
      <c r="B784" s="86"/>
      <c r="C784" s="86"/>
      <c r="D784" s="85"/>
      <c r="E784" s="86"/>
      <c r="F784" s="86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">
      <c r="A785" s="86"/>
      <c r="B785" s="86"/>
      <c r="C785" s="86"/>
      <c r="D785" s="85"/>
      <c r="E785" s="86"/>
      <c r="F785" s="86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">
      <c r="A786" s="86"/>
      <c r="B786" s="86"/>
      <c r="C786" s="86"/>
      <c r="D786" s="85"/>
      <c r="E786" s="86"/>
      <c r="F786" s="86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">
      <c r="A787" s="86"/>
      <c r="B787" s="86"/>
      <c r="C787" s="86"/>
      <c r="D787" s="85"/>
      <c r="E787" s="86"/>
      <c r="F787" s="86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">
      <c r="A788" s="86"/>
      <c r="B788" s="86"/>
      <c r="C788" s="86"/>
      <c r="D788" s="85"/>
      <c r="E788" s="86"/>
      <c r="F788" s="86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">
      <c r="A789" s="86"/>
      <c r="B789" s="86"/>
      <c r="C789" s="86"/>
      <c r="D789" s="85"/>
      <c r="E789" s="86"/>
      <c r="F789" s="86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">
      <c r="A790" s="86"/>
      <c r="B790" s="86"/>
      <c r="C790" s="86"/>
      <c r="D790" s="85"/>
      <c r="E790" s="86"/>
      <c r="F790" s="86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">
      <c r="A791" s="86"/>
      <c r="B791" s="86"/>
      <c r="C791" s="86"/>
      <c r="D791" s="85"/>
      <c r="E791" s="86"/>
      <c r="F791" s="86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">
      <c r="A792" s="86"/>
      <c r="B792" s="86"/>
      <c r="C792" s="86"/>
      <c r="D792" s="85"/>
      <c r="E792" s="86"/>
      <c r="F792" s="86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">
      <c r="A793" s="86"/>
      <c r="B793" s="86"/>
      <c r="C793" s="86"/>
      <c r="D793" s="85"/>
      <c r="E793" s="86"/>
      <c r="F793" s="86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">
      <c r="A794" s="86"/>
      <c r="B794" s="86"/>
      <c r="C794" s="86"/>
      <c r="D794" s="85"/>
      <c r="E794" s="86"/>
      <c r="F794" s="86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">
      <c r="A795" s="86"/>
      <c r="B795" s="86"/>
      <c r="C795" s="86"/>
      <c r="D795" s="85"/>
      <c r="E795" s="86"/>
      <c r="F795" s="86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">
      <c r="A796" s="86"/>
      <c r="B796" s="86"/>
      <c r="C796" s="86"/>
      <c r="D796" s="85"/>
      <c r="E796" s="86"/>
      <c r="F796" s="86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">
      <c r="A797" s="86"/>
      <c r="B797" s="86"/>
      <c r="C797" s="86"/>
      <c r="D797" s="85"/>
      <c r="E797" s="86"/>
      <c r="F797" s="86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">
      <c r="A798" s="86"/>
      <c r="B798" s="86"/>
      <c r="C798" s="86"/>
      <c r="D798" s="85"/>
      <c r="E798" s="86"/>
      <c r="F798" s="86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">
      <c r="A799" s="86"/>
      <c r="B799" s="86"/>
      <c r="C799" s="86"/>
      <c r="D799" s="85"/>
      <c r="E799" s="86"/>
      <c r="F799" s="86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">
      <c r="A800" s="86"/>
      <c r="B800" s="86"/>
      <c r="C800" s="86"/>
      <c r="D800" s="85"/>
      <c r="E800" s="86"/>
      <c r="F800" s="86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">
      <c r="A801" s="86"/>
      <c r="B801" s="86"/>
      <c r="C801" s="86"/>
      <c r="D801" s="85"/>
      <c r="E801" s="86"/>
      <c r="F801" s="86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">
      <c r="A802" s="86"/>
      <c r="B802" s="86"/>
      <c r="C802" s="86"/>
      <c r="D802" s="85"/>
      <c r="E802" s="86"/>
      <c r="F802" s="86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">
      <c r="A803" s="86"/>
      <c r="B803" s="86"/>
      <c r="C803" s="86"/>
      <c r="D803" s="85"/>
      <c r="E803" s="86"/>
      <c r="F803" s="86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">
      <c r="A804" s="86"/>
      <c r="B804" s="86"/>
      <c r="C804" s="86"/>
      <c r="D804" s="85"/>
      <c r="E804" s="86"/>
      <c r="F804" s="86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">
      <c r="A805" s="86"/>
      <c r="B805" s="86"/>
      <c r="C805" s="86"/>
      <c r="D805" s="85"/>
      <c r="E805" s="86"/>
      <c r="F805" s="86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">
      <c r="A806" s="86"/>
      <c r="B806" s="86"/>
      <c r="C806" s="86"/>
      <c r="D806" s="85"/>
      <c r="E806" s="86"/>
      <c r="F806" s="86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">
      <c r="A807" s="86"/>
      <c r="B807" s="86"/>
      <c r="C807" s="86"/>
      <c r="D807" s="85"/>
      <c r="E807" s="86"/>
      <c r="F807" s="86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">
      <c r="A808" s="86"/>
      <c r="B808" s="86"/>
      <c r="C808" s="86"/>
      <c r="D808" s="85"/>
      <c r="E808" s="86"/>
      <c r="F808" s="86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">
      <c r="A809" s="86"/>
      <c r="B809" s="86"/>
      <c r="C809" s="86"/>
      <c r="D809" s="85"/>
      <c r="E809" s="86"/>
      <c r="F809" s="86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">
      <c r="A810" s="86"/>
      <c r="B810" s="86"/>
      <c r="C810" s="86"/>
      <c r="D810" s="85"/>
      <c r="E810" s="86"/>
      <c r="F810" s="86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">
      <c r="A811" s="86"/>
      <c r="B811" s="86"/>
      <c r="C811" s="86"/>
      <c r="D811" s="85"/>
      <c r="E811" s="86"/>
      <c r="F811" s="86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">
      <c r="A812" s="86"/>
      <c r="B812" s="86"/>
      <c r="C812" s="86"/>
      <c r="D812" s="85"/>
      <c r="E812" s="86"/>
      <c r="F812" s="86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">
      <c r="A813" s="86"/>
      <c r="B813" s="86"/>
      <c r="C813" s="86"/>
      <c r="D813" s="85"/>
      <c r="E813" s="86"/>
      <c r="F813" s="86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">
      <c r="A814" s="86"/>
      <c r="B814" s="86"/>
      <c r="C814" s="86"/>
      <c r="D814" s="85"/>
      <c r="E814" s="86"/>
      <c r="F814" s="86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">
      <c r="A815" s="86"/>
      <c r="B815" s="86"/>
      <c r="C815" s="86"/>
      <c r="D815" s="85"/>
      <c r="E815" s="86"/>
      <c r="F815" s="86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">
      <c r="A816" s="86"/>
      <c r="B816" s="86"/>
      <c r="C816" s="86"/>
      <c r="D816" s="85"/>
      <c r="E816" s="86"/>
      <c r="F816" s="86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">
      <c r="A817" s="86"/>
      <c r="B817" s="86"/>
      <c r="C817" s="86"/>
      <c r="D817" s="85"/>
      <c r="E817" s="86"/>
      <c r="F817" s="86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">
      <c r="A818" s="86"/>
      <c r="B818" s="86"/>
      <c r="C818" s="86"/>
      <c r="D818" s="85"/>
      <c r="E818" s="86"/>
      <c r="F818" s="86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">
      <c r="A819" s="86"/>
      <c r="B819" s="86"/>
      <c r="C819" s="86"/>
      <c r="D819" s="85"/>
      <c r="E819" s="86"/>
      <c r="F819" s="86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">
      <c r="A820" s="86"/>
      <c r="B820" s="86"/>
      <c r="C820" s="86"/>
      <c r="D820" s="85"/>
      <c r="E820" s="86"/>
      <c r="F820" s="86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">
      <c r="A821" s="86"/>
      <c r="B821" s="86"/>
      <c r="C821" s="86"/>
      <c r="D821" s="85"/>
      <c r="E821" s="86"/>
      <c r="F821" s="86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">
      <c r="A822" s="86"/>
      <c r="B822" s="86"/>
      <c r="C822" s="86"/>
      <c r="D822" s="85"/>
      <c r="E822" s="86"/>
      <c r="F822" s="86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">
      <c r="A823" s="86"/>
      <c r="B823" s="86"/>
      <c r="C823" s="86"/>
      <c r="D823" s="85"/>
      <c r="E823" s="86"/>
      <c r="F823" s="86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">
      <c r="A824" s="86"/>
      <c r="B824" s="86"/>
      <c r="C824" s="86"/>
      <c r="D824" s="85"/>
      <c r="E824" s="86"/>
      <c r="F824" s="86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">
      <c r="A825" s="86"/>
      <c r="B825" s="86"/>
      <c r="C825" s="86"/>
      <c r="D825" s="85"/>
      <c r="E825" s="86"/>
      <c r="F825" s="86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">
      <c r="A826" s="86"/>
      <c r="B826" s="86"/>
      <c r="C826" s="86"/>
      <c r="D826" s="85"/>
      <c r="E826" s="86"/>
      <c r="F826" s="86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">
      <c r="A827" s="86"/>
      <c r="B827" s="86"/>
      <c r="C827" s="86"/>
      <c r="D827" s="85"/>
      <c r="E827" s="86"/>
      <c r="F827" s="86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">
      <c r="A828" s="86"/>
      <c r="B828" s="86"/>
      <c r="C828" s="86"/>
      <c r="D828" s="85"/>
      <c r="E828" s="86"/>
      <c r="F828" s="86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">
      <c r="A829" s="86"/>
      <c r="B829" s="86"/>
      <c r="C829" s="86"/>
      <c r="D829" s="85"/>
      <c r="E829" s="86"/>
      <c r="F829" s="86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">
      <c r="A830" s="86"/>
      <c r="B830" s="86"/>
      <c r="C830" s="86"/>
      <c r="D830" s="85"/>
      <c r="E830" s="86"/>
      <c r="F830" s="86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">
      <c r="A831" s="86"/>
      <c r="B831" s="86"/>
      <c r="C831" s="86"/>
      <c r="D831" s="85"/>
      <c r="E831" s="86"/>
      <c r="F831" s="86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">
      <c r="A832" s="86"/>
      <c r="B832" s="86"/>
      <c r="C832" s="86"/>
      <c r="D832" s="85"/>
      <c r="E832" s="86"/>
      <c r="F832" s="86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">
      <c r="A833" s="86"/>
      <c r="B833" s="86"/>
      <c r="C833" s="86"/>
      <c r="D833" s="85"/>
      <c r="E833" s="86"/>
      <c r="F833" s="86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">
      <c r="A834" s="86"/>
      <c r="B834" s="86"/>
      <c r="C834" s="86"/>
      <c r="D834" s="85"/>
      <c r="E834" s="86"/>
      <c r="F834" s="86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">
      <c r="A835" s="86"/>
      <c r="B835" s="86"/>
      <c r="C835" s="86"/>
      <c r="D835" s="85"/>
      <c r="E835" s="86"/>
      <c r="F835" s="86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">
      <c r="A836" s="86"/>
      <c r="B836" s="86"/>
      <c r="C836" s="86"/>
      <c r="D836" s="85"/>
      <c r="E836" s="86"/>
      <c r="F836" s="86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">
      <c r="A837" s="86"/>
      <c r="B837" s="86"/>
      <c r="C837" s="86"/>
      <c r="D837" s="85"/>
      <c r="E837" s="86"/>
      <c r="F837" s="86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">
      <c r="A838" s="86"/>
      <c r="B838" s="86"/>
      <c r="C838" s="86"/>
      <c r="D838" s="85"/>
      <c r="E838" s="86"/>
      <c r="F838" s="86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">
      <c r="A839" s="86"/>
      <c r="B839" s="86"/>
      <c r="C839" s="86"/>
      <c r="D839" s="85"/>
      <c r="E839" s="86"/>
      <c r="F839" s="86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">
      <c r="A840" s="86"/>
      <c r="B840" s="86"/>
      <c r="C840" s="86"/>
      <c r="D840" s="85"/>
      <c r="E840" s="86"/>
      <c r="F840" s="86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">
      <c r="A841" s="86"/>
      <c r="B841" s="86"/>
      <c r="C841" s="86"/>
      <c r="D841" s="85"/>
      <c r="E841" s="86"/>
      <c r="F841" s="86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">
      <c r="A842" s="86"/>
      <c r="B842" s="86"/>
      <c r="C842" s="86"/>
      <c r="D842" s="85"/>
      <c r="E842" s="86"/>
      <c r="F842" s="86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">
      <c r="A843" s="86"/>
      <c r="B843" s="86"/>
      <c r="C843" s="86"/>
      <c r="D843" s="85"/>
      <c r="E843" s="86"/>
      <c r="F843" s="86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">
      <c r="A844" s="86"/>
      <c r="B844" s="86"/>
      <c r="C844" s="86"/>
      <c r="D844" s="85"/>
      <c r="E844" s="86"/>
      <c r="F844" s="86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">
      <c r="A845" s="86"/>
      <c r="B845" s="86"/>
      <c r="C845" s="86"/>
      <c r="D845" s="85"/>
      <c r="E845" s="86"/>
      <c r="F845" s="86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">
      <c r="A846" s="86"/>
      <c r="B846" s="86"/>
      <c r="C846" s="86"/>
      <c r="D846" s="85"/>
      <c r="E846" s="86"/>
      <c r="F846" s="86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">
      <c r="A847" s="86"/>
      <c r="B847" s="86"/>
      <c r="C847" s="86"/>
      <c r="D847" s="85"/>
      <c r="E847" s="86"/>
      <c r="F847" s="86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">
      <c r="A848" s="86"/>
      <c r="B848" s="86"/>
      <c r="C848" s="86"/>
      <c r="D848" s="85"/>
      <c r="E848" s="86"/>
      <c r="F848" s="86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">
      <c r="A849" s="86"/>
      <c r="B849" s="86"/>
      <c r="C849" s="86"/>
      <c r="D849" s="85"/>
      <c r="E849" s="86"/>
      <c r="F849" s="86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">
      <c r="A850" s="86"/>
      <c r="B850" s="86"/>
      <c r="C850" s="86"/>
      <c r="D850" s="85"/>
      <c r="E850" s="86"/>
      <c r="F850" s="86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">
      <c r="A851" s="86"/>
      <c r="B851" s="86"/>
      <c r="C851" s="86"/>
      <c r="D851" s="85"/>
      <c r="E851" s="86"/>
      <c r="F851" s="86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">
      <c r="A852" s="86"/>
      <c r="B852" s="86"/>
      <c r="C852" s="86"/>
      <c r="D852" s="85"/>
      <c r="E852" s="86"/>
      <c r="F852" s="86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">
      <c r="A853" s="86"/>
      <c r="B853" s="86"/>
      <c r="C853" s="86"/>
      <c r="D853" s="85"/>
      <c r="E853" s="86"/>
      <c r="F853" s="86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">
      <c r="A854" s="86"/>
      <c r="B854" s="86"/>
      <c r="C854" s="86"/>
      <c r="D854" s="85"/>
      <c r="E854" s="86"/>
      <c r="F854" s="86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">
      <c r="A855" s="86"/>
      <c r="B855" s="86"/>
      <c r="C855" s="86"/>
      <c r="D855" s="85"/>
      <c r="E855" s="86"/>
      <c r="F855" s="86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">
      <c r="A856" s="86"/>
      <c r="B856" s="86"/>
      <c r="C856" s="86"/>
      <c r="D856" s="85"/>
      <c r="E856" s="86"/>
      <c r="F856" s="86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">
      <c r="A857" s="86"/>
      <c r="B857" s="86"/>
      <c r="C857" s="86"/>
      <c r="D857" s="85"/>
      <c r="E857" s="86"/>
      <c r="F857" s="86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">
      <c r="A858" s="86"/>
      <c r="B858" s="86"/>
      <c r="C858" s="86"/>
      <c r="D858" s="85"/>
      <c r="E858" s="86"/>
      <c r="F858" s="86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">
      <c r="A859" s="86"/>
      <c r="B859" s="86"/>
      <c r="C859" s="86"/>
      <c r="D859" s="85"/>
      <c r="E859" s="86"/>
      <c r="F859" s="86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">
      <c r="A860" s="86"/>
      <c r="B860" s="86"/>
      <c r="C860" s="86"/>
      <c r="D860" s="85"/>
      <c r="E860" s="86"/>
      <c r="F860" s="86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">
      <c r="A861" s="86"/>
      <c r="B861" s="86"/>
      <c r="C861" s="86"/>
      <c r="D861" s="85"/>
      <c r="E861" s="86"/>
      <c r="F861" s="86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">
      <c r="A862" s="86"/>
      <c r="B862" s="86"/>
      <c r="C862" s="86"/>
      <c r="D862" s="85"/>
      <c r="E862" s="86"/>
      <c r="F862" s="86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">
      <c r="A863" s="86"/>
      <c r="B863" s="86"/>
      <c r="C863" s="86"/>
      <c r="D863" s="85"/>
      <c r="E863" s="86"/>
      <c r="F863" s="86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">
      <c r="A864" s="86"/>
      <c r="B864" s="86"/>
      <c r="C864" s="86"/>
      <c r="D864" s="85"/>
      <c r="E864" s="86"/>
      <c r="F864" s="86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">
      <c r="A865" s="86"/>
      <c r="B865" s="86"/>
      <c r="C865" s="86"/>
      <c r="D865" s="85"/>
      <c r="E865" s="86"/>
      <c r="F865" s="86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">
      <c r="A866" s="86"/>
      <c r="B866" s="86"/>
      <c r="C866" s="86"/>
      <c r="D866" s="85"/>
      <c r="E866" s="86"/>
      <c r="F866" s="86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">
      <c r="A867" s="86"/>
      <c r="B867" s="86"/>
      <c r="C867" s="86"/>
      <c r="D867" s="85"/>
      <c r="E867" s="86"/>
      <c r="F867" s="86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">
      <c r="A868" s="86"/>
      <c r="B868" s="86"/>
      <c r="C868" s="86"/>
      <c r="D868" s="85"/>
      <c r="E868" s="86"/>
      <c r="F868" s="86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">
      <c r="A869" s="86"/>
      <c r="B869" s="86"/>
      <c r="C869" s="86"/>
      <c r="D869" s="85"/>
      <c r="E869" s="86"/>
      <c r="F869" s="86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">
      <c r="A870" s="86"/>
      <c r="B870" s="86"/>
      <c r="C870" s="86"/>
      <c r="D870" s="85"/>
      <c r="E870" s="86"/>
      <c r="F870" s="86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">
      <c r="A871" s="86"/>
      <c r="B871" s="86"/>
      <c r="C871" s="86"/>
      <c r="D871" s="85"/>
      <c r="E871" s="86"/>
      <c r="F871" s="86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">
      <c r="A872" s="86"/>
      <c r="B872" s="86"/>
      <c r="C872" s="86"/>
      <c r="D872" s="85"/>
      <c r="E872" s="86"/>
      <c r="F872" s="86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">
      <c r="A873" s="86"/>
      <c r="B873" s="86"/>
      <c r="C873" s="86"/>
      <c r="D873" s="85"/>
      <c r="E873" s="86"/>
      <c r="F873" s="86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">
      <c r="A874" s="86"/>
      <c r="B874" s="86"/>
      <c r="C874" s="86"/>
      <c r="D874" s="85"/>
      <c r="E874" s="86"/>
      <c r="F874" s="86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">
      <c r="A875" s="86"/>
      <c r="B875" s="86"/>
      <c r="C875" s="86"/>
      <c r="D875" s="85"/>
      <c r="E875" s="86"/>
      <c r="F875" s="86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">
      <c r="A876" s="86"/>
      <c r="B876" s="86"/>
      <c r="C876" s="86"/>
      <c r="D876" s="85"/>
      <c r="E876" s="86"/>
      <c r="F876" s="86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">
      <c r="A877" s="86"/>
      <c r="B877" s="86"/>
      <c r="C877" s="86"/>
      <c r="D877" s="85"/>
      <c r="E877" s="86"/>
      <c r="F877" s="86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">
      <c r="A878" s="86"/>
      <c r="B878" s="86"/>
      <c r="C878" s="86"/>
      <c r="D878" s="85"/>
      <c r="E878" s="86"/>
      <c r="F878" s="86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">
      <c r="A879" s="86"/>
      <c r="B879" s="86"/>
      <c r="C879" s="86"/>
      <c r="D879" s="85"/>
      <c r="E879" s="86"/>
      <c r="F879" s="86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">
      <c r="A880" s="86"/>
      <c r="B880" s="86"/>
      <c r="C880" s="86"/>
      <c r="D880" s="85"/>
      <c r="E880" s="86"/>
      <c r="F880" s="86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">
      <c r="A881" s="86"/>
      <c r="B881" s="86"/>
      <c r="C881" s="86"/>
      <c r="D881" s="85"/>
      <c r="E881" s="86"/>
      <c r="F881" s="86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">
      <c r="A882" s="86"/>
      <c r="B882" s="86"/>
      <c r="C882" s="86"/>
      <c r="D882" s="85"/>
      <c r="E882" s="86"/>
      <c r="F882" s="86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">
      <c r="A883" s="86"/>
      <c r="B883" s="86"/>
      <c r="C883" s="86"/>
      <c r="D883" s="85"/>
      <c r="E883" s="86"/>
      <c r="F883" s="86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">
      <c r="A884" s="86"/>
      <c r="B884" s="86"/>
      <c r="C884" s="86"/>
      <c r="D884" s="85"/>
      <c r="E884" s="86"/>
      <c r="F884" s="86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">
      <c r="A885" s="86"/>
      <c r="B885" s="86"/>
      <c r="C885" s="86"/>
      <c r="D885" s="85"/>
      <c r="E885" s="86"/>
      <c r="F885" s="86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">
      <c r="A886" s="86"/>
      <c r="B886" s="86"/>
      <c r="C886" s="86"/>
      <c r="D886" s="85"/>
      <c r="E886" s="86"/>
      <c r="F886" s="86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">
      <c r="A887" s="86"/>
      <c r="B887" s="86"/>
      <c r="C887" s="86"/>
      <c r="D887" s="85"/>
      <c r="E887" s="86"/>
      <c r="F887" s="86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">
      <c r="A888" s="86"/>
      <c r="B888" s="86"/>
      <c r="C888" s="86"/>
      <c r="D888" s="85"/>
      <c r="E888" s="86"/>
      <c r="F888" s="86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">
      <c r="A889" s="86"/>
      <c r="B889" s="86"/>
      <c r="C889" s="86"/>
      <c r="D889" s="85"/>
      <c r="E889" s="86"/>
      <c r="F889" s="86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">
      <c r="A890" s="86"/>
      <c r="B890" s="86"/>
      <c r="C890" s="86"/>
      <c r="D890" s="85"/>
      <c r="E890" s="86"/>
      <c r="F890" s="86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">
      <c r="A891" s="86"/>
      <c r="B891" s="86"/>
      <c r="C891" s="86"/>
      <c r="D891" s="85"/>
      <c r="E891" s="86"/>
      <c r="F891" s="86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">
      <c r="A892" s="86"/>
      <c r="B892" s="86"/>
      <c r="C892" s="86"/>
      <c r="D892" s="85"/>
      <c r="E892" s="86"/>
      <c r="F892" s="86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">
      <c r="A893" s="86"/>
      <c r="B893" s="86"/>
      <c r="C893" s="86"/>
      <c r="D893" s="85"/>
      <c r="E893" s="86"/>
      <c r="F893" s="86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">
      <c r="A894" s="86"/>
      <c r="B894" s="86"/>
      <c r="C894" s="86"/>
      <c r="D894" s="85"/>
      <c r="E894" s="86"/>
      <c r="F894" s="86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">
      <c r="A895" s="86"/>
      <c r="B895" s="86"/>
      <c r="C895" s="86"/>
      <c r="D895" s="85"/>
      <c r="E895" s="86"/>
      <c r="F895" s="86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">
      <c r="A896" s="86"/>
      <c r="B896" s="86"/>
      <c r="C896" s="86"/>
      <c r="D896" s="85"/>
      <c r="E896" s="86"/>
      <c r="F896" s="86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">
      <c r="A897" s="86"/>
      <c r="B897" s="86"/>
      <c r="C897" s="86"/>
      <c r="D897" s="85"/>
      <c r="E897" s="86"/>
      <c r="F897" s="86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">
      <c r="A898" s="86"/>
      <c r="B898" s="86"/>
      <c r="C898" s="86"/>
      <c r="D898" s="85"/>
      <c r="E898" s="86"/>
      <c r="F898" s="86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">
      <c r="A899" s="86"/>
      <c r="B899" s="86"/>
      <c r="C899" s="86"/>
      <c r="D899" s="85"/>
      <c r="E899" s="86"/>
      <c r="F899" s="86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">
      <c r="A900" s="86"/>
      <c r="B900" s="86"/>
      <c r="C900" s="86"/>
      <c r="D900" s="85"/>
      <c r="E900" s="86"/>
      <c r="F900" s="86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">
      <c r="A901" s="86"/>
      <c r="B901" s="86"/>
      <c r="C901" s="86"/>
      <c r="D901" s="85"/>
      <c r="E901" s="86"/>
      <c r="F901" s="86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">
      <c r="A902" s="86"/>
      <c r="B902" s="86"/>
      <c r="C902" s="86"/>
      <c r="D902" s="85"/>
      <c r="E902" s="86"/>
      <c r="F902" s="86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">
      <c r="A903" s="86"/>
      <c r="B903" s="86"/>
      <c r="C903" s="86"/>
      <c r="D903" s="85"/>
      <c r="E903" s="86"/>
      <c r="F903" s="86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">
      <c r="A904" s="86"/>
      <c r="B904" s="86"/>
      <c r="C904" s="86"/>
      <c r="D904" s="85"/>
      <c r="E904" s="86"/>
      <c r="F904" s="86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">
      <c r="A905" s="86"/>
      <c r="B905" s="86"/>
      <c r="C905" s="86"/>
      <c r="D905" s="85"/>
      <c r="E905" s="86"/>
      <c r="F905" s="86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">
      <c r="A906" s="86"/>
      <c r="B906" s="86"/>
      <c r="C906" s="86"/>
      <c r="D906" s="85"/>
      <c r="E906" s="86"/>
      <c r="F906" s="86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">
      <c r="A907" s="86"/>
      <c r="B907" s="86"/>
      <c r="C907" s="86"/>
      <c r="D907" s="85"/>
      <c r="E907" s="86"/>
      <c r="F907" s="86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">
      <c r="A908" s="86"/>
      <c r="B908" s="86"/>
      <c r="C908" s="86"/>
      <c r="D908" s="85"/>
      <c r="E908" s="86"/>
      <c r="F908" s="86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">
      <c r="A909" s="86"/>
      <c r="B909" s="86"/>
      <c r="C909" s="86"/>
      <c r="D909" s="85"/>
      <c r="E909" s="86"/>
      <c r="F909" s="86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">
      <c r="A910" s="86"/>
      <c r="B910" s="86"/>
      <c r="C910" s="86"/>
      <c r="D910" s="85"/>
      <c r="E910" s="86"/>
      <c r="F910" s="86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">
      <c r="A911" s="86"/>
      <c r="B911" s="86"/>
      <c r="C911" s="86"/>
      <c r="D911" s="85"/>
      <c r="E911" s="86"/>
      <c r="F911" s="86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">
      <c r="A912" s="86"/>
      <c r="B912" s="86"/>
      <c r="C912" s="86"/>
      <c r="D912" s="85"/>
      <c r="E912" s="86"/>
      <c r="F912" s="86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">
      <c r="A913" s="86"/>
      <c r="B913" s="86"/>
      <c r="C913" s="86"/>
      <c r="D913" s="85"/>
      <c r="E913" s="86"/>
      <c r="F913" s="86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">
      <c r="A914" s="86"/>
      <c r="B914" s="86"/>
      <c r="C914" s="86"/>
      <c r="D914" s="85"/>
      <c r="E914" s="86"/>
      <c r="F914" s="86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">
      <c r="A915" s="86"/>
      <c r="B915" s="86"/>
      <c r="C915" s="86"/>
      <c r="D915" s="85"/>
      <c r="E915" s="86"/>
      <c r="F915" s="86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">
      <c r="A916" s="86"/>
      <c r="B916" s="86"/>
      <c r="C916" s="86"/>
      <c r="D916" s="85"/>
      <c r="E916" s="86"/>
      <c r="F916" s="86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">
      <c r="A917" s="86"/>
      <c r="B917" s="86"/>
      <c r="C917" s="86"/>
      <c r="D917" s="85"/>
      <c r="E917" s="86"/>
      <c r="F917" s="86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">
      <c r="A918" s="86"/>
      <c r="B918" s="86"/>
      <c r="C918" s="86"/>
      <c r="D918" s="85"/>
      <c r="E918" s="86"/>
      <c r="F918" s="86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">
      <c r="A919" s="86"/>
      <c r="B919" s="86"/>
      <c r="C919" s="86"/>
      <c r="D919" s="85"/>
      <c r="E919" s="86"/>
      <c r="F919" s="86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">
      <c r="A920" s="86"/>
      <c r="B920" s="86"/>
      <c r="C920" s="86"/>
      <c r="D920" s="85"/>
      <c r="E920" s="86"/>
      <c r="F920" s="86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">
      <c r="A921" s="86"/>
      <c r="B921" s="86"/>
      <c r="C921" s="86"/>
      <c r="D921" s="85"/>
      <c r="E921" s="86"/>
      <c r="F921" s="86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">
      <c r="A922" s="86"/>
      <c r="B922" s="86"/>
      <c r="C922" s="86"/>
      <c r="D922" s="85"/>
      <c r="E922" s="86"/>
      <c r="F922" s="86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">
      <c r="A923" s="86"/>
      <c r="B923" s="86"/>
      <c r="C923" s="86"/>
      <c r="D923" s="85"/>
      <c r="E923" s="86"/>
      <c r="F923" s="86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">
      <c r="A924" s="86"/>
      <c r="B924" s="86"/>
      <c r="C924" s="86"/>
      <c r="D924" s="85"/>
      <c r="E924" s="86"/>
      <c r="F924" s="86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">
      <c r="A925" s="86"/>
      <c r="B925" s="86"/>
      <c r="C925" s="86"/>
      <c r="D925" s="85"/>
      <c r="E925" s="86"/>
      <c r="F925" s="86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">
      <c r="A926" s="86"/>
      <c r="B926" s="86"/>
      <c r="C926" s="86"/>
      <c r="D926" s="85"/>
      <c r="E926" s="86"/>
      <c r="F926" s="86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">
      <c r="A927" s="86"/>
      <c r="B927" s="86"/>
      <c r="C927" s="86"/>
      <c r="D927" s="85"/>
      <c r="E927" s="86"/>
      <c r="F927" s="86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">
      <c r="A928" s="86"/>
      <c r="B928" s="86"/>
      <c r="C928" s="86"/>
      <c r="D928" s="85"/>
      <c r="E928" s="86"/>
      <c r="F928" s="86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">
      <c r="A929" s="86"/>
      <c r="B929" s="86"/>
      <c r="C929" s="86"/>
      <c r="D929" s="85"/>
      <c r="E929" s="86"/>
      <c r="F929" s="86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">
      <c r="A930" s="86"/>
      <c r="B930" s="86"/>
      <c r="C930" s="86"/>
      <c r="D930" s="85"/>
      <c r="E930" s="86"/>
      <c r="F930" s="86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">
      <c r="A931" s="86"/>
      <c r="B931" s="86"/>
      <c r="C931" s="86"/>
      <c r="D931" s="85"/>
      <c r="E931" s="86"/>
      <c r="F931" s="86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">
      <c r="A932" s="86"/>
      <c r="B932" s="86"/>
      <c r="C932" s="86"/>
      <c r="D932" s="85"/>
      <c r="E932" s="86"/>
      <c r="F932" s="86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">
      <c r="A933" s="86"/>
      <c r="B933" s="86"/>
      <c r="C933" s="86"/>
      <c r="D933" s="85"/>
      <c r="E933" s="86"/>
      <c r="F933" s="86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">
      <c r="A934" s="86"/>
      <c r="B934" s="86"/>
      <c r="C934" s="86"/>
      <c r="D934" s="85"/>
      <c r="E934" s="86"/>
      <c r="F934" s="86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">
      <c r="A935" s="86"/>
      <c r="B935" s="86"/>
      <c r="C935" s="86"/>
      <c r="D935" s="85"/>
      <c r="E935" s="86"/>
      <c r="F935" s="86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">
      <c r="A936" s="86"/>
      <c r="B936" s="86"/>
      <c r="C936" s="86"/>
      <c r="D936" s="85"/>
      <c r="E936" s="86"/>
      <c r="F936" s="86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">
      <c r="A937" s="86"/>
      <c r="B937" s="86"/>
      <c r="C937" s="86"/>
      <c r="D937" s="85"/>
      <c r="E937" s="86"/>
      <c r="F937" s="86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">
      <c r="A938" s="86"/>
      <c r="B938" s="86"/>
      <c r="C938" s="86"/>
      <c r="D938" s="85"/>
      <c r="E938" s="86"/>
      <c r="F938" s="86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">
      <c r="A939" s="86"/>
      <c r="B939" s="86"/>
      <c r="C939" s="86"/>
      <c r="D939" s="85"/>
      <c r="E939" s="86"/>
      <c r="F939" s="86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">
      <c r="A940" s="86"/>
      <c r="B940" s="86"/>
      <c r="C940" s="86"/>
      <c r="D940" s="85"/>
      <c r="E940" s="86"/>
      <c r="F940" s="86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">
      <c r="A941" s="86"/>
      <c r="B941" s="86"/>
      <c r="C941" s="86"/>
      <c r="D941" s="85"/>
      <c r="E941" s="86"/>
      <c r="F941" s="86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">
      <c r="A942" s="86"/>
      <c r="B942" s="86"/>
      <c r="C942" s="86"/>
      <c r="D942" s="85"/>
      <c r="E942" s="86"/>
      <c r="F942" s="86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">
      <c r="A943" s="86"/>
      <c r="B943" s="86"/>
      <c r="C943" s="86"/>
      <c r="D943" s="85"/>
      <c r="E943" s="86"/>
      <c r="F943" s="86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">
      <c r="A944" s="86"/>
      <c r="B944" s="86"/>
      <c r="C944" s="86"/>
      <c r="D944" s="85"/>
      <c r="E944" s="86"/>
      <c r="F944" s="86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">
      <c r="A945" s="86"/>
      <c r="B945" s="86"/>
      <c r="C945" s="86"/>
      <c r="D945" s="85"/>
      <c r="E945" s="86"/>
      <c r="F945" s="86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">
      <c r="A946" s="86"/>
      <c r="B946" s="86"/>
      <c r="C946" s="86"/>
      <c r="D946" s="85"/>
      <c r="E946" s="86"/>
      <c r="F946" s="86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">
      <c r="A947" s="86"/>
      <c r="B947" s="86"/>
      <c r="C947" s="86"/>
      <c r="D947" s="85"/>
      <c r="E947" s="86"/>
      <c r="F947" s="86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">
      <c r="A948" s="86"/>
      <c r="B948" s="86"/>
      <c r="C948" s="86"/>
      <c r="D948" s="85"/>
      <c r="E948" s="86"/>
      <c r="F948" s="86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">
      <c r="A949" s="86"/>
      <c r="B949" s="86"/>
      <c r="C949" s="86"/>
      <c r="D949" s="85"/>
      <c r="E949" s="86"/>
      <c r="F949" s="86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">
      <c r="A950" s="86"/>
      <c r="B950" s="86"/>
      <c r="C950" s="86"/>
      <c r="D950" s="85"/>
      <c r="E950" s="86"/>
      <c r="F950" s="86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">
      <c r="A951" s="86"/>
      <c r="B951" s="86"/>
      <c r="C951" s="86"/>
      <c r="D951" s="85"/>
      <c r="E951" s="86"/>
      <c r="F951" s="86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">
      <c r="A952" s="86"/>
      <c r="B952" s="86"/>
      <c r="C952" s="86"/>
      <c r="D952" s="85"/>
      <c r="E952" s="86"/>
      <c r="F952" s="86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">
      <c r="A953" s="86"/>
      <c r="B953" s="86"/>
      <c r="C953" s="86"/>
      <c r="D953" s="85"/>
      <c r="E953" s="86"/>
      <c r="F953" s="86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">
      <c r="A954" s="86"/>
      <c r="B954" s="86"/>
      <c r="C954" s="86"/>
      <c r="D954" s="85"/>
      <c r="E954" s="86"/>
      <c r="F954" s="86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">
      <c r="A955" s="86"/>
      <c r="B955" s="86"/>
      <c r="C955" s="86"/>
      <c r="D955" s="85"/>
      <c r="E955" s="86"/>
      <c r="F955" s="86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">
      <c r="A956" s="86"/>
      <c r="B956" s="86"/>
      <c r="C956" s="86"/>
      <c r="D956" s="85"/>
      <c r="E956" s="86"/>
      <c r="F956" s="86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">
      <c r="A957" s="86"/>
      <c r="B957" s="86"/>
      <c r="C957" s="86"/>
      <c r="D957" s="85"/>
      <c r="E957" s="86"/>
      <c r="F957" s="86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">
      <c r="A958" s="86"/>
      <c r="B958" s="86"/>
      <c r="C958" s="86"/>
      <c r="D958" s="85"/>
      <c r="E958" s="86"/>
      <c r="F958" s="86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">
      <c r="A959" s="86"/>
      <c r="B959" s="86"/>
      <c r="C959" s="86"/>
      <c r="D959" s="85"/>
      <c r="E959" s="86"/>
      <c r="F959" s="86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">
      <c r="A960" s="86"/>
      <c r="B960" s="86"/>
      <c r="C960" s="86"/>
      <c r="D960" s="85"/>
      <c r="E960" s="86"/>
      <c r="F960" s="86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">
      <c r="A961" s="86"/>
      <c r="B961" s="86"/>
      <c r="C961" s="86"/>
      <c r="D961" s="85"/>
      <c r="E961" s="86"/>
      <c r="F961" s="86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">
      <c r="A962" s="86"/>
      <c r="B962" s="86"/>
      <c r="C962" s="86"/>
      <c r="D962" s="85"/>
      <c r="E962" s="86"/>
      <c r="F962" s="86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">
      <c r="A963" s="86"/>
      <c r="B963" s="86"/>
      <c r="C963" s="86"/>
      <c r="D963" s="85"/>
      <c r="E963" s="86"/>
      <c r="F963" s="86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">
      <c r="A964" s="86"/>
      <c r="B964" s="86"/>
      <c r="C964" s="86"/>
      <c r="D964" s="85"/>
      <c r="E964" s="86"/>
      <c r="F964" s="86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">
      <c r="A965" s="86"/>
      <c r="B965" s="86"/>
      <c r="C965" s="86"/>
      <c r="D965" s="85"/>
      <c r="E965" s="86"/>
      <c r="F965" s="86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">
      <c r="A966" s="86"/>
      <c r="B966" s="86"/>
      <c r="C966" s="86"/>
      <c r="D966" s="85"/>
      <c r="E966" s="86"/>
      <c r="F966" s="86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">
      <c r="A967" s="86"/>
      <c r="B967" s="86"/>
      <c r="C967" s="86"/>
      <c r="D967" s="85"/>
      <c r="E967" s="86"/>
      <c r="F967" s="86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">
      <c r="A968" s="86"/>
      <c r="B968" s="86"/>
      <c r="C968" s="86"/>
      <c r="D968" s="85"/>
      <c r="E968" s="86"/>
      <c r="F968" s="86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">
      <c r="A969" s="86"/>
      <c r="B969" s="86"/>
      <c r="C969" s="86"/>
      <c r="D969" s="85"/>
      <c r="E969" s="86"/>
      <c r="F969" s="86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">
      <c r="A970" s="86"/>
      <c r="B970" s="86"/>
      <c r="C970" s="86"/>
      <c r="D970" s="85"/>
      <c r="E970" s="86"/>
      <c r="F970" s="86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">
      <c r="A971" s="86"/>
      <c r="B971" s="86"/>
      <c r="C971" s="86"/>
      <c r="D971" s="85"/>
      <c r="E971" s="86"/>
      <c r="F971" s="86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">
      <c r="A972" s="86"/>
      <c r="B972" s="86"/>
      <c r="C972" s="86"/>
      <c r="D972" s="85"/>
      <c r="E972" s="86"/>
      <c r="F972" s="86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">
      <c r="A973" s="86"/>
      <c r="B973" s="86"/>
      <c r="C973" s="86"/>
      <c r="D973" s="85"/>
      <c r="E973" s="86"/>
      <c r="F973" s="86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">
      <c r="A974" s="86"/>
      <c r="B974" s="86"/>
      <c r="C974" s="86"/>
      <c r="D974" s="85"/>
      <c r="E974" s="86"/>
      <c r="F974" s="86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">
      <c r="A975" s="86"/>
      <c r="B975" s="86"/>
      <c r="C975" s="86"/>
      <c r="D975" s="85"/>
      <c r="E975" s="86"/>
      <c r="F975" s="86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">
      <c r="A976" s="86"/>
      <c r="B976" s="86"/>
      <c r="C976" s="86"/>
      <c r="D976" s="85"/>
      <c r="E976" s="86"/>
      <c r="F976" s="86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">
      <c r="A977" s="86"/>
      <c r="B977" s="86"/>
      <c r="C977" s="86"/>
      <c r="D977" s="85"/>
      <c r="E977" s="86"/>
      <c r="F977" s="86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">
      <c r="A978" s="86"/>
      <c r="B978" s="86"/>
      <c r="C978" s="86"/>
      <c r="D978" s="85"/>
      <c r="E978" s="86"/>
      <c r="F978" s="86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">
      <c r="A979" s="86"/>
      <c r="B979" s="86"/>
      <c r="C979" s="86"/>
      <c r="D979" s="85"/>
      <c r="E979" s="86"/>
      <c r="F979" s="86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">
      <c r="A980" s="86"/>
      <c r="B980" s="86"/>
      <c r="C980" s="86"/>
      <c r="D980" s="85"/>
      <c r="E980" s="86"/>
      <c r="F980" s="86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">
      <c r="A981" s="86"/>
      <c r="B981" s="86"/>
      <c r="C981" s="86"/>
      <c r="D981" s="85"/>
      <c r="E981" s="86"/>
      <c r="F981" s="86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">
      <c r="A982" s="86"/>
      <c r="B982" s="86"/>
      <c r="C982" s="86"/>
      <c r="D982" s="85"/>
      <c r="E982" s="86"/>
      <c r="F982" s="86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">
      <c r="A983" s="86"/>
      <c r="B983" s="86"/>
      <c r="C983" s="86"/>
      <c r="D983" s="85"/>
      <c r="E983" s="86"/>
      <c r="F983" s="86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">
      <c r="A984" s="86"/>
      <c r="B984" s="86"/>
      <c r="C984" s="86"/>
      <c r="D984" s="85"/>
      <c r="E984" s="86"/>
      <c r="F984" s="86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">
      <c r="A985" s="86"/>
      <c r="B985" s="86"/>
      <c r="C985" s="86"/>
      <c r="D985" s="85"/>
      <c r="E985" s="86"/>
      <c r="F985" s="86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">
      <c r="A986" s="86"/>
      <c r="B986" s="86"/>
      <c r="C986" s="86"/>
      <c r="D986" s="85"/>
      <c r="E986" s="86"/>
      <c r="F986" s="86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">
      <c r="A987" s="86"/>
      <c r="B987" s="86"/>
      <c r="C987" s="86"/>
      <c r="D987" s="85"/>
      <c r="E987" s="86"/>
      <c r="F987" s="86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">
      <c r="A988" s="86"/>
      <c r="B988" s="86"/>
      <c r="C988" s="86"/>
      <c r="D988" s="85"/>
      <c r="E988" s="86"/>
      <c r="F988" s="86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">
      <c r="A989" s="86"/>
      <c r="B989" s="86"/>
      <c r="C989" s="86"/>
      <c r="D989" s="85"/>
      <c r="E989" s="86"/>
      <c r="F989" s="86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">
      <c r="A990" s="86"/>
      <c r="B990" s="86"/>
      <c r="C990" s="86"/>
      <c r="D990" s="85"/>
      <c r="E990" s="86"/>
      <c r="F990" s="86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">
      <c r="A991" s="86"/>
      <c r="B991" s="86"/>
      <c r="C991" s="86"/>
      <c r="D991" s="85"/>
      <c r="E991" s="86"/>
      <c r="F991" s="86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">
      <c r="A992" s="86"/>
      <c r="B992" s="86"/>
      <c r="C992" s="86"/>
      <c r="D992" s="85"/>
      <c r="E992" s="86"/>
      <c r="F992" s="86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">
      <c r="A993" s="86"/>
      <c r="B993" s="86"/>
      <c r="C993" s="86"/>
      <c r="D993" s="85"/>
      <c r="E993" s="86"/>
      <c r="F993" s="86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">
      <c r="A994" s="86"/>
      <c r="B994" s="86"/>
      <c r="C994" s="86"/>
      <c r="D994" s="85"/>
      <c r="E994" s="86"/>
      <c r="F994" s="86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">
      <c r="A995" s="86"/>
      <c r="B995" s="86"/>
      <c r="C995" s="86"/>
      <c r="D995" s="85"/>
      <c r="E995" s="86"/>
      <c r="F995" s="86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">
      <c r="A996" s="86"/>
      <c r="B996" s="86"/>
      <c r="C996" s="86"/>
      <c r="D996" s="85"/>
      <c r="E996" s="86"/>
      <c r="F996" s="86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">
      <c r="A997" s="86"/>
      <c r="B997" s="86"/>
      <c r="C997" s="86"/>
      <c r="D997" s="85"/>
      <c r="E997" s="86"/>
      <c r="F997" s="86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">
      <c r="A998" s="86"/>
      <c r="B998" s="86"/>
      <c r="C998" s="86"/>
      <c r="D998" s="85"/>
      <c r="E998" s="86"/>
      <c r="F998" s="86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">
      <c r="A999" s="86"/>
      <c r="B999" s="86"/>
      <c r="C999" s="86"/>
      <c r="D999" s="85"/>
      <c r="E999" s="86"/>
      <c r="F999" s="86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">
      <c r="A1000" s="86"/>
      <c r="B1000" s="86"/>
      <c r="C1000" s="86"/>
      <c r="D1000" s="85"/>
      <c r="E1000" s="86"/>
      <c r="F1000" s="86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">
      <c r="A1001" s="86"/>
      <c r="B1001" s="86"/>
      <c r="C1001" s="86"/>
      <c r="D1001" s="85"/>
      <c r="E1001" s="86"/>
      <c r="F1001" s="86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">
      <c r="A1002" s="86"/>
      <c r="B1002" s="86"/>
      <c r="C1002" s="86"/>
      <c r="D1002" s="85"/>
      <c r="E1002" s="86"/>
      <c r="F1002" s="86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">
      <c r="A1003" s="86"/>
      <c r="B1003" s="86"/>
      <c r="C1003" s="86"/>
      <c r="D1003" s="85"/>
      <c r="E1003" s="86"/>
      <c r="F1003" s="86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">
      <c r="A1004" s="86"/>
      <c r="B1004" s="86"/>
      <c r="C1004" s="86"/>
      <c r="D1004" s="85"/>
      <c r="E1004" s="86"/>
      <c r="F1004" s="86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">
      <c r="A1005" s="86"/>
      <c r="B1005" s="86"/>
      <c r="C1005" s="86"/>
      <c r="D1005" s="85"/>
      <c r="E1005" s="86"/>
      <c r="F1005" s="86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">
      <c r="A1006" s="86"/>
      <c r="B1006" s="86"/>
      <c r="C1006" s="86"/>
      <c r="D1006" s="85"/>
      <c r="E1006" s="86"/>
      <c r="F1006" s="86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">
      <c r="A1007" s="86"/>
      <c r="B1007" s="86"/>
      <c r="C1007" s="86"/>
      <c r="D1007" s="85"/>
      <c r="E1007" s="86"/>
      <c r="F1007" s="86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">
      <c r="A1008" s="86"/>
      <c r="B1008" s="86"/>
      <c r="C1008" s="86"/>
      <c r="D1008" s="85"/>
      <c r="E1008" s="86"/>
      <c r="F1008" s="86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">
      <c r="A1009" s="86"/>
      <c r="B1009" s="86"/>
      <c r="C1009" s="86"/>
      <c r="D1009" s="85"/>
      <c r="E1009" s="86"/>
      <c r="F1009" s="86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">
      <c r="A1010" s="86"/>
      <c r="B1010" s="86"/>
      <c r="C1010" s="86"/>
      <c r="D1010" s="85"/>
      <c r="E1010" s="86"/>
      <c r="F1010" s="86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">
      <c r="A1011" s="86"/>
      <c r="B1011" s="86"/>
      <c r="C1011" s="86"/>
      <c r="D1011" s="85"/>
      <c r="E1011" s="86"/>
      <c r="F1011" s="86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">
      <c r="A1012" s="86"/>
      <c r="B1012" s="86"/>
      <c r="C1012" s="86"/>
      <c r="D1012" s="85"/>
      <c r="E1012" s="86"/>
      <c r="F1012" s="86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">
      <c r="A1013" s="86"/>
      <c r="B1013" s="86"/>
      <c r="C1013" s="86"/>
      <c r="D1013" s="85"/>
      <c r="E1013" s="86"/>
      <c r="F1013" s="86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">
      <c r="A1014" s="86"/>
      <c r="B1014" s="86"/>
      <c r="C1014" s="86"/>
      <c r="D1014" s="85"/>
      <c r="E1014" s="86"/>
      <c r="F1014" s="86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">
      <c r="A1015" s="86"/>
      <c r="B1015" s="86"/>
      <c r="C1015" s="86"/>
      <c r="D1015" s="85"/>
      <c r="E1015" s="86"/>
      <c r="F1015" s="86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">
      <c r="A1016" s="86"/>
      <c r="B1016" s="86"/>
      <c r="C1016" s="86"/>
      <c r="D1016" s="85"/>
      <c r="E1016" s="86"/>
      <c r="F1016" s="86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">
      <c r="A1017" s="86"/>
      <c r="B1017" s="86"/>
      <c r="C1017" s="86"/>
      <c r="D1017" s="85"/>
      <c r="E1017" s="86"/>
      <c r="F1017" s="86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">
      <c r="A1018" s="86"/>
      <c r="B1018" s="86"/>
      <c r="C1018" s="86"/>
      <c r="D1018" s="85"/>
      <c r="E1018" s="86"/>
      <c r="F1018" s="86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">
      <c r="A1019" s="86"/>
      <c r="B1019" s="86"/>
      <c r="C1019" s="86"/>
      <c r="D1019" s="85"/>
      <c r="E1019" s="86"/>
      <c r="F1019" s="86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">
      <c r="A1020" s="86"/>
      <c r="B1020" s="86"/>
      <c r="C1020" s="86"/>
      <c r="D1020" s="85"/>
      <c r="E1020" s="86"/>
      <c r="F1020" s="86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">
      <c r="A1021" s="86"/>
      <c r="B1021" s="86"/>
      <c r="C1021" s="86"/>
      <c r="D1021" s="85"/>
      <c r="E1021" s="86"/>
      <c r="F1021" s="86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">
      <c r="A1022" s="86"/>
      <c r="B1022" s="86"/>
      <c r="C1022" s="86"/>
      <c r="D1022" s="85"/>
      <c r="E1022" s="86"/>
      <c r="F1022" s="86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">
      <c r="A1023" s="86"/>
      <c r="B1023" s="86"/>
      <c r="C1023" s="86"/>
      <c r="D1023" s="85"/>
      <c r="E1023" s="86"/>
      <c r="F1023" s="86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">
      <c r="A1024" s="86"/>
      <c r="B1024" s="86"/>
      <c r="C1024" s="86"/>
      <c r="D1024" s="85"/>
      <c r="E1024" s="86"/>
      <c r="F1024" s="86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">
      <c r="A1025" s="86"/>
      <c r="B1025" s="86"/>
      <c r="C1025" s="86"/>
      <c r="D1025" s="85"/>
      <c r="E1025" s="86"/>
      <c r="F1025" s="86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">
      <c r="A1026" s="86"/>
      <c r="B1026" s="86"/>
      <c r="C1026" s="86"/>
      <c r="D1026" s="85"/>
      <c r="E1026" s="86"/>
      <c r="F1026" s="86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">
      <c r="A1027" s="86"/>
      <c r="B1027" s="86"/>
      <c r="C1027" s="86"/>
      <c r="D1027" s="85"/>
      <c r="E1027" s="86"/>
      <c r="F1027" s="86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">
      <c r="A1028" s="86"/>
      <c r="B1028" s="86"/>
      <c r="C1028" s="86"/>
      <c r="D1028" s="85"/>
      <c r="E1028" s="86"/>
      <c r="F1028" s="86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">
      <c r="A1029" s="86"/>
      <c r="B1029" s="86"/>
      <c r="C1029" s="86"/>
      <c r="D1029" s="85"/>
      <c r="E1029" s="86"/>
      <c r="F1029" s="86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">
      <c r="A1030" s="86"/>
      <c r="B1030" s="86"/>
      <c r="C1030" s="86"/>
      <c r="D1030" s="85"/>
      <c r="E1030" s="86"/>
      <c r="F1030" s="86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">
      <c r="A1031" s="86"/>
      <c r="B1031" s="86"/>
      <c r="C1031" s="86"/>
      <c r="D1031" s="85"/>
      <c r="E1031" s="86"/>
      <c r="F1031" s="86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">
      <c r="A1032" s="86"/>
      <c r="B1032" s="86"/>
      <c r="C1032" s="86"/>
      <c r="D1032" s="85"/>
      <c r="E1032" s="86"/>
      <c r="F1032" s="86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">
      <c r="A1033" s="86"/>
      <c r="B1033" s="86"/>
      <c r="C1033" s="86"/>
      <c r="D1033" s="85"/>
      <c r="E1033" s="86"/>
      <c r="F1033" s="86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">
      <c r="A1034" s="86"/>
      <c r="B1034" s="86"/>
      <c r="C1034" s="86"/>
      <c r="D1034" s="85"/>
      <c r="E1034" s="86"/>
      <c r="F1034" s="86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">
      <c r="A1035" s="86"/>
      <c r="B1035" s="86"/>
      <c r="C1035" s="86"/>
      <c r="D1035" s="85"/>
      <c r="E1035" s="86"/>
      <c r="F1035" s="86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">
      <c r="A1036" s="86"/>
      <c r="B1036" s="86"/>
      <c r="C1036" s="86"/>
      <c r="D1036" s="85"/>
      <c r="E1036" s="86"/>
      <c r="F1036" s="86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">
      <c r="A1037" s="86"/>
      <c r="B1037" s="86"/>
      <c r="C1037" s="86"/>
      <c r="D1037" s="85"/>
      <c r="E1037" s="86"/>
      <c r="F1037" s="86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">
      <c r="A1038" s="86"/>
      <c r="B1038" s="86"/>
      <c r="C1038" s="86"/>
      <c r="D1038" s="85"/>
      <c r="E1038" s="86"/>
      <c r="F1038" s="86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">
      <c r="A1039" s="86"/>
      <c r="B1039" s="86"/>
      <c r="C1039" s="86"/>
      <c r="D1039" s="85"/>
      <c r="E1039" s="86"/>
      <c r="F1039" s="86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">
      <c r="A1040" s="86"/>
      <c r="B1040" s="86"/>
      <c r="C1040" s="86"/>
      <c r="D1040" s="85"/>
      <c r="E1040" s="86"/>
      <c r="F1040" s="86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">
      <c r="A1041" s="86"/>
      <c r="B1041" s="86"/>
      <c r="C1041" s="86"/>
      <c r="D1041" s="85"/>
      <c r="E1041" s="86"/>
      <c r="F1041" s="86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">
      <c r="A1042" s="86"/>
      <c r="B1042" s="86"/>
      <c r="C1042" s="86"/>
      <c r="D1042" s="85"/>
      <c r="E1042" s="86"/>
      <c r="F1042" s="86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">
      <c r="A1043" s="86"/>
      <c r="B1043" s="86"/>
      <c r="C1043" s="86"/>
      <c r="D1043" s="85"/>
      <c r="E1043" s="86"/>
      <c r="F1043" s="86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">
      <c r="A1044" s="86"/>
      <c r="B1044" s="86"/>
      <c r="C1044" s="86"/>
      <c r="D1044" s="85"/>
      <c r="E1044" s="86"/>
      <c r="F1044" s="86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">
      <c r="A1045" s="86"/>
      <c r="B1045" s="86"/>
      <c r="C1045" s="86"/>
      <c r="D1045" s="85"/>
      <c r="E1045" s="86"/>
      <c r="F1045" s="86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">
      <c r="A1046" s="86"/>
      <c r="B1046" s="86"/>
      <c r="C1046" s="86"/>
      <c r="D1046" s="85"/>
      <c r="E1046" s="86"/>
      <c r="F1046" s="86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">
      <c r="A1047" s="86"/>
      <c r="B1047" s="86"/>
      <c r="C1047" s="86"/>
      <c r="D1047" s="85"/>
      <c r="E1047" s="86"/>
      <c r="F1047" s="86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">
      <c r="A1048" s="86"/>
      <c r="B1048" s="86"/>
      <c r="C1048" s="86"/>
      <c r="D1048" s="85"/>
      <c r="E1048" s="86"/>
      <c r="F1048" s="86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">
      <c r="A1049" s="86"/>
      <c r="B1049" s="86"/>
      <c r="C1049" s="86"/>
      <c r="D1049" s="85"/>
      <c r="E1049" s="86"/>
      <c r="F1049" s="86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">
      <c r="A1050" s="86"/>
      <c r="B1050" s="86"/>
      <c r="C1050" s="86"/>
      <c r="D1050" s="85"/>
      <c r="E1050" s="86"/>
      <c r="F1050" s="86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">
      <c r="A1051" s="86"/>
      <c r="B1051" s="86"/>
      <c r="C1051" s="86"/>
      <c r="D1051" s="85"/>
      <c r="E1051" s="86"/>
      <c r="F1051" s="86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">
      <c r="A1052" s="86"/>
      <c r="B1052" s="86"/>
      <c r="C1052" s="86"/>
      <c r="D1052" s="85"/>
      <c r="E1052" s="86"/>
      <c r="F1052" s="86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">
      <c r="A1053" s="86"/>
      <c r="B1053" s="86"/>
      <c r="C1053" s="86"/>
      <c r="D1053" s="85"/>
      <c r="E1053" s="86"/>
      <c r="F1053" s="86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">
      <c r="A1054" s="86"/>
      <c r="B1054" s="86"/>
      <c r="C1054" s="86"/>
      <c r="D1054" s="85"/>
      <c r="E1054" s="86"/>
      <c r="F1054" s="86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">
      <c r="A1055" s="86"/>
      <c r="B1055" s="86"/>
      <c r="C1055" s="86"/>
      <c r="D1055" s="85"/>
      <c r="E1055" s="86"/>
      <c r="F1055" s="86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">
      <c r="A1056" s="86"/>
      <c r="B1056" s="86"/>
      <c r="C1056" s="86"/>
      <c r="D1056" s="85"/>
      <c r="E1056" s="86"/>
      <c r="F1056" s="86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">
      <c r="A1057" s="86"/>
      <c r="B1057" s="86"/>
      <c r="C1057" s="86"/>
      <c r="D1057" s="85"/>
      <c r="E1057" s="86"/>
      <c r="F1057" s="86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">
      <c r="A1058" s="86"/>
      <c r="B1058" s="86"/>
      <c r="C1058" s="86"/>
      <c r="D1058" s="85"/>
      <c r="E1058" s="86"/>
      <c r="F1058" s="86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">
      <c r="A1059" s="86"/>
      <c r="B1059" s="86"/>
      <c r="C1059" s="86"/>
      <c r="D1059" s="85"/>
      <c r="E1059" s="86"/>
      <c r="F1059" s="86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">
      <c r="A1060" s="86"/>
      <c r="B1060" s="86"/>
      <c r="C1060" s="86"/>
      <c r="D1060" s="85"/>
      <c r="E1060" s="86"/>
      <c r="F1060" s="86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">
      <c r="A1061" s="86"/>
      <c r="B1061" s="86"/>
      <c r="C1061" s="86"/>
      <c r="D1061" s="85"/>
      <c r="E1061" s="86"/>
      <c r="F1061" s="86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">
      <c r="A1062" s="86"/>
      <c r="B1062" s="86"/>
      <c r="C1062" s="86"/>
      <c r="D1062" s="85"/>
      <c r="E1062" s="86"/>
      <c r="F1062" s="86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">
      <c r="A1063" s="86"/>
      <c r="B1063" s="86"/>
      <c r="C1063" s="86"/>
      <c r="D1063" s="85"/>
      <c r="E1063" s="86"/>
      <c r="F1063" s="86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">
      <c r="A1064" s="86"/>
      <c r="B1064" s="86"/>
      <c r="C1064" s="86"/>
      <c r="D1064" s="85"/>
      <c r="E1064" s="86"/>
      <c r="F1064" s="86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">
      <c r="A1065" s="86"/>
      <c r="B1065" s="86"/>
      <c r="C1065" s="86"/>
      <c r="D1065" s="85"/>
      <c r="E1065" s="86"/>
      <c r="F1065" s="86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">
      <c r="A1066" s="86"/>
      <c r="B1066" s="86"/>
      <c r="C1066" s="86"/>
      <c r="D1066" s="85"/>
      <c r="E1066" s="86"/>
      <c r="F1066" s="86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">
      <c r="A1067" s="86"/>
      <c r="B1067" s="86"/>
      <c r="C1067" s="86"/>
      <c r="D1067" s="85"/>
      <c r="E1067" s="86"/>
      <c r="F1067" s="86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">
      <c r="A1068" s="86"/>
      <c r="B1068" s="86"/>
      <c r="C1068" s="86"/>
      <c r="D1068" s="85"/>
      <c r="E1068" s="86"/>
      <c r="F1068" s="86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">
      <c r="A1069" s="86"/>
      <c r="B1069" s="86"/>
      <c r="C1069" s="86"/>
      <c r="D1069" s="85"/>
      <c r="E1069" s="86"/>
      <c r="F1069" s="86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">
      <c r="A1070" s="86"/>
      <c r="B1070" s="86"/>
      <c r="C1070" s="86"/>
      <c r="D1070" s="85"/>
      <c r="E1070" s="86"/>
      <c r="F1070" s="86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">
      <c r="A1071" s="86"/>
      <c r="B1071" s="86"/>
      <c r="C1071" s="86"/>
      <c r="D1071" s="85"/>
      <c r="E1071" s="86"/>
      <c r="F1071" s="86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">
      <c r="A1072" s="86"/>
      <c r="B1072" s="86"/>
      <c r="C1072" s="86"/>
      <c r="D1072" s="85"/>
      <c r="E1072" s="86"/>
      <c r="F1072" s="86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">
      <c r="A1073" s="86"/>
      <c r="B1073" s="86"/>
      <c r="C1073" s="86"/>
      <c r="D1073" s="85"/>
      <c r="E1073" s="86"/>
      <c r="F1073" s="86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">
      <c r="A1074" s="86"/>
      <c r="B1074" s="86"/>
      <c r="C1074" s="86"/>
      <c r="D1074" s="85"/>
      <c r="E1074" s="86"/>
      <c r="F1074" s="86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">
      <c r="A1075" s="86"/>
      <c r="B1075" s="86"/>
      <c r="C1075" s="86"/>
      <c r="D1075" s="85"/>
      <c r="E1075" s="86"/>
      <c r="F1075" s="86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">
      <c r="A1076" s="86"/>
      <c r="B1076" s="86"/>
      <c r="C1076" s="86"/>
      <c r="D1076" s="85"/>
      <c r="E1076" s="86"/>
      <c r="F1076" s="86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">
      <c r="A1077" s="86"/>
      <c r="B1077" s="86"/>
      <c r="C1077" s="86"/>
      <c r="D1077" s="85"/>
      <c r="E1077" s="86"/>
      <c r="F1077" s="86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">
      <c r="A1078" s="86"/>
      <c r="B1078" s="86"/>
      <c r="C1078" s="86"/>
      <c r="D1078" s="85"/>
      <c r="E1078" s="86"/>
      <c r="F1078" s="86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">
      <c r="A1079" s="86"/>
      <c r="B1079" s="86"/>
      <c r="C1079" s="86"/>
      <c r="D1079" s="85"/>
      <c r="E1079" s="86"/>
      <c r="F1079" s="86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">
      <c r="A1080" s="86"/>
      <c r="B1080" s="86"/>
      <c r="C1080" s="86"/>
      <c r="D1080" s="85"/>
      <c r="E1080" s="86"/>
      <c r="F1080" s="86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4">
      <c r="A1081" s="86"/>
      <c r="B1081" s="86"/>
      <c r="C1081" s="86"/>
      <c r="D1081" s="85"/>
      <c r="E1081" s="86"/>
      <c r="F1081" s="86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">
      <c r="A1082" s="86"/>
      <c r="B1082" s="86"/>
      <c r="C1082" s="86"/>
      <c r="D1082" s="85"/>
      <c r="E1082" s="86"/>
      <c r="F1082" s="86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4">
      <c r="A1083" s="86"/>
      <c r="B1083" s="86"/>
      <c r="C1083" s="86"/>
      <c r="D1083" s="85"/>
      <c r="E1083" s="86"/>
      <c r="F1083" s="86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4">
      <c r="A1084" s="86"/>
      <c r="B1084" s="86"/>
      <c r="C1084" s="86"/>
      <c r="D1084" s="85"/>
      <c r="E1084" s="86"/>
      <c r="F1084" s="86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4">
      <c r="A1085" s="86"/>
      <c r="B1085" s="86"/>
      <c r="C1085" s="86"/>
      <c r="D1085" s="85"/>
      <c r="E1085" s="86"/>
      <c r="F1085" s="86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4">
      <c r="A1086" s="86"/>
      <c r="B1086" s="86"/>
      <c r="C1086" s="86"/>
      <c r="D1086" s="85"/>
      <c r="E1086" s="86"/>
      <c r="F1086" s="86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4">
      <c r="A1087" s="86"/>
      <c r="B1087" s="86"/>
      <c r="C1087" s="86"/>
      <c r="D1087" s="85"/>
      <c r="E1087" s="86"/>
      <c r="F1087" s="86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4">
      <c r="A1088" s="86"/>
      <c r="B1088" s="86"/>
      <c r="C1088" s="86"/>
      <c r="D1088" s="85"/>
      <c r="E1088" s="86"/>
      <c r="F1088" s="86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4">
      <c r="A1089" s="86"/>
      <c r="B1089" s="86"/>
      <c r="C1089" s="86"/>
      <c r="D1089" s="85"/>
      <c r="E1089" s="86"/>
      <c r="F1089" s="86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4">
      <c r="A1090" s="86"/>
      <c r="B1090" s="86"/>
      <c r="C1090" s="86"/>
      <c r="D1090" s="85"/>
      <c r="E1090" s="86"/>
      <c r="F1090" s="86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4">
      <c r="A1091" s="86"/>
      <c r="B1091" s="86"/>
      <c r="C1091" s="86"/>
      <c r="D1091" s="85"/>
      <c r="E1091" s="86"/>
      <c r="F1091" s="86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4">
      <c r="A1092" s="86"/>
      <c r="B1092" s="86"/>
      <c r="C1092" s="86"/>
      <c r="D1092" s="85"/>
      <c r="E1092" s="86"/>
      <c r="F1092" s="86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4">
      <c r="A1093" s="86"/>
      <c r="B1093" s="86"/>
      <c r="C1093" s="86"/>
      <c r="D1093" s="85"/>
      <c r="E1093" s="86"/>
      <c r="F1093" s="86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4">
      <c r="A1094" s="86"/>
      <c r="B1094" s="86"/>
      <c r="C1094" s="86"/>
      <c r="D1094" s="85"/>
      <c r="E1094" s="86"/>
      <c r="F1094" s="86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4">
      <c r="A1095" s="86"/>
      <c r="B1095" s="86"/>
      <c r="C1095" s="86"/>
      <c r="D1095" s="85"/>
      <c r="E1095" s="86"/>
      <c r="F1095" s="86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4">
      <c r="A1096" s="86"/>
      <c r="B1096" s="86"/>
      <c r="C1096" s="86"/>
      <c r="D1096" s="85"/>
      <c r="E1096" s="86"/>
      <c r="F1096" s="86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4">
      <c r="A1097" s="86"/>
      <c r="B1097" s="86"/>
      <c r="C1097" s="86"/>
      <c r="D1097" s="85"/>
      <c r="E1097" s="86"/>
      <c r="F1097" s="86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4">
      <c r="A1098" s="86"/>
      <c r="B1098" s="86"/>
      <c r="C1098" s="86"/>
      <c r="D1098" s="85"/>
      <c r="E1098" s="86"/>
      <c r="F1098" s="86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4">
      <c r="A1099" s="86"/>
      <c r="B1099" s="86"/>
      <c r="C1099" s="86"/>
      <c r="D1099" s="85"/>
      <c r="E1099" s="86"/>
      <c r="F1099" s="86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4">
      <c r="A1100" s="86"/>
      <c r="B1100" s="86"/>
      <c r="C1100" s="86"/>
      <c r="D1100" s="85"/>
      <c r="E1100" s="86"/>
      <c r="F1100" s="86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4">
      <c r="A1101" s="86"/>
      <c r="B1101" s="86"/>
      <c r="C1101" s="86"/>
      <c r="D1101" s="85"/>
      <c r="E1101" s="86"/>
      <c r="F1101" s="86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4">
      <c r="A1102" s="86"/>
      <c r="B1102" s="86"/>
      <c r="C1102" s="86"/>
      <c r="D1102" s="85"/>
      <c r="E1102" s="86"/>
      <c r="F1102" s="86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4">
      <c r="A1103" s="86"/>
      <c r="B1103" s="86"/>
      <c r="C1103" s="86"/>
      <c r="D1103" s="85"/>
      <c r="E1103" s="86"/>
      <c r="F1103" s="86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4">
      <c r="A1104" s="86"/>
      <c r="B1104" s="86"/>
      <c r="C1104" s="86"/>
      <c r="D1104" s="85"/>
      <c r="E1104" s="86"/>
      <c r="F1104" s="86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4">
      <c r="A1105" s="86"/>
      <c r="B1105" s="86"/>
      <c r="C1105" s="86"/>
      <c r="D1105" s="85"/>
      <c r="E1105" s="86"/>
      <c r="F1105" s="86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4">
      <c r="A1106" s="86"/>
      <c r="B1106" s="86"/>
      <c r="C1106" s="86"/>
      <c r="D1106" s="85"/>
      <c r="E1106" s="86"/>
      <c r="F1106" s="86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4">
      <c r="A1107" s="86"/>
      <c r="B1107" s="86"/>
      <c r="C1107" s="86"/>
      <c r="D1107" s="85"/>
      <c r="E1107" s="86"/>
      <c r="F1107" s="86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4">
      <c r="A1108" s="86"/>
      <c r="B1108" s="86"/>
      <c r="C1108" s="86"/>
      <c r="D1108" s="85"/>
      <c r="E1108" s="86"/>
      <c r="F1108" s="86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4">
      <c r="A1109" s="86"/>
      <c r="B1109" s="86"/>
      <c r="C1109" s="86"/>
      <c r="D1109" s="85"/>
      <c r="E1109" s="86"/>
      <c r="F1109" s="86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4">
      <c r="A1110" s="86"/>
      <c r="B1110" s="86"/>
      <c r="C1110" s="86"/>
      <c r="D1110" s="85"/>
      <c r="E1110" s="86"/>
      <c r="F1110" s="86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4">
      <c r="A1111" s="86"/>
      <c r="B1111" s="86"/>
      <c r="C1111" s="86"/>
      <c r="D1111" s="85"/>
      <c r="E1111" s="86"/>
      <c r="F1111" s="86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4">
      <c r="A1112" s="86"/>
      <c r="B1112" s="86"/>
      <c r="C1112" s="86"/>
      <c r="D1112" s="85"/>
      <c r="E1112" s="86"/>
      <c r="F1112" s="86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4">
      <c r="A1113" s="86"/>
      <c r="B1113" s="86"/>
      <c r="C1113" s="86"/>
      <c r="D1113" s="85"/>
      <c r="E1113" s="86"/>
      <c r="F1113" s="86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4">
      <c r="A1114" s="86"/>
      <c r="B1114" s="86"/>
      <c r="C1114" s="86"/>
      <c r="D1114" s="85"/>
      <c r="E1114" s="86"/>
      <c r="F1114" s="86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4">
      <c r="A1115" s="86"/>
      <c r="B1115" s="86"/>
      <c r="C1115" s="86"/>
      <c r="D1115" s="85"/>
      <c r="E1115" s="86"/>
      <c r="F1115" s="86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4">
      <c r="A1116" s="86"/>
      <c r="B1116" s="86"/>
      <c r="C1116" s="86"/>
      <c r="D1116" s="85"/>
      <c r="E1116" s="86"/>
      <c r="F1116" s="86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4">
      <c r="A1117" s="86"/>
      <c r="B1117" s="86"/>
      <c r="C1117" s="86"/>
      <c r="D1117" s="85"/>
      <c r="E1117" s="86"/>
      <c r="F1117" s="86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4">
      <c r="A1118" s="86"/>
      <c r="B1118" s="86"/>
      <c r="C1118" s="86"/>
      <c r="D1118" s="85"/>
      <c r="E1118" s="86"/>
      <c r="F1118" s="86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4">
      <c r="A1119" s="86"/>
      <c r="B1119" s="86"/>
      <c r="C1119" s="86"/>
      <c r="D1119" s="85"/>
      <c r="E1119" s="86"/>
      <c r="F1119" s="86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4">
      <c r="A1120" s="86"/>
      <c r="B1120" s="86"/>
      <c r="C1120" s="86"/>
      <c r="D1120" s="85"/>
      <c r="E1120" s="86"/>
      <c r="F1120" s="86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4">
      <c r="A1121" s="86"/>
      <c r="B1121" s="86"/>
      <c r="C1121" s="86"/>
      <c r="D1121" s="85"/>
      <c r="E1121" s="86"/>
      <c r="F1121" s="86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4">
      <c r="A1122" s="86"/>
      <c r="B1122" s="86"/>
      <c r="C1122" s="86"/>
      <c r="D1122" s="85"/>
      <c r="E1122" s="86"/>
      <c r="F1122" s="86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4">
      <c r="A1123" s="86"/>
      <c r="B1123" s="86"/>
      <c r="C1123" s="86"/>
      <c r="D1123" s="85"/>
      <c r="E1123" s="86"/>
      <c r="F1123" s="86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4">
      <c r="A1124" s="86"/>
      <c r="B1124" s="86"/>
      <c r="C1124" s="86"/>
      <c r="D1124" s="85"/>
      <c r="E1124" s="86"/>
      <c r="F1124" s="86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4">
      <c r="A1125" s="86"/>
      <c r="B1125" s="86"/>
      <c r="C1125" s="86"/>
      <c r="D1125" s="85"/>
      <c r="E1125" s="86"/>
      <c r="F1125" s="86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4">
      <c r="A1126" s="86"/>
      <c r="B1126" s="86"/>
      <c r="C1126" s="86"/>
      <c r="D1126" s="85"/>
      <c r="E1126" s="86"/>
      <c r="F1126" s="86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4">
      <c r="A1127" s="86"/>
      <c r="B1127" s="86"/>
      <c r="C1127" s="86"/>
      <c r="D1127" s="85"/>
      <c r="E1127" s="86"/>
      <c r="F1127" s="86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4">
      <c r="A1128" s="86"/>
      <c r="B1128" s="86"/>
      <c r="C1128" s="86"/>
      <c r="D1128" s="85"/>
      <c r="E1128" s="86"/>
      <c r="F1128" s="86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4">
      <c r="A1129" s="86"/>
      <c r="B1129" s="86"/>
      <c r="C1129" s="86"/>
      <c r="D1129" s="85"/>
      <c r="E1129" s="86"/>
      <c r="F1129" s="86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4">
      <c r="A1130" s="86"/>
      <c r="B1130" s="86"/>
      <c r="C1130" s="86"/>
      <c r="D1130" s="85"/>
      <c r="E1130" s="86"/>
      <c r="F1130" s="86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4">
      <c r="A1131" s="86"/>
      <c r="B1131" s="86"/>
      <c r="C1131" s="86"/>
      <c r="D1131" s="85"/>
      <c r="E1131" s="86"/>
      <c r="F1131" s="86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4">
      <c r="A1132" s="86"/>
      <c r="B1132" s="86"/>
      <c r="C1132" s="86"/>
      <c r="D1132" s="85"/>
      <c r="E1132" s="86"/>
      <c r="F1132" s="86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4">
      <c r="A1133" s="86"/>
      <c r="B1133" s="86"/>
      <c r="C1133" s="86"/>
      <c r="D1133" s="85"/>
      <c r="E1133" s="86"/>
      <c r="F1133" s="86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4">
      <c r="A1134" s="86"/>
      <c r="B1134" s="86"/>
      <c r="C1134" s="86"/>
      <c r="D1134" s="85"/>
      <c r="E1134" s="86"/>
      <c r="F1134" s="86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4">
      <c r="A1135" s="86"/>
      <c r="B1135" s="86"/>
      <c r="C1135" s="86"/>
      <c r="D1135" s="85"/>
      <c r="E1135" s="86"/>
      <c r="F1135" s="86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4">
      <c r="A1136" s="86"/>
      <c r="B1136" s="86"/>
      <c r="C1136" s="86"/>
      <c r="D1136" s="85"/>
      <c r="E1136" s="86"/>
      <c r="F1136" s="86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4">
      <c r="A1137" s="86"/>
      <c r="B1137" s="86"/>
      <c r="C1137" s="86"/>
      <c r="D1137" s="85"/>
      <c r="E1137" s="86"/>
      <c r="F1137" s="86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4">
      <c r="A1138" s="86"/>
      <c r="B1138" s="86"/>
      <c r="C1138" s="86"/>
      <c r="D1138" s="85"/>
      <c r="E1138" s="86"/>
      <c r="F1138" s="86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4">
      <c r="A1139" s="86"/>
      <c r="B1139" s="86"/>
      <c r="C1139" s="86"/>
      <c r="D1139" s="85"/>
      <c r="E1139" s="86"/>
      <c r="F1139" s="86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4">
      <c r="A1140" s="86"/>
      <c r="B1140" s="86"/>
      <c r="C1140" s="86"/>
      <c r="D1140" s="85"/>
      <c r="E1140" s="86"/>
      <c r="F1140" s="86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4">
      <c r="A1141" s="86"/>
      <c r="B1141" s="86"/>
      <c r="C1141" s="86"/>
      <c r="D1141" s="85"/>
      <c r="E1141" s="86"/>
      <c r="F1141" s="86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4">
      <c r="A1142" s="86"/>
      <c r="B1142" s="86"/>
      <c r="C1142" s="86"/>
      <c r="D1142" s="85"/>
      <c r="E1142" s="86"/>
      <c r="F1142" s="86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4">
      <c r="A1143" s="86"/>
      <c r="B1143" s="86"/>
      <c r="C1143" s="86"/>
      <c r="D1143" s="85"/>
      <c r="E1143" s="86"/>
      <c r="F1143" s="86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4">
      <c r="A1144" s="86"/>
      <c r="B1144" s="86"/>
      <c r="C1144" s="86"/>
      <c r="D1144" s="85"/>
      <c r="E1144" s="86"/>
      <c r="F1144" s="86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4">
      <c r="A1145" s="86"/>
      <c r="B1145" s="86"/>
      <c r="C1145" s="86"/>
      <c r="D1145" s="85"/>
      <c r="E1145" s="86"/>
      <c r="F1145" s="86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4">
      <c r="A1146" s="86"/>
      <c r="B1146" s="86"/>
      <c r="C1146" s="86"/>
      <c r="D1146" s="85"/>
      <c r="E1146" s="86"/>
      <c r="F1146" s="86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4">
      <c r="A1147" s="86"/>
      <c r="B1147" s="86"/>
      <c r="C1147" s="86"/>
      <c r="D1147" s="85"/>
      <c r="E1147" s="86"/>
      <c r="F1147" s="86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4">
      <c r="A1148" s="86"/>
      <c r="B1148" s="86"/>
      <c r="C1148" s="86"/>
      <c r="D1148" s="85"/>
      <c r="E1148" s="86"/>
      <c r="F1148" s="86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4">
      <c r="A1149" s="86"/>
      <c r="B1149" s="86"/>
      <c r="C1149" s="86"/>
      <c r="D1149" s="85"/>
      <c r="E1149" s="86"/>
      <c r="F1149" s="86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4">
      <c r="A1150" s="86"/>
      <c r="B1150" s="86"/>
      <c r="C1150" s="86"/>
      <c r="D1150" s="85"/>
      <c r="E1150" s="86"/>
      <c r="F1150" s="86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4">
      <c r="A1151" s="86"/>
      <c r="B1151" s="86"/>
      <c r="C1151" s="86"/>
      <c r="D1151" s="85"/>
      <c r="E1151" s="86"/>
      <c r="F1151" s="86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4">
      <c r="A1152" s="86"/>
      <c r="B1152" s="86"/>
      <c r="C1152" s="86"/>
      <c r="D1152" s="85"/>
      <c r="E1152" s="86"/>
      <c r="F1152" s="86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4">
      <c r="A1153" s="86"/>
      <c r="B1153" s="86"/>
      <c r="C1153" s="86"/>
      <c r="D1153" s="85"/>
      <c r="E1153" s="86"/>
      <c r="F1153" s="86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4">
      <c r="A1154" s="86"/>
      <c r="B1154" s="86"/>
      <c r="C1154" s="86"/>
      <c r="D1154" s="85"/>
      <c r="E1154" s="86"/>
      <c r="F1154" s="86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4">
      <c r="A1155" s="86"/>
      <c r="B1155" s="86"/>
      <c r="C1155" s="86"/>
      <c r="D1155" s="85"/>
      <c r="E1155" s="86"/>
      <c r="F1155" s="86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4">
      <c r="A1156" s="86"/>
      <c r="B1156" s="86"/>
      <c r="C1156" s="86"/>
      <c r="D1156" s="85"/>
      <c r="E1156" s="86"/>
      <c r="F1156" s="86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4">
      <c r="A1157" s="86"/>
      <c r="B1157" s="86"/>
      <c r="C1157" s="86"/>
      <c r="D1157" s="85"/>
      <c r="E1157" s="86"/>
      <c r="F1157" s="86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4">
      <c r="A1158" s="86"/>
      <c r="B1158" s="86"/>
      <c r="C1158" s="86"/>
      <c r="D1158" s="85"/>
      <c r="E1158" s="86"/>
      <c r="F1158" s="86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4">
      <c r="A1159" s="86"/>
      <c r="B1159" s="86"/>
      <c r="C1159" s="86"/>
      <c r="D1159" s="85"/>
      <c r="E1159" s="86"/>
      <c r="F1159" s="86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4">
      <c r="A1160" s="86"/>
      <c r="B1160" s="86"/>
      <c r="C1160" s="86"/>
      <c r="D1160" s="85"/>
      <c r="E1160" s="86"/>
      <c r="F1160" s="86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4">
      <c r="A1161" s="86"/>
      <c r="B1161" s="86"/>
      <c r="C1161" s="86"/>
      <c r="D1161" s="85"/>
      <c r="E1161" s="86"/>
      <c r="F1161" s="86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4">
      <c r="A1162" s="86"/>
      <c r="B1162" s="86"/>
      <c r="C1162" s="86"/>
      <c r="D1162" s="85"/>
      <c r="E1162" s="86"/>
      <c r="F1162" s="86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4">
      <c r="A1163" s="86"/>
      <c r="B1163" s="86"/>
      <c r="C1163" s="86"/>
      <c r="D1163" s="85"/>
      <c r="E1163" s="86"/>
      <c r="F1163" s="86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4">
      <c r="A1164" s="86"/>
      <c r="B1164" s="86"/>
      <c r="C1164" s="86"/>
      <c r="D1164" s="85"/>
      <c r="E1164" s="86"/>
      <c r="F1164" s="86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4">
      <c r="A1165" s="86"/>
      <c r="B1165" s="86"/>
      <c r="C1165" s="86"/>
      <c r="D1165" s="85"/>
      <c r="E1165" s="86"/>
      <c r="F1165" s="86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4">
      <c r="A1166" s="86"/>
      <c r="B1166" s="86"/>
      <c r="C1166" s="86"/>
      <c r="D1166" s="85"/>
      <c r="E1166" s="86"/>
      <c r="F1166" s="86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4">
      <c r="A1167" s="86"/>
      <c r="B1167" s="86"/>
      <c r="C1167" s="86"/>
      <c r="D1167" s="85"/>
      <c r="E1167" s="86"/>
      <c r="F1167" s="86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4">
      <c r="A1168" s="86"/>
      <c r="B1168" s="86"/>
      <c r="C1168" s="86"/>
      <c r="D1168" s="85"/>
      <c r="E1168" s="86"/>
      <c r="F1168" s="86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4">
      <c r="A1169" s="86"/>
      <c r="B1169" s="86"/>
      <c r="C1169" s="86"/>
      <c r="D1169" s="85"/>
      <c r="E1169" s="86"/>
      <c r="F1169" s="86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4">
      <c r="A1170" s="86"/>
      <c r="B1170" s="86"/>
      <c r="C1170" s="86"/>
      <c r="D1170" s="85"/>
      <c r="E1170" s="86"/>
      <c r="F1170" s="86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4">
      <c r="A1171" s="86"/>
      <c r="B1171" s="86"/>
      <c r="C1171" s="86"/>
      <c r="D1171" s="85"/>
      <c r="E1171" s="86"/>
      <c r="F1171" s="86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4">
      <c r="A1172" s="86"/>
      <c r="B1172" s="86"/>
      <c r="C1172" s="86"/>
      <c r="D1172" s="85"/>
      <c r="E1172" s="86"/>
      <c r="F1172" s="86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4">
      <c r="A1173" s="86"/>
      <c r="B1173" s="86"/>
      <c r="C1173" s="86"/>
      <c r="D1173" s="85"/>
      <c r="E1173" s="86"/>
      <c r="F1173" s="86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4">
      <c r="A1174" s="86"/>
      <c r="B1174" s="86"/>
      <c r="C1174" s="86"/>
      <c r="D1174" s="85"/>
      <c r="E1174" s="86"/>
      <c r="F1174" s="86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4">
      <c r="A1175" s="86"/>
      <c r="B1175" s="86"/>
      <c r="C1175" s="86"/>
      <c r="D1175" s="85"/>
      <c r="E1175" s="86"/>
      <c r="F1175" s="86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4">
      <c r="A1176" s="86"/>
      <c r="B1176" s="86"/>
      <c r="C1176" s="86"/>
      <c r="D1176" s="85"/>
      <c r="E1176" s="86"/>
      <c r="F1176" s="86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4">
      <c r="A1177" s="86"/>
      <c r="B1177" s="86"/>
      <c r="C1177" s="86"/>
      <c r="D1177" s="85"/>
      <c r="E1177" s="86"/>
      <c r="F1177" s="86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4">
      <c r="A1178" s="86"/>
      <c r="B1178" s="86"/>
      <c r="C1178" s="86"/>
      <c r="D1178" s="85"/>
      <c r="E1178" s="86"/>
      <c r="F1178" s="86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4">
      <c r="A1179" s="86"/>
      <c r="B1179" s="86"/>
      <c r="C1179" s="86"/>
      <c r="D1179" s="85"/>
      <c r="E1179" s="86"/>
      <c r="F1179" s="86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4">
      <c r="A1180" s="86"/>
      <c r="B1180" s="86"/>
      <c r="C1180" s="86"/>
      <c r="D1180" s="85"/>
      <c r="E1180" s="86"/>
      <c r="F1180" s="86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4">
      <c r="A1181" s="86"/>
      <c r="B1181" s="86"/>
      <c r="C1181" s="86"/>
      <c r="D1181" s="85"/>
      <c r="E1181" s="86"/>
      <c r="F1181" s="86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4">
      <c r="A1182" s="86"/>
      <c r="B1182" s="86"/>
      <c r="C1182" s="86"/>
      <c r="D1182" s="85"/>
      <c r="E1182" s="86"/>
      <c r="F1182" s="86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4">
      <c r="A1183" s="86"/>
      <c r="B1183" s="86"/>
      <c r="C1183" s="86"/>
      <c r="D1183" s="85"/>
      <c r="E1183" s="86"/>
      <c r="F1183" s="86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4">
      <c r="A1184" s="86"/>
      <c r="B1184" s="86"/>
      <c r="C1184" s="86"/>
      <c r="D1184" s="85"/>
      <c r="E1184" s="86"/>
      <c r="F1184" s="86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4">
      <c r="A1185" s="86"/>
      <c r="B1185" s="86"/>
      <c r="C1185" s="86"/>
      <c r="D1185" s="85"/>
      <c r="E1185" s="86"/>
      <c r="F1185" s="86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4">
      <c r="A1186" s="86"/>
      <c r="B1186" s="86"/>
      <c r="C1186" s="86"/>
      <c r="D1186" s="85"/>
      <c r="E1186" s="86"/>
      <c r="F1186" s="86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4">
      <c r="A1187" s="86"/>
      <c r="B1187" s="86"/>
      <c r="C1187" s="86"/>
      <c r="D1187" s="85"/>
      <c r="E1187" s="86"/>
      <c r="F1187" s="86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4">
      <c r="A1188" s="86"/>
      <c r="B1188" s="86"/>
      <c r="C1188" s="86"/>
      <c r="D1188" s="85"/>
      <c r="E1188" s="86"/>
      <c r="F1188" s="86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4">
      <c r="A1189" s="86"/>
      <c r="B1189" s="86"/>
      <c r="C1189" s="86"/>
      <c r="D1189" s="85"/>
      <c r="E1189" s="86"/>
      <c r="F1189" s="86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4">
      <c r="A1190" s="86"/>
      <c r="B1190" s="86"/>
      <c r="C1190" s="86"/>
      <c r="D1190" s="85"/>
      <c r="E1190" s="86"/>
      <c r="F1190" s="86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4">
      <c r="A1191" s="86"/>
      <c r="B1191" s="86"/>
      <c r="C1191" s="86"/>
      <c r="D1191" s="85"/>
      <c r="E1191" s="86"/>
      <c r="F1191" s="86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4">
      <c r="A1192" s="86"/>
      <c r="B1192" s="86"/>
      <c r="C1192" s="86"/>
      <c r="D1192" s="85"/>
      <c r="E1192" s="86"/>
      <c r="F1192" s="86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4">
      <c r="A1193" s="86"/>
      <c r="B1193" s="86"/>
      <c r="C1193" s="86"/>
      <c r="D1193" s="85"/>
      <c r="E1193" s="86"/>
      <c r="F1193" s="86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4">
      <c r="A1194" s="86"/>
      <c r="B1194" s="86"/>
      <c r="C1194" s="86"/>
      <c r="D1194" s="85"/>
      <c r="E1194" s="86"/>
      <c r="F1194" s="86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4">
      <c r="A1195" s="86"/>
      <c r="B1195" s="86"/>
      <c r="C1195" s="86"/>
      <c r="D1195" s="85"/>
      <c r="E1195" s="86"/>
      <c r="F1195" s="86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4">
      <c r="A1196" s="86"/>
      <c r="B1196" s="86"/>
      <c r="C1196" s="86"/>
      <c r="D1196" s="85"/>
      <c r="E1196" s="86"/>
      <c r="F1196" s="86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4">
      <c r="A1197" s="86"/>
      <c r="B1197" s="86"/>
      <c r="C1197" s="86"/>
      <c r="D1197" s="85"/>
      <c r="E1197" s="86"/>
      <c r="F1197" s="86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4">
      <c r="A1198" s="86"/>
      <c r="B1198" s="86"/>
      <c r="C1198" s="86"/>
      <c r="D1198" s="85"/>
      <c r="E1198" s="86"/>
      <c r="F1198" s="86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4">
      <c r="A1199" s="86"/>
      <c r="B1199" s="86"/>
      <c r="C1199" s="86"/>
      <c r="D1199" s="85"/>
      <c r="E1199" s="86"/>
      <c r="F1199" s="86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4">
      <c r="A1200" s="86"/>
      <c r="B1200" s="86"/>
      <c r="C1200" s="86"/>
      <c r="D1200" s="85"/>
      <c r="E1200" s="86"/>
      <c r="F1200" s="86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4">
      <c r="A1201" s="86"/>
      <c r="B1201" s="86"/>
      <c r="C1201" s="86"/>
      <c r="D1201" s="85"/>
      <c r="E1201" s="86"/>
      <c r="F1201" s="86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4">
      <c r="A1202" s="86"/>
      <c r="B1202" s="86"/>
      <c r="C1202" s="86"/>
      <c r="D1202" s="85"/>
      <c r="E1202" s="86"/>
      <c r="F1202" s="86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4">
      <c r="A1203" s="86"/>
      <c r="B1203" s="86"/>
      <c r="C1203" s="86"/>
      <c r="D1203" s="85"/>
      <c r="E1203" s="86"/>
      <c r="F1203" s="86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4">
      <c r="A1204" s="86"/>
      <c r="B1204" s="86"/>
      <c r="C1204" s="86"/>
      <c r="D1204" s="85"/>
      <c r="E1204" s="86"/>
      <c r="F1204" s="86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4">
      <c r="A1205" s="86"/>
      <c r="B1205" s="86"/>
      <c r="C1205" s="86"/>
      <c r="D1205" s="85"/>
      <c r="E1205" s="86"/>
      <c r="F1205" s="86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4">
      <c r="A1206" s="86"/>
      <c r="B1206" s="86"/>
      <c r="C1206" s="86"/>
      <c r="D1206" s="85"/>
      <c r="E1206" s="86"/>
      <c r="F1206" s="86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4">
      <c r="A1207" s="86"/>
      <c r="B1207" s="86"/>
      <c r="C1207" s="86"/>
      <c r="D1207" s="85"/>
      <c r="E1207" s="86"/>
      <c r="F1207" s="86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4">
      <c r="A1208" s="86"/>
      <c r="B1208" s="86"/>
      <c r="C1208" s="86"/>
      <c r="D1208" s="85"/>
      <c r="E1208" s="86"/>
      <c r="F1208" s="86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4">
      <c r="A1209" s="86"/>
      <c r="B1209" s="86"/>
      <c r="C1209" s="86"/>
      <c r="D1209" s="85"/>
      <c r="E1209" s="86"/>
      <c r="F1209" s="86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4">
      <c r="A1210" s="86"/>
      <c r="B1210" s="86"/>
      <c r="C1210" s="86"/>
      <c r="D1210" s="85"/>
      <c r="E1210" s="86"/>
      <c r="F1210" s="86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4">
      <c r="A1211" s="86"/>
      <c r="B1211" s="86"/>
      <c r="C1211" s="86"/>
      <c r="D1211" s="85"/>
      <c r="E1211" s="86"/>
      <c r="F1211" s="86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4">
      <c r="A1212" s="86"/>
      <c r="B1212" s="86"/>
      <c r="C1212" s="86"/>
      <c r="D1212" s="85"/>
      <c r="E1212" s="86"/>
      <c r="F1212" s="86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4">
      <c r="A1213" s="86"/>
      <c r="B1213" s="86"/>
      <c r="C1213" s="86"/>
      <c r="D1213" s="85"/>
      <c r="E1213" s="86"/>
      <c r="F1213" s="86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4">
      <c r="A1214" s="86"/>
      <c r="B1214" s="86"/>
      <c r="C1214" s="86"/>
      <c r="D1214" s="85"/>
      <c r="E1214" s="86"/>
      <c r="F1214" s="86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4">
      <c r="A1215" s="86"/>
      <c r="B1215" s="86"/>
      <c r="C1215" s="86"/>
      <c r="D1215" s="85"/>
      <c r="E1215" s="86"/>
      <c r="F1215" s="86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4">
      <c r="A1216" s="86"/>
      <c r="B1216" s="86"/>
      <c r="C1216" s="86"/>
      <c r="D1216" s="85"/>
      <c r="E1216" s="86"/>
      <c r="F1216" s="86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4">
      <c r="A1217" s="86"/>
      <c r="B1217" s="86"/>
      <c r="C1217" s="86"/>
      <c r="D1217" s="85"/>
      <c r="E1217" s="86"/>
      <c r="F1217" s="86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4">
      <c r="A1218" s="86"/>
      <c r="B1218" s="86"/>
      <c r="C1218" s="86"/>
      <c r="D1218" s="85"/>
      <c r="E1218" s="86"/>
      <c r="F1218" s="86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4">
      <c r="A1219" s="86"/>
      <c r="B1219" s="86"/>
      <c r="C1219" s="86"/>
      <c r="D1219" s="85"/>
      <c r="E1219" s="86"/>
      <c r="F1219" s="86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4">
      <c r="A1220" s="86"/>
      <c r="B1220" s="86"/>
      <c r="C1220" s="86"/>
      <c r="D1220" s="85"/>
      <c r="E1220" s="86"/>
      <c r="F1220" s="86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4">
      <c r="A1221" s="86"/>
      <c r="B1221" s="86"/>
      <c r="C1221" s="86"/>
      <c r="D1221" s="85"/>
      <c r="E1221" s="86"/>
      <c r="F1221" s="86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4">
      <c r="A1222" s="86"/>
      <c r="B1222" s="86"/>
      <c r="C1222" s="86"/>
      <c r="D1222" s="85"/>
      <c r="E1222" s="86"/>
      <c r="F1222" s="86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4">
      <c r="A1223" s="86"/>
      <c r="B1223" s="86"/>
      <c r="C1223" s="86"/>
      <c r="D1223" s="85"/>
      <c r="E1223" s="86"/>
      <c r="F1223" s="86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4">
      <c r="A1224" s="86"/>
      <c r="B1224" s="86"/>
      <c r="C1224" s="86"/>
      <c r="D1224" s="85"/>
      <c r="E1224" s="86"/>
      <c r="F1224" s="86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4">
      <c r="A1225" s="86"/>
      <c r="B1225" s="86"/>
      <c r="C1225" s="86"/>
      <c r="D1225" s="85"/>
      <c r="E1225" s="86"/>
      <c r="F1225" s="86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4">
      <c r="A1226" s="86"/>
      <c r="B1226" s="86"/>
      <c r="C1226" s="86"/>
      <c r="D1226" s="85"/>
      <c r="E1226" s="86"/>
      <c r="F1226" s="86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4">
      <c r="A1227" s="86"/>
      <c r="B1227" s="86"/>
      <c r="C1227" s="86"/>
      <c r="D1227" s="85"/>
      <c r="E1227" s="86"/>
      <c r="F1227" s="86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4">
      <c r="A1228" s="86"/>
      <c r="B1228" s="86"/>
      <c r="C1228" s="86"/>
      <c r="D1228" s="85"/>
      <c r="E1228" s="86"/>
      <c r="F1228" s="86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4">
      <c r="A1229" s="86"/>
      <c r="B1229" s="86"/>
      <c r="C1229" s="86"/>
      <c r="D1229" s="85"/>
      <c r="E1229" s="86"/>
      <c r="F1229" s="86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4">
      <c r="A1230" s="86"/>
      <c r="B1230" s="86"/>
      <c r="C1230" s="86"/>
      <c r="D1230" s="85"/>
      <c r="E1230" s="86"/>
      <c r="F1230" s="86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4">
      <c r="A1231" s="86"/>
      <c r="B1231" s="86"/>
      <c r="C1231" s="86"/>
      <c r="D1231" s="85"/>
      <c r="E1231" s="86"/>
      <c r="F1231" s="86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4">
      <c r="A1232" s="86"/>
      <c r="B1232" s="86"/>
      <c r="C1232" s="86"/>
      <c r="D1232" s="85"/>
      <c r="E1232" s="86"/>
      <c r="F1232" s="86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4">
      <c r="A1233" s="86"/>
      <c r="B1233" s="86"/>
      <c r="C1233" s="86"/>
      <c r="D1233" s="85"/>
      <c r="E1233" s="86"/>
      <c r="F1233" s="86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4">
      <c r="A1234" s="86"/>
      <c r="B1234" s="86"/>
      <c r="C1234" s="86"/>
      <c r="D1234" s="85"/>
      <c r="E1234" s="86"/>
      <c r="F1234" s="86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4">
      <c r="A1235" s="86"/>
      <c r="B1235" s="86"/>
      <c r="C1235" s="86"/>
      <c r="D1235" s="85"/>
      <c r="E1235" s="86"/>
      <c r="F1235" s="86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4">
      <c r="A1236" s="86"/>
      <c r="B1236" s="86"/>
      <c r="C1236" s="86"/>
      <c r="D1236" s="85"/>
      <c r="E1236" s="86"/>
      <c r="F1236" s="86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4">
      <c r="A1237" s="86"/>
      <c r="B1237" s="86"/>
      <c r="C1237" s="86"/>
      <c r="D1237" s="85"/>
      <c r="E1237" s="86"/>
      <c r="F1237" s="86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4">
      <c r="A1238" s="86"/>
      <c r="B1238" s="86"/>
      <c r="C1238" s="86"/>
      <c r="D1238" s="85"/>
      <c r="E1238" s="86"/>
      <c r="F1238" s="86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4">
      <c r="A1239" s="86"/>
      <c r="B1239" s="86"/>
      <c r="C1239" s="86"/>
      <c r="D1239" s="85"/>
      <c r="E1239" s="86"/>
      <c r="F1239" s="86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4">
      <c r="A1240" s="86"/>
      <c r="B1240" s="86"/>
      <c r="C1240" s="86"/>
      <c r="D1240" s="85"/>
      <c r="E1240" s="86"/>
      <c r="F1240" s="86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4">
      <c r="A1241" s="86"/>
      <c r="B1241" s="86"/>
      <c r="C1241" s="86"/>
      <c r="D1241" s="85"/>
      <c r="E1241" s="86"/>
      <c r="F1241" s="86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4">
      <c r="A1242" s="86"/>
      <c r="B1242" s="86"/>
      <c r="C1242" s="86"/>
      <c r="D1242" s="85"/>
      <c r="E1242" s="86"/>
      <c r="F1242" s="86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4">
      <c r="A1243" s="86"/>
      <c r="B1243" s="86"/>
      <c r="C1243" s="86"/>
      <c r="D1243" s="85"/>
      <c r="E1243" s="86"/>
      <c r="F1243" s="86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4">
      <c r="A1244" s="86"/>
      <c r="B1244" s="86"/>
      <c r="C1244" s="86"/>
      <c r="D1244" s="85"/>
      <c r="E1244" s="86"/>
      <c r="F1244" s="86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4">
      <c r="A1245" s="86"/>
      <c r="B1245" s="86"/>
      <c r="C1245" s="86"/>
      <c r="D1245" s="85"/>
      <c r="E1245" s="86"/>
      <c r="F1245" s="86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4">
      <c r="A1246" s="86"/>
      <c r="B1246" s="86"/>
      <c r="C1246" s="86"/>
      <c r="D1246" s="85"/>
      <c r="E1246" s="86"/>
      <c r="F1246" s="86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4">
      <c r="A1247" s="86"/>
      <c r="B1247" s="86"/>
      <c r="C1247" s="86"/>
      <c r="D1247" s="85"/>
      <c r="E1247" s="86"/>
      <c r="F1247" s="86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4">
      <c r="A1248" s="86"/>
      <c r="B1248" s="86"/>
      <c r="C1248" s="86"/>
      <c r="D1248" s="85"/>
      <c r="E1248" s="86"/>
      <c r="F1248" s="86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4">
      <c r="A1249" s="86"/>
      <c r="B1249" s="86"/>
      <c r="C1249" s="86"/>
      <c r="D1249" s="85"/>
      <c r="E1249" s="86"/>
      <c r="F1249" s="86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4">
      <c r="A1250" s="86"/>
      <c r="B1250" s="86"/>
      <c r="C1250" s="86"/>
      <c r="D1250" s="85"/>
      <c r="E1250" s="86"/>
      <c r="F1250" s="86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4">
      <c r="A1251" s="86"/>
      <c r="B1251" s="86"/>
      <c r="C1251" s="86"/>
      <c r="D1251" s="85"/>
      <c r="E1251" s="86"/>
      <c r="F1251" s="86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4">
      <c r="A1252" s="86"/>
      <c r="B1252" s="86"/>
      <c r="C1252" s="86"/>
      <c r="D1252" s="85"/>
      <c r="E1252" s="86"/>
      <c r="F1252" s="86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4">
      <c r="A1253" s="86"/>
      <c r="B1253" s="86"/>
      <c r="C1253" s="86"/>
      <c r="D1253" s="85"/>
      <c r="E1253" s="86"/>
      <c r="F1253" s="86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4">
      <c r="A1254" s="86"/>
      <c r="B1254" s="86"/>
      <c r="C1254" s="86"/>
      <c r="D1254" s="85"/>
      <c r="E1254" s="86"/>
      <c r="F1254" s="86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4">
      <c r="A1255" s="86"/>
      <c r="B1255" s="86"/>
      <c r="C1255" s="86"/>
      <c r="D1255" s="85"/>
      <c r="E1255" s="86"/>
      <c r="F1255" s="86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4">
      <c r="A1256" s="86"/>
      <c r="B1256" s="86"/>
      <c r="C1256" s="86"/>
      <c r="D1256" s="85"/>
      <c r="E1256" s="86"/>
      <c r="F1256" s="86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4">
      <c r="A1257" s="86"/>
      <c r="B1257" s="86"/>
      <c r="C1257" s="86"/>
      <c r="D1257" s="85"/>
      <c r="E1257" s="86"/>
      <c r="F1257" s="86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4">
      <c r="A1258" s="86"/>
      <c r="B1258" s="86"/>
      <c r="C1258" s="86"/>
      <c r="D1258" s="85"/>
      <c r="E1258" s="86"/>
      <c r="F1258" s="86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4">
      <c r="A1259" s="86"/>
      <c r="B1259" s="86"/>
      <c r="C1259" s="86"/>
      <c r="D1259" s="85"/>
      <c r="E1259" s="86"/>
      <c r="F1259" s="86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4">
      <c r="A1260" s="86"/>
      <c r="B1260" s="86"/>
      <c r="C1260" s="86"/>
      <c r="D1260" s="85"/>
      <c r="E1260" s="86"/>
      <c r="F1260" s="86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4">
      <c r="A1261" s="86"/>
      <c r="B1261" s="86"/>
      <c r="C1261" s="86"/>
      <c r="D1261" s="85"/>
      <c r="E1261" s="86"/>
      <c r="F1261" s="86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4">
      <c r="A1262" s="86"/>
      <c r="B1262" s="86"/>
      <c r="C1262" s="86"/>
      <c r="D1262" s="85"/>
      <c r="E1262" s="86"/>
      <c r="F1262" s="86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4">
      <c r="A1263" s="86"/>
      <c r="B1263" s="86"/>
      <c r="C1263" s="86"/>
      <c r="D1263" s="85"/>
      <c r="E1263" s="86"/>
      <c r="F1263" s="86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4">
      <c r="A1264" s="86"/>
      <c r="B1264" s="86"/>
      <c r="C1264" s="86"/>
      <c r="D1264" s="85"/>
      <c r="E1264" s="86"/>
      <c r="F1264" s="86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4">
      <c r="A1265" s="86"/>
      <c r="B1265" s="86"/>
      <c r="C1265" s="86"/>
      <c r="D1265" s="85"/>
      <c r="E1265" s="86"/>
      <c r="F1265" s="86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4">
      <c r="A1266" s="86"/>
      <c r="B1266" s="86"/>
      <c r="C1266" s="86"/>
      <c r="D1266" s="85"/>
      <c r="E1266" s="86"/>
      <c r="F1266" s="86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4">
      <c r="A1267" s="86"/>
      <c r="B1267" s="86"/>
      <c r="C1267" s="86"/>
      <c r="D1267" s="85"/>
      <c r="E1267" s="86"/>
      <c r="F1267" s="86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4">
      <c r="A1268" s="86"/>
      <c r="B1268" s="86"/>
      <c r="C1268" s="86"/>
      <c r="D1268" s="85"/>
      <c r="E1268" s="86"/>
      <c r="F1268" s="86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4">
      <c r="A1269" s="86"/>
      <c r="B1269" s="86"/>
      <c r="C1269" s="86"/>
      <c r="D1269" s="85"/>
      <c r="E1269" s="86"/>
      <c r="F1269" s="86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4">
      <c r="A1270" s="86"/>
      <c r="B1270" s="86"/>
      <c r="C1270" s="86"/>
      <c r="D1270" s="85"/>
      <c r="E1270" s="86"/>
      <c r="F1270" s="86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4">
      <c r="A1271" s="86"/>
      <c r="B1271" s="86"/>
      <c r="C1271" s="86"/>
      <c r="D1271" s="85"/>
      <c r="E1271" s="86"/>
      <c r="F1271" s="86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4">
      <c r="A1272" s="86"/>
      <c r="B1272" s="86"/>
      <c r="C1272" s="86"/>
      <c r="D1272" s="85"/>
      <c r="E1272" s="86"/>
      <c r="F1272" s="86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4">
      <c r="A1273" s="86"/>
      <c r="B1273" s="86"/>
      <c r="C1273" s="86"/>
      <c r="D1273" s="85"/>
      <c r="E1273" s="86"/>
      <c r="F1273" s="86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4">
      <c r="A1274" s="86"/>
      <c r="B1274" s="86"/>
      <c r="C1274" s="86"/>
      <c r="D1274" s="85"/>
      <c r="E1274" s="86"/>
      <c r="F1274" s="86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4">
      <c r="A1275" s="86"/>
      <c r="B1275" s="86"/>
      <c r="C1275" s="86"/>
      <c r="D1275" s="85"/>
      <c r="E1275" s="86"/>
      <c r="F1275" s="86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4">
      <c r="A1276" s="86"/>
      <c r="B1276" s="86"/>
      <c r="C1276" s="86"/>
      <c r="D1276" s="85"/>
      <c r="E1276" s="86"/>
      <c r="F1276" s="86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4">
      <c r="A1277" s="86"/>
      <c r="B1277" s="86"/>
      <c r="C1277" s="86"/>
      <c r="D1277" s="85"/>
      <c r="E1277" s="86"/>
      <c r="F1277" s="86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4">
      <c r="A1278" s="86"/>
      <c r="B1278" s="86"/>
      <c r="C1278" s="86"/>
      <c r="D1278" s="85"/>
      <c r="E1278" s="86"/>
      <c r="F1278" s="86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4">
      <c r="A1279" s="86"/>
      <c r="B1279" s="86"/>
      <c r="C1279" s="86"/>
      <c r="D1279" s="85"/>
      <c r="E1279" s="86"/>
      <c r="F1279" s="86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4">
      <c r="A1280" s="86"/>
      <c r="B1280" s="86"/>
      <c r="C1280" s="86"/>
      <c r="D1280" s="85"/>
      <c r="E1280" s="86"/>
      <c r="F1280" s="86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4">
      <c r="A1281" s="86"/>
      <c r="B1281" s="86"/>
      <c r="C1281" s="86"/>
      <c r="D1281" s="85"/>
      <c r="E1281" s="86"/>
      <c r="F1281" s="86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4">
      <c r="A1282" s="86"/>
      <c r="B1282" s="86"/>
      <c r="C1282" s="86"/>
      <c r="D1282" s="85"/>
      <c r="E1282" s="86"/>
      <c r="F1282" s="86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4">
      <c r="A1283" s="86"/>
      <c r="B1283" s="86"/>
      <c r="C1283" s="86"/>
      <c r="D1283" s="85"/>
      <c r="E1283" s="86"/>
      <c r="F1283" s="86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4">
      <c r="A1284" s="86"/>
      <c r="B1284" s="86"/>
      <c r="C1284" s="86"/>
      <c r="D1284" s="85"/>
      <c r="E1284" s="86"/>
      <c r="F1284" s="86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4">
      <c r="A1285" s="86"/>
      <c r="B1285" s="86"/>
      <c r="C1285" s="86"/>
      <c r="D1285" s="85"/>
      <c r="E1285" s="86"/>
      <c r="F1285" s="86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4">
      <c r="A1286" s="86"/>
      <c r="B1286" s="86"/>
      <c r="C1286" s="86"/>
      <c r="D1286" s="85"/>
      <c r="E1286" s="86"/>
      <c r="F1286" s="86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4">
      <c r="A1287" s="86"/>
      <c r="B1287" s="86"/>
      <c r="C1287" s="86"/>
      <c r="D1287" s="85"/>
      <c r="E1287" s="86"/>
      <c r="F1287" s="86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4">
      <c r="A1288" s="86"/>
      <c r="B1288" s="86"/>
      <c r="C1288" s="86"/>
      <c r="D1288" s="85"/>
      <c r="E1288" s="86"/>
      <c r="F1288" s="86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4">
      <c r="A1289" s="86"/>
      <c r="B1289" s="86"/>
      <c r="C1289" s="86"/>
      <c r="D1289" s="85"/>
      <c r="E1289" s="86"/>
      <c r="F1289" s="86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4">
      <c r="A1290" s="86"/>
      <c r="B1290" s="86"/>
      <c r="C1290" s="86"/>
      <c r="D1290" s="85"/>
      <c r="E1290" s="86"/>
      <c r="F1290" s="86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4">
      <c r="A1291" s="86"/>
      <c r="B1291" s="86"/>
      <c r="C1291" s="86"/>
      <c r="D1291" s="85"/>
      <c r="E1291" s="86"/>
      <c r="F1291" s="86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4">
      <c r="A1292" s="86"/>
      <c r="B1292" s="86"/>
      <c r="C1292" s="86"/>
      <c r="D1292" s="85"/>
      <c r="E1292" s="86"/>
      <c r="F1292" s="86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4">
      <c r="A1293" s="86"/>
      <c r="B1293" s="86"/>
      <c r="C1293" s="86"/>
      <c r="D1293" s="85"/>
      <c r="E1293" s="86"/>
      <c r="F1293" s="86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4">
      <c r="A1294" s="86"/>
      <c r="B1294" s="86"/>
      <c r="C1294" s="86"/>
      <c r="D1294" s="85"/>
      <c r="E1294" s="86"/>
      <c r="F1294" s="86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4">
      <c r="A1295" s="86"/>
      <c r="B1295" s="86"/>
      <c r="C1295" s="86"/>
      <c r="D1295" s="85"/>
      <c r="E1295" s="86"/>
      <c r="F1295" s="86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4">
      <c r="A1296" s="86"/>
      <c r="B1296" s="86"/>
      <c r="C1296" s="86"/>
      <c r="D1296" s="85"/>
      <c r="E1296" s="86"/>
      <c r="F1296" s="86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4">
      <c r="A1297" s="86"/>
      <c r="B1297" s="86"/>
      <c r="C1297" s="86"/>
      <c r="D1297" s="85"/>
      <c r="E1297" s="86"/>
      <c r="F1297" s="86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4">
      <c r="A1298" s="86"/>
      <c r="B1298" s="86"/>
      <c r="C1298" s="86"/>
      <c r="D1298" s="85"/>
      <c r="E1298" s="86"/>
      <c r="F1298" s="86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4">
      <c r="A1299" s="86"/>
      <c r="B1299" s="86"/>
      <c r="C1299" s="86"/>
      <c r="D1299" s="85"/>
      <c r="E1299" s="86"/>
      <c r="F1299" s="86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4">
      <c r="A1300" s="86"/>
      <c r="B1300" s="86"/>
      <c r="C1300" s="86"/>
      <c r="D1300" s="85"/>
      <c r="E1300" s="86"/>
      <c r="F1300" s="86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4">
      <c r="A1301" s="86"/>
      <c r="B1301" s="86"/>
      <c r="C1301" s="86"/>
      <c r="D1301" s="85"/>
      <c r="E1301" s="86"/>
      <c r="F1301" s="86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4">
      <c r="A1302" s="86"/>
      <c r="B1302" s="86"/>
      <c r="C1302" s="86"/>
      <c r="D1302" s="85"/>
      <c r="E1302" s="86"/>
      <c r="F1302" s="86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4">
      <c r="A1303" s="86"/>
      <c r="B1303" s="86"/>
      <c r="C1303" s="86"/>
      <c r="D1303" s="85"/>
      <c r="E1303" s="86"/>
      <c r="F1303" s="86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4">
      <c r="A1304" s="86"/>
      <c r="B1304" s="86"/>
      <c r="C1304" s="86"/>
      <c r="D1304" s="85"/>
      <c r="E1304" s="86"/>
      <c r="F1304" s="86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4">
      <c r="A1305" s="86"/>
      <c r="B1305" s="86"/>
      <c r="C1305" s="86"/>
      <c r="D1305" s="85"/>
      <c r="E1305" s="86"/>
      <c r="F1305" s="86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4">
      <c r="A1306" s="86"/>
      <c r="B1306" s="86"/>
      <c r="C1306" s="86"/>
      <c r="D1306" s="85"/>
      <c r="E1306" s="86"/>
      <c r="F1306" s="86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4">
      <c r="A1307" s="86"/>
      <c r="B1307" s="86"/>
      <c r="C1307" s="86"/>
      <c r="D1307" s="85"/>
      <c r="E1307" s="86"/>
      <c r="F1307" s="86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4">
      <c r="A1308" s="86"/>
      <c r="B1308" s="86"/>
      <c r="C1308" s="86"/>
      <c r="D1308" s="85"/>
      <c r="E1308" s="86"/>
      <c r="F1308" s="86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4">
      <c r="A1309" s="86"/>
      <c r="B1309" s="86"/>
      <c r="C1309" s="86"/>
      <c r="D1309" s="85"/>
      <c r="E1309" s="86"/>
      <c r="F1309" s="86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4">
      <c r="A1310" s="86"/>
      <c r="B1310" s="86"/>
      <c r="C1310" s="86"/>
      <c r="D1310" s="85"/>
      <c r="E1310" s="86"/>
      <c r="F1310" s="86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4">
      <c r="A1311" s="86"/>
      <c r="B1311" s="86"/>
      <c r="C1311" s="86"/>
      <c r="D1311" s="85"/>
      <c r="E1311" s="86"/>
      <c r="F1311" s="86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4">
      <c r="A1312" s="86"/>
      <c r="B1312" s="86"/>
      <c r="C1312" s="86"/>
      <c r="D1312" s="85"/>
      <c r="E1312" s="86"/>
      <c r="F1312" s="86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4">
      <c r="A1313" s="86"/>
      <c r="B1313" s="86"/>
      <c r="C1313" s="86"/>
      <c r="D1313" s="85"/>
      <c r="E1313" s="86"/>
      <c r="F1313" s="86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4">
      <c r="A1314" s="86"/>
      <c r="B1314" s="86"/>
      <c r="C1314" s="86"/>
      <c r="D1314" s="85"/>
      <c r="E1314" s="86"/>
      <c r="F1314" s="86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4">
      <c r="A1315" s="86"/>
      <c r="B1315" s="86"/>
      <c r="C1315" s="86"/>
      <c r="D1315" s="85"/>
      <c r="E1315" s="86"/>
      <c r="F1315" s="86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4">
      <c r="A1316" s="86"/>
      <c r="B1316" s="86"/>
      <c r="C1316" s="86"/>
      <c r="D1316" s="85"/>
      <c r="E1316" s="86"/>
      <c r="F1316" s="86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4">
      <c r="A1317" s="86"/>
      <c r="B1317" s="86"/>
      <c r="C1317" s="86"/>
      <c r="D1317" s="85"/>
      <c r="E1317" s="86"/>
      <c r="F1317" s="86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4">
      <c r="A1318" s="86"/>
      <c r="B1318" s="86"/>
      <c r="C1318" s="86"/>
      <c r="D1318" s="85"/>
      <c r="E1318" s="86"/>
      <c r="F1318" s="86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4">
      <c r="A1319" s="86"/>
      <c r="B1319" s="86"/>
      <c r="C1319" s="86"/>
      <c r="D1319" s="85"/>
      <c r="E1319" s="86"/>
      <c r="F1319" s="86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4">
      <c r="A1320" s="86"/>
      <c r="B1320" s="86"/>
      <c r="C1320" s="86"/>
      <c r="D1320" s="85"/>
      <c r="E1320" s="86"/>
      <c r="F1320" s="86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4">
      <c r="A1321" s="86"/>
      <c r="B1321" s="86"/>
      <c r="C1321" s="86"/>
      <c r="D1321" s="85"/>
      <c r="E1321" s="86"/>
      <c r="F1321" s="86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4">
      <c r="A1322" s="86"/>
      <c r="B1322" s="86"/>
      <c r="C1322" s="86"/>
      <c r="D1322" s="85"/>
      <c r="E1322" s="86"/>
      <c r="F1322" s="86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4">
      <c r="A1323" s="86"/>
      <c r="B1323" s="86"/>
      <c r="C1323" s="86"/>
      <c r="D1323" s="85"/>
      <c r="E1323" s="86"/>
      <c r="F1323" s="86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4">
      <c r="A1324" s="86"/>
      <c r="B1324" s="86"/>
      <c r="C1324" s="86"/>
      <c r="D1324" s="85"/>
      <c r="E1324" s="86"/>
      <c r="F1324" s="86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4">
      <c r="A1325" s="86"/>
      <c r="B1325" s="86"/>
      <c r="C1325" s="86"/>
      <c r="D1325" s="85"/>
      <c r="E1325" s="86"/>
      <c r="F1325" s="86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4">
      <c r="A1326" s="86"/>
      <c r="B1326" s="86"/>
      <c r="C1326" s="86"/>
      <c r="D1326" s="85"/>
      <c r="E1326" s="86"/>
      <c r="F1326" s="86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4">
      <c r="A1327" s="86"/>
      <c r="B1327" s="86"/>
      <c r="C1327" s="86"/>
      <c r="D1327" s="85"/>
      <c r="E1327" s="86"/>
      <c r="F1327" s="86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4">
      <c r="A1328" s="86"/>
      <c r="B1328" s="86"/>
      <c r="C1328" s="86"/>
      <c r="D1328" s="85"/>
      <c r="E1328" s="86"/>
      <c r="F1328" s="86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4">
      <c r="A1329" s="86"/>
      <c r="B1329" s="86"/>
      <c r="C1329" s="86"/>
      <c r="D1329" s="85"/>
      <c r="E1329" s="86"/>
      <c r="F1329" s="86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4">
      <c r="A1330" s="86"/>
      <c r="B1330" s="86"/>
      <c r="C1330" s="86"/>
      <c r="D1330" s="85"/>
      <c r="E1330" s="86"/>
      <c r="F1330" s="86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4">
      <c r="A1331" s="86"/>
      <c r="B1331" s="86"/>
      <c r="C1331" s="86"/>
      <c r="D1331" s="85"/>
      <c r="E1331" s="86"/>
      <c r="F1331" s="86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4">
      <c r="A1332" s="86"/>
      <c r="B1332" s="86"/>
      <c r="C1332" s="86"/>
      <c r="D1332" s="85"/>
      <c r="E1332" s="86"/>
      <c r="F1332" s="86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4">
      <c r="A1333" s="86"/>
      <c r="B1333" s="86"/>
      <c r="C1333" s="86"/>
      <c r="D1333" s="85"/>
      <c r="E1333" s="86"/>
      <c r="F1333" s="86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4">
      <c r="A1334" s="86"/>
      <c r="B1334" s="86"/>
      <c r="C1334" s="86"/>
      <c r="D1334" s="85"/>
      <c r="E1334" s="86"/>
      <c r="F1334" s="86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4">
      <c r="A1335" s="86"/>
      <c r="B1335" s="86"/>
      <c r="C1335" s="86"/>
      <c r="D1335" s="85"/>
      <c r="E1335" s="86"/>
      <c r="F1335" s="86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4">
      <c r="A1336" s="86"/>
      <c r="B1336" s="86"/>
      <c r="C1336" s="86"/>
      <c r="D1336" s="85"/>
      <c r="E1336" s="86"/>
      <c r="F1336" s="86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4">
      <c r="A1337" s="86"/>
      <c r="B1337" s="86"/>
      <c r="C1337" s="86"/>
      <c r="D1337" s="85"/>
      <c r="E1337" s="86"/>
      <c r="F1337" s="86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4">
      <c r="A1338" s="86"/>
      <c r="B1338" s="86"/>
      <c r="C1338" s="86"/>
      <c r="D1338" s="85"/>
      <c r="E1338" s="86"/>
      <c r="F1338" s="86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4">
      <c r="A1339" s="86"/>
      <c r="B1339" s="86"/>
      <c r="C1339" s="86"/>
      <c r="D1339" s="85"/>
      <c r="E1339" s="86"/>
      <c r="F1339" s="86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4">
      <c r="A1340" s="86"/>
      <c r="B1340" s="86"/>
      <c r="C1340" s="86"/>
      <c r="D1340" s="85"/>
      <c r="E1340" s="86"/>
      <c r="F1340" s="86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4">
      <c r="A1341" s="86"/>
      <c r="B1341" s="86"/>
      <c r="C1341" s="86"/>
      <c r="D1341" s="85"/>
      <c r="E1341" s="86"/>
      <c r="F1341" s="86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4">
      <c r="A1342" s="86"/>
      <c r="B1342" s="86"/>
      <c r="C1342" s="86"/>
      <c r="D1342" s="85"/>
      <c r="E1342" s="86"/>
      <c r="F1342" s="86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4">
      <c r="A1343" s="86"/>
      <c r="B1343" s="86"/>
      <c r="C1343" s="86"/>
      <c r="D1343" s="85"/>
      <c r="E1343" s="86"/>
      <c r="F1343" s="86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4">
      <c r="A1344" s="86"/>
      <c r="B1344" s="86"/>
      <c r="C1344" s="86"/>
      <c r="D1344" s="85"/>
      <c r="E1344" s="86"/>
      <c r="F1344" s="86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4">
      <c r="A1345" s="86"/>
      <c r="B1345" s="86"/>
      <c r="C1345" s="86"/>
      <c r="D1345" s="85"/>
      <c r="E1345" s="86"/>
      <c r="F1345" s="86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4">
      <c r="A1346" s="86"/>
      <c r="B1346" s="86"/>
      <c r="C1346" s="86"/>
      <c r="D1346" s="85"/>
      <c r="E1346" s="86"/>
      <c r="F1346" s="86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4">
      <c r="A1347" s="86"/>
      <c r="B1347" s="86"/>
      <c r="C1347" s="86"/>
      <c r="D1347" s="85"/>
      <c r="E1347" s="86"/>
      <c r="F1347" s="86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4">
      <c r="A1348" s="86"/>
      <c r="B1348" s="86"/>
      <c r="C1348" s="86"/>
      <c r="D1348" s="85"/>
      <c r="E1348" s="86"/>
      <c r="F1348" s="86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4">
      <c r="A1349" s="86"/>
      <c r="B1349" s="86"/>
      <c r="C1349" s="86"/>
      <c r="D1349" s="85"/>
      <c r="E1349" s="86"/>
      <c r="F1349" s="86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4">
      <c r="A1350" s="86"/>
      <c r="B1350" s="86"/>
      <c r="C1350" s="86"/>
      <c r="D1350" s="85"/>
      <c r="E1350" s="86"/>
      <c r="F1350" s="86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4">
      <c r="A1351" s="86"/>
      <c r="B1351" s="86"/>
      <c r="C1351" s="86"/>
      <c r="D1351" s="85"/>
      <c r="E1351" s="86"/>
      <c r="F1351" s="86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4">
      <c r="A1352" s="86"/>
      <c r="B1352" s="86"/>
      <c r="C1352" s="86"/>
      <c r="D1352" s="85"/>
      <c r="E1352" s="86"/>
      <c r="F1352" s="86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4">
      <c r="A1353" s="86"/>
      <c r="B1353" s="86"/>
      <c r="C1353" s="86"/>
      <c r="D1353" s="85"/>
      <c r="E1353" s="86"/>
      <c r="F1353" s="86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4">
      <c r="A1354" s="86"/>
      <c r="B1354" s="86"/>
      <c r="C1354" s="86"/>
      <c r="D1354" s="85"/>
      <c r="E1354" s="86"/>
      <c r="F1354" s="86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4">
      <c r="A1355" s="86"/>
      <c r="B1355" s="86"/>
      <c r="C1355" s="86"/>
      <c r="D1355" s="85"/>
      <c r="E1355" s="86"/>
      <c r="F1355" s="86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4">
      <c r="A1356" s="86"/>
      <c r="B1356" s="86"/>
      <c r="C1356" s="86"/>
      <c r="D1356" s="85"/>
      <c r="E1356" s="86"/>
      <c r="F1356" s="86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4">
      <c r="A1357" s="86"/>
      <c r="B1357" s="86"/>
      <c r="C1357" s="86"/>
      <c r="D1357" s="85"/>
      <c r="E1357" s="86"/>
      <c r="F1357" s="86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4">
      <c r="A1358" s="86"/>
      <c r="B1358" s="86"/>
      <c r="C1358" s="86"/>
      <c r="D1358" s="85"/>
      <c r="E1358" s="86"/>
      <c r="F1358" s="86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4">
      <c r="A1359" s="86"/>
      <c r="B1359" s="86"/>
      <c r="C1359" s="86"/>
      <c r="D1359" s="85"/>
      <c r="E1359" s="86"/>
      <c r="F1359" s="86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4">
      <c r="A1360" s="86"/>
      <c r="B1360" s="86"/>
      <c r="C1360" s="86"/>
      <c r="D1360" s="85"/>
      <c r="E1360" s="86"/>
      <c r="F1360" s="86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4">
      <c r="A1361" s="86"/>
      <c r="B1361" s="86"/>
      <c r="C1361" s="86"/>
      <c r="D1361" s="85"/>
      <c r="E1361" s="86"/>
      <c r="F1361" s="86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4">
      <c r="A1362" s="86"/>
      <c r="B1362" s="86"/>
      <c r="C1362" s="86"/>
      <c r="D1362" s="85"/>
      <c r="E1362" s="86"/>
      <c r="F1362" s="86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4">
      <c r="A1363" s="86"/>
      <c r="B1363" s="86"/>
      <c r="C1363" s="86"/>
      <c r="D1363" s="85"/>
      <c r="E1363" s="86"/>
      <c r="F1363" s="86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4">
      <c r="A1364" s="86"/>
      <c r="B1364" s="86"/>
      <c r="C1364" s="86"/>
      <c r="D1364" s="85"/>
      <c r="E1364" s="86"/>
      <c r="F1364" s="86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4">
      <c r="A1365" s="86"/>
      <c r="B1365" s="86"/>
      <c r="C1365" s="86"/>
      <c r="D1365" s="85"/>
      <c r="E1365" s="86"/>
      <c r="F1365" s="86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4">
      <c r="A1366" s="86"/>
      <c r="B1366" s="86"/>
      <c r="C1366" s="86"/>
      <c r="D1366" s="85"/>
      <c r="E1366" s="86"/>
      <c r="F1366" s="86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4">
      <c r="A1367" s="86"/>
      <c r="B1367" s="86"/>
      <c r="C1367" s="86"/>
      <c r="D1367" s="85"/>
      <c r="E1367" s="86"/>
      <c r="F1367" s="86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4">
      <c r="A1368" s="86"/>
      <c r="B1368" s="86"/>
      <c r="C1368" s="86"/>
      <c r="D1368" s="85"/>
      <c r="E1368" s="86"/>
      <c r="F1368" s="86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4">
      <c r="A1369" s="86"/>
      <c r="B1369" s="86"/>
      <c r="C1369" s="86"/>
      <c r="D1369" s="85"/>
      <c r="E1369" s="86"/>
      <c r="F1369" s="86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4">
      <c r="A1370" s="86"/>
      <c r="B1370" s="86"/>
      <c r="C1370" s="86"/>
      <c r="D1370" s="85"/>
      <c r="E1370" s="86"/>
      <c r="F1370" s="86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4">
      <c r="A1371" s="86"/>
      <c r="B1371" s="86"/>
      <c r="C1371" s="86"/>
      <c r="D1371" s="85"/>
      <c r="E1371" s="86"/>
      <c r="F1371" s="86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4">
      <c r="A1372" s="86"/>
      <c r="B1372" s="86"/>
      <c r="C1372" s="86"/>
      <c r="D1372" s="85"/>
      <c r="E1372" s="86"/>
      <c r="F1372" s="86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4">
      <c r="A1373" s="86"/>
      <c r="B1373" s="86"/>
      <c r="C1373" s="86"/>
      <c r="D1373" s="85"/>
      <c r="E1373" s="86"/>
      <c r="F1373" s="86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4">
      <c r="A1374" s="86"/>
      <c r="B1374" s="86"/>
      <c r="C1374" s="86"/>
      <c r="D1374" s="85"/>
      <c r="E1374" s="86"/>
      <c r="F1374" s="86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4">
      <c r="A1375" s="86"/>
      <c r="B1375" s="86"/>
      <c r="C1375" s="86"/>
      <c r="D1375" s="85"/>
      <c r="E1375" s="86"/>
      <c r="F1375" s="86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4">
      <c r="A1376" s="86"/>
      <c r="B1376" s="86"/>
      <c r="C1376" s="86"/>
      <c r="D1376" s="85"/>
      <c r="E1376" s="86"/>
      <c r="F1376" s="86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4">
      <c r="A1377" s="86"/>
      <c r="B1377" s="86"/>
      <c r="C1377" s="86"/>
      <c r="D1377" s="85"/>
      <c r="E1377" s="86"/>
      <c r="F1377" s="86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4">
      <c r="A1378" s="86"/>
      <c r="B1378" s="86"/>
      <c r="C1378" s="86"/>
      <c r="D1378" s="85"/>
      <c r="E1378" s="86"/>
      <c r="F1378" s="86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4">
      <c r="A1379" s="86"/>
      <c r="B1379" s="86"/>
      <c r="C1379" s="86"/>
      <c r="D1379" s="85"/>
      <c r="E1379" s="86"/>
      <c r="F1379" s="86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4">
      <c r="A1380" s="86"/>
      <c r="B1380" s="86"/>
      <c r="C1380" s="86"/>
      <c r="D1380" s="85"/>
      <c r="E1380" s="86"/>
      <c r="F1380" s="86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4">
      <c r="A1381" s="86"/>
      <c r="B1381" s="86"/>
      <c r="C1381" s="86"/>
      <c r="D1381" s="85"/>
      <c r="E1381" s="86"/>
      <c r="F1381" s="86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4">
      <c r="A1382" s="86"/>
      <c r="B1382" s="86"/>
      <c r="C1382" s="86"/>
      <c r="D1382" s="85"/>
      <c r="E1382" s="86"/>
      <c r="F1382" s="86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4">
      <c r="A1383" s="86"/>
      <c r="B1383" s="86"/>
      <c r="C1383" s="86"/>
      <c r="D1383" s="85"/>
      <c r="E1383" s="86"/>
      <c r="F1383" s="86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4">
      <c r="A1384" s="86"/>
      <c r="B1384" s="86"/>
      <c r="C1384" s="86"/>
      <c r="D1384" s="85"/>
      <c r="E1384" s="86"/>
      <c r="F1384" s="86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4">
      <c r="A1385" s="86"/>
      <c r="B1385" s="86"/>
      <c r="C1385" s="86"/>
      <c r="D1385" s="85"/>
      <c r="E1385" s="86"/>
      <c r="F1385" s="86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4">
      <c r="A1386" s="86"/>
      <c r="B1386" s="86"/>
      <c r="C1386" s="86"/>
      <c r="D1386" s="85"/>
      <c r="E1386" s="86"/>
      <c r="F1386" s="86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4">
      <c r="A1387" s="86"/>
      <c r="B1387" s="86"/>
      <c r="C1387" s="86"/>
      <c r="D1387" s="85"/>
      <c r="E1387" s="86"/>
      <c r="F1387" s="86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4">
      <c r="A1388" s="86"/>
      <c r="B1388" s="86"/>
      <c r="C1388" s="86"/>
      <c r="D1388" s="85"/>
      <c r="E1388" s="86"/>
      <c r="F1388" s="86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4">
      <c r="A1389" s="86"/>
      <c r="B1389" s="86"/>
      <c r="C1389" s="86"/>
      <c r="D1389" s="85"/>
      <c r="E1389" s="86"/>
      <c r="F1389" s="86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4">
      <c r="A1390" s="86"/>
      <c r="B1390" s="86"/>
      <c r="C1390" s="86"/>
      <c r="D1390" s="85"/>
      <c r="E1390" s="86"/>
      <c r="F1390" s="86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4">
      <c r="A1391" s="86"/>
      <c r="B1391" s="86"/>
      <c r="C1391" s="86"/>
      <c r="D1391" s="85"/>
      <c r="E1391" s="86"/>
      <c r="F1391" s="86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4">
      <c r="A1392" s="86"/>
      <c r="B1392" s="86"/>
      <c r="C1392" s="86"/>
      <c r="D1392" s="85"/>
      <c r="E1392" s="86"/>
      <c r="F1392" s="86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4">
      <c r="A1393" s="86"/>
      <c r="B1393" s="86"/>
      <c r="C1393" s="86"/>
      <c r="D1393" s="85"/>
      <c r="E1393" s="86"/>
      <c r="F1393" s="86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4">
      <c r="A1394" s="86"/>
      <c r="B1394" s="86"/>
      <c r="C1394" s="86"/>
      <c r="D1394" s="85"/>
      <c r="E1394" s="86"/>
      <c r="F1394" s="86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4">
      <c r="A1395" s="86"/>
      <c r="B1395" s="86"/>
      <c r="C1395" s="86"/>
      <c r="D1395" s="85"/>
      <c r="E1395" s="86"/>
      <c r="F1395" s="86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4">
      <c r="A1396" s="86"/>
      <c r="B1396" s="86"/>
      <c r="C1396" s="86"/>
      <c r="D1396" s="85"/>
      <c r="E1396" s="86"/>
      <c r="F1396" s="86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4">
      <c r="A1397" s="86"/>
      <c r="B1397" s="86"/>
      <c r="C1397" s="86"/>
      <c r="D1397" s="85"/>
      <c r="E1397" s="86"/>
      <c r="F1397" s="86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4">
      <c r="A1398" s="86"/>
      <c r="B1398" s="86"/>
      <c r="C1398" s="86"/>
      <c r="D1398" s="85"/>
      <c r="E1398" s="86"/>
      <c r="F1398" s="86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4">
      <c r="A1399" s="86"/>
      <c r="B1399" s="86"/>
      <c r="C1399" s="86"/>
      <c r="D1399" s="85"/>
      <c r="E1399" s="86"/>
      <c r="F1399" s="86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4">
      <c r="A1400" s="86"/>
      <c r="B1400" s="86"/>
      <c r="C1400" s="86"/>
      <c r="D1400" s="85"/>
      <c r="E1400" s="86"/>
      <c r="F1400" s="86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4">
      <c r="A1401" s="86"/>
      <c r="B1401" s="86"/>
      <c r="C1401" s="86"/>
      <c r="D1401" s="85"/>
      <c r="E1401" s="86"/>
      <c r="F1401" s="86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4">
      <c r="A1402" s="86"/>
      <c r="B1402" s="86"/>
      <c r="C1402" s="86"/>
      <c r="D1402" s="85"/>
      <c r="E1402" s="86"/>
      <c r="F1402" s="86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4">
      <c r="A1403" s="86"/>
      <c r="B1403" s="86"/>
      <c r="C1403" s="86"/>
      <c r="D1403" s="85"/>
      <c r="E1403" s="86"/>
      <c r="F1403" s="86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4">
      <c r="A1404" s="86"/>
      <c r="B1404" s="86"/>
      <c r="C1404" s="86"/>
      <c r="D1404" s="85"/>
      <c r="E1404" s="86"/>
      <c r="F1404" s="86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4">
      <c r="A1405" s="86"/>
      <c r="B1405" s="86"/>
      <c r="C1405" s="86"/>
      <c r="D1405" s="85"/>
      <c r="E1405" s="86"/>
      <c r="F1405" s="86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4">
      <c r="A1406" s="86"/>
      <c r="B1406" s="86"/>
      <c r="C1406" s="86"/>
      <c r="D1406" s="85"/>
      <c r="E1406" s="86"/>
      <c r="F1406" s="86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4">
      <c r="A1407" s="86"/>
      <c r="B1407" s="86"/>
      <c r="C1407" s="86"/>
      <c r="D1407" s="85"/>
      <c r="E1407" s="86"/>
      <c r="F1407" s="86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4">
      <c r="A1408" s="86"/>
      <c r="B1408" s="86"/>
      <c r="C1408" s="86"/>
      <c r="D1408" s="85"/>
      <c r="E1408" s="86"/>
      <c r="F1408" s="86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4">
      <c r="A1409" s="86"/>
      <c r="B1409" s="86"/>
      <c r="C1409" s="86"/>
      <c r="D1409" s="85"/>
      <c r="E1409" s="86"/>
      <c r="F1409" s="86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4">
      <c r="A1410" s="86"/>
      <c r="B1410" s="86"/>
      <c r="C1410" s="86"/>
      <c r="D1410" s="85"/>
      <c r="E1410" s="86"/>
      <c r="F1410" s="86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4">
      <c r="A1411" s="86"/>
      <c r="B1411" s="86"/>
      <c r="C1411" s="86"/>
      <c r="D1411" s="85"/>
      <c r="E1411" s="86"/>
      <c r="F1411" s="86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4">
      <c r="A1412" s="86"/>
      <c r="B1412" s="86"/>
      <c r="C1412" s="86"/>
      <c r="D1412" s="85"/>
      <c r="E1412" s="86"/>
      <c r="F1412" s="86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4">
      <c r="A1413" s="86"/>
      <c r="B1413" s="86"/>
      <c r="C1413" s="86"/>
      <c r="D1413" s="85"/>
      <c r="E1413" s="86"/>
      <c r="F1413" s="86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4">
      <c r="A1414" s="86"/>
      <c r="B1414" s="86"/>
      <c r="C1414" s="86"/>
      <c r="D1414" s="85"/>
      <c r="E1414" s="86"/>
      <c r="F1414" s="86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4">
      <c r="A1415" s="86"/>
      <c r="B1415" s="86"/>
      <c r="C1415" s="86"/>
      <c r="D1415" s="85"/>
      <c r="E1415" s="86"/>
      <c r="F1415" s="86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4">
      <c r="A1416" s="86"/>
      <c r="B1416" s="86"/>
      <c r="C1416" s="86"/>
      <c r="D1416" s="85"/>
      <c r="E1416" s="86"/>
      <c r="F1416" s="86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4">
      <c r="A1417" s="86"/>
      <c r="B1417" s="86"/>
      <c r="C1417" s="86"/>
      <c r="D1417" s="85"/>
      <c r="E1417" s="86"/>
      <c r="F1417" s="86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4">
      <c r="A1418" s="86"/>
      <c r="B1418" s="86"/>
      <c r="C1418" s="86"/>
      <c r="D1418" s="85"/>
      <c r="E1418" s="86"/>
      <c r="F1418" s="86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4">
      <c r="A1419" s="86"/>
      <c r="B1419" s="86"/>
      <c r="C1419" s="86"/>
      <c r="D1419" s="85"/>
      <c r="E1419" s="86"/>
      <c r="F1419" s="86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4">
      <c r="A1420" s="86"/>
      <c r="B1420" s="86"/>
      <c r="C1420" s="86"/>
      <c r="D1420" s="85"/>
      <c r="E1420" s="86"/>
      <c r="F1420" s="86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4">
      <c r="A1421" s="86"/>
      <c r="B1421" s="86"/>
      <c r="C1421" s="86"/>
      <c r="D1421" s="85"/>
      <c r="E1421" s="86"/>
      <c r="F1421" s="86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4">
      <c r="A1422" s="86"/>
      <c r="B1422" s="86"/>
      <c r="C1422" s="86"/>
      <c r="D1422" s="85"/>
      <c r="E1422" s="86"/>
      <c r="F1422" s="86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4">
      <c r="A1423" s="86"/>
      <c r="B1423" s="86"/>
      <c r="C1423" s="86"/>
      <c r="D1423" s="85"/>
      <c r="E1423" s="86"/>
      <c r="F1423" s="86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4">
      <c r="A1424" s="86"/>
      <c r="B1424" s="86"/>
      <c r="C1424" s="86"/>
      <c r="D1424" s="85"/>
      <c r="E1424" s="86"/>
      <c r="F1424" s="86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4">
      <c r="A1425" s="86"/>
      <c r="B1425" s="86"/>
      <c r="C1425" s="86"/>
      <c r="D1425" s="85"/>
      <c r="E1425" s="86"/>
      <c r="F1425" s="86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4">
      <c r="A1426" s="86"/>
      <c r="B1426" s="86"/>
      <c r="C1426" s="86"/>
      <c r="D1426" s="85"/>
      <c r="E1426" s="86"/>
      <c r="F1426" s="86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4">
      <c r="A1427" s="86"/>
      <c r="B1427" s="86"/>
      <c r="C1427" s="86"/>
      <c r="D1427" s="85"/>
      <c r="E1427" s="86"/>
      <c r="F1427" s="86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4">
      <c r="A1428" s="86"/>
      <c r="B1428" s="86"/>
      <c r="C1428" s="86"/>
      <c r="D1428" s="85"/>
      <c r="E1428" s="86"/>
      <c r="F1428" s="86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4">
      <c r="A1429" s="86"/>
      <c r="B1429" s="86"/>
      <c r="C1429" s="86"/>
      <c r="D1429" s="85"/>
      <c r="E1429" s="86"/>
      <c r="F1429" s="86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4">
      <c r="A1430" s="86"/>
      <c r="B1430" s="86"/>
      <c r="C1430" s="86"/>
      <c r="D1430" s="85"/>
      <c r="E1430" s="86"/>
      <c r="F1430" s="86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4">
      <c r="A1431" s="86"/>
      <c r="B1431" s="86"/>
      <c r="C1431" s="86"/>
      <c r="D1431" s="85"/>
      <c r="E1431" s="86"/>
      <c r="F1431" s="86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4">
      <c r="A1432" s="86"/>
      <c r="B1432" s="86"/>
      <c r="C1432" s="86"/>
      <c r="D1432" s="85"/>
      <c r="E1432" s="86"/>
      <c r="F1432" s="86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4">
      <c r="A1433" s="86"/>
      <c r="B1433" s="86"/>
      <c r="C1433" s="86"/>
      <c r="D1433" s="85"/>
      <c r="E1433" s="86"/>
      <c r="F1433" s="86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4">
      <c r="A1434" s="86"/>
      <c r="B1434" s="86"/>
      <c r="C1434" s="86"/>
      <c r="D1434" s="85"/>
      <c r="E1434" s="86"/>
      <c r="F1434" s="86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4">
      <c r="A1435" s="86"/>
      <c r="B1435" s="86"/>
      <c r="C1435" s="86"/>
      <c r="D1435" s="85"/>
      <c r="E1435" s="86"/>
      <c r="F1435" s="86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4">
      <c r="A1436" s="86"/>
      <c r="B1436" s="86"/>
      <c r="C1436" s="86"/>
      <c r="D1436" s="85"/>
      <c r="E1436" s="86"/>
      <c r="F1436" s="86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4">
      <c r="A1437" s="86"/>
      <c r="B1437" s="86"/>
      <c r="C1437" s="86"/>
      <c r="D1437" s="85"/>
      <c r="E1437" s="86"/>
      <c r="F1437" s="86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4">
      <c r="A1438" s="86"/>
      <c r="B1438" s="86"/>
      <c r="C1438" s="86"/>
      <c r="D1438" s="85"/>
      <c r="E1438" s="86"/>
      <c r="F1438" s="86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4">
      <c r="A1439" s="86"/>
      <c r="B1439" s="86"/>
      <c r="C1439" s="86"/>
      <c r="D1439" s="85"/>
      <c r="E1439" s="86"/>
      <c r="F1439" s="86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4">
      <c r="A1440" s="86"/>
      <c r="B1440" s="86"/>
      <c r="C1440" s="86"/>
      <c r="D1440" s="85"/>
      <c r="E1440" s="86"/>
      <c r="F1440" s="86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4">
      <c r="A1441" s="86"/>
      <c r="B1441" s="86"/>
      <c r="C1441" s="86"/>
      <c r="D1441" s="85"/>
      <c r="E1441" s="86"/>
      <c r="F1441" s="86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4">
      <c r="A1442" s="86"/>
      <c r="B1442" s="86"/>
      <c r="C1442" s="86"/>
      <c r="D1442" s="85"/>
      <c r="E1442" s="86"/>
      <c r="F1442" s="86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4">
      <c r="A1443" s="86"/>
      <c r="B1443" s="86"/>
      <c r="C1443" s="86"/>
      <c r="D1443" s="85"/>
      <c r="E1443" s="86"/>
      <c r="F1443" s="86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4">
      <c r="A1444" s="86"/>
      <c r="B1444" s="86"/>
      <c r="C1444" s="86"/>
      <c r="D1444" s="85"/>
      <c r="E1444" s="86"/>
      <c r="F1444" s="86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4">
      <c r="A1445" s="86"/>
      <c r="B1445" s="86"/>
      <c r="C1445" s="86"/>
      <c r="D1445" s="85"/>
      <c r="E1445" s="86"/>
      <c r="F1445" s="86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4">
      <c r="A1446" s="86"/>
      <c r="B1446" s="86"/>
      <c r="C1446" s="86"/>
      <c r="D1446" s="85"/>
      <c r="E1446" s="86"/>
      <c r="F1446" s="86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4">
      <c r="A1447" s="86"/>
      <c r="B1447" s="86"/>
      <c r="C1447" s="86"/>
      <c r="D1447" s="85"/>
      <c r="E1447" s="86"/>
      <c r="F1447" s="86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4">
      <c r="A1448" s="86"/>
      <c r="B1448" s="86"/>
      <c r="C1448" s="86"/>
      <c r="D1448" s="85"/>
      <c r="E1448" s="86"/>
      <c r="F1448" s="86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4">
      <c r="A1449" s="86"/>
      <c r="B1449" s="86"/>
      <c r="C1449" s="86"/>
      <c r="D1449" s="85"/>
      <c r="E1449" s="86"/>
      <c r="F1449" s="86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4">
      <c r="A1450" s="86"/>
      <c r="B1450" s="86"/>
      <c r="C1450" s="86"/>
      <c r="D1450" s="85"/>
      <c r="E1450" s="86"/>
      <c r="F1450" s="86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4">
      <c r="A1451" s="86"/>
      <c r="B1451" s="86"/>
      <c r="C1451" s="86"/>
      <c r="D1451" s="85"/>
      <c r="E1451" s="86"/>
      <c r="F1451" s="86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4">
      <c r="A1452" s="86"/>
      <c r="B1452" s="86"/>
      <c r="C1452" s="86"/>
      <c r="D1452" s="85"/>
      <c r="E1452" s="86"/>
      <c r="F1452" s="86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4">
      <c r="A1453" s="86"/>
      <c r="B1453" s="86"/>
      <c r="C1453" s="86"/>
      <c r="D1453" s="85"/>
      <c r="E1453" s="86"/>
      <c r="F1453" s="86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4">
      <c r="A1454" s="86"/>
      <c r="B1454" s="86"/>
      <c r="C1454" s="86"/>
      <c r="D1454" s="85"/>
      <c r="E1454" s="86"/>
      <c r="F1454" s="86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4">
      <c r="A1455" s="86"/>
      <c r="B1455" s="86"/>
      <c r="C1455" s="86"/>
      <c r="D1455" s="85"/>
      <c r="E1455" s="86"/>
      <c r="F1455" s="86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4">
      <c r="A1456" s="86"/>
      <c r="B1456" s="86"/>
      <c r="C1456" s="86"/>
      <c r="D1456" s="85"/>
      <c r="E1456" s="86"/>
      <c r="F1456" s="86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4">
      <c r="A1457" s="86"/>
      <c r="B1457" s="86"/>
      <c r="C1457" s="86"/>
      <c r="D1457" s="85"/>
      <c r="E1457" s="86"/>
      <c r="F1457" s="86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4">
      <c r="A1458" s="86"/>
      <c r="B1458" s="86"/>
      <c r="C1458" s="86"/>
      <c r="D1458" s="85"/>
      <c r="E1458" s="86"/>
      <c r="F1458" s="86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4">
      <c r="A1459" s="86"/>
      <c r="B1459" s="86"/>
      <c r="C1459" s="86"/>
      <c r="D1459" s="85"/>
      <c r="E1459" s="86"/>
      <c r="F1459" s="86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4">
      <c r="A1460" s="86"/>
      <c r="B1460" s="86"/>
      <c r="C1460" s="86"/>
      <c r="D1460" s="85"/>
      <c r="E1460" s="86"/>
      <c r="F1460" s="86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4">
      <c r="A1461" s="86"/>
      <c r="B1461" s="86"/>
      <c r="C1461" s="86"/>
      <c r="D1461" s="85"/>
      <c r="E1461" s="86"/>
      <c r="F1461" s="86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4">
      <c r="A1462" s="86"/>
      <c r="B1462" s="86"/>
      <c r="C1462" s="86"/>
      <c r="D1462" s="85"/>
      <c r="E1462" s="86"/>
      <c r="F1462" s="86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4">
      <c r="A1463" s="86"/>
      <c r="B1463" s="86"/>
      <c r="C1463" s="86"/>
      <c r="D1463" s="85"/>
      <c r="E1463" s="86"/>
      <c r="F1463" s="86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4">
      <c r="A1464" s="86"/>
      <c r="B1464" s="86"/>
      <c r="C1464" s="86"/>
      <c r="D1464" s="85"/>
      <c r="E1464" s="86"/>
      <c r="F1464" s="86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4">
      <c r="A1465" s="86"/>
      <c r="B1465" s="86"/>
      <c r="C1465" s="86"/>
      <c r="D1465" s="85"/>
      <c r="E1465" s="86"/>
      <c r="F1465" s="86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4">
      <c r="A1466" s="86"/>
      <c r="B1466" s="86"/>
      <c r="C1466" s="86"/>
      <c r="D1466" s="85"/>
      <c r="E1466" s="86"/>
      <c r="F1466" s="86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4">
      <c r="A1467" s="86"/>
      <c r="B1467" s="86"/>
      <c r="C1467" s="86"/>
      <c r="D1467" s="85"/>
      <c r="E1467" s="86"/>
      <c r="F1467" s="86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4">
      <c r="A1468" s="86"/>
      <c r="B1468" s="86"/>
      <c r="C1468" s="86"/>
      <c r="D1468" s="85"/>
      <c r="E1468" s="86"/>
      <c r="F1468" s="86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4">
      <c r="A1469" s="86"/>
      <c r="B1469" s="86"/>
      <c r="C1469" s="86"/>
      <c r="D1469" s="85"/>
      <c r="E1469" s="86"/>
      <c r="F1469" s="86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4">
      <c r="A1470" s="86"/>
      <c r="B1470" s="86"/>
      <c r="C1470" s="86"/>
      <c r="D1470" s="85"/>
      <c r="E1470" s="86"/>
      <c r="F1470" s="86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4">
      <c r="A1471" s="86"/>
      <c r="B1471" s="86"/>
      <c r="C1471" s="86"/>
      <c r="D1471" s="85"/>
      <c r="E1471" s="86"/>
      <c r="F1471" s="86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4">
      <c r="A1472" s="86"/>
      <c r="B1472" s="86"/>
      <c r="C1472" s="86"/>
      <c r="D1472" s="85"/>
      <c r="E1472" s="86"/>
      <c r="F1472" s="86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4">
      <c r="A1473" s="86"/>
      <c r="B1473" s="86"/>
      <c r="C1473" s="86"/>
      <c r="D1473" s="85"/>
      <c r="E1473" s="86"/>
      <c r="F1473" s="86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4">
      <c r="A1474" s="86"/>
      <c r="B1474" s="86"/>
      <c r="C1474" s="86"/>
      <c r="D1474" s="85"/>
      <c r="E1474" s="86"/>
      <c r="F1474" s="86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4">
      <c r="A1475" s="86"/>
      <c r="B1475" s="86"/>
      <c r="C1475" s="86"/>
      <c r="D1475" s="85"/>
      <c r="E1475" s="86"/>
      <c r="F1475" s="86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4">
      <c r="A1476" s="86"/>
      <c r="B1476" s="86"/>
      <c r="C1476" s="86"/>
      <c r="D1476" s="85"/>
      <c r="E1476" s="86"/>
      <c r="F1476" s="86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4">
      <c r="A1477" s="86"/>
      <c r="B1477" s="86"/>
      <c r="C1477" s="86"/>
      <c r="D1477" s="85"/>
      <c r="E1477" s="86"/>
      <c r="F1477" s="86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4">
      <c r="A1478" s="86"/>
      <c r="B1478" s="86"/>
      <c r="C1478" s="86"/>
      <c r="D1478" s="85"/>
      <c r="E1478" s="86"/>
      <c r="F1478" s="86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4">
      <c r="A1479" s="86"/>
      <c r="B1479" s="86"/>
      <c r="C1479" s="86"/>
      <c r="D1479" s="85"/>
      <c r="E1479" s="86"/>
      <c r="F1479" s="86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4">
      <c r="A1480" s="86"/>
      <c r="B1480" s="86"/>
      <c r="C1480" s="86"/>
      <c r="D1480" s="85"/>
      <c r="E1480" s="86"/>
      <c r="F1480" s="86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4">
      <c r="A1481" s="86"/>
      <c r="B1481" s="86"/>
      <c r="C1481" s="86"/>
      <c r="D1481" s="85"/>
      <c r="E1481" s="86"/>
      <c r="F1481" s="86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4">
      <c r="A1482" s="86"/>
      <c r="B1482" s="86"/>
      <c r="C1482" s="86"/>
      <c r="D1482" s="85"/>
      <c r="E1482" s="86"/>
      <c r="F1482" s="86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4">
      <c r="A1483" s="86"/>
      <c r="B1483" s="86"/>
      <c r="C1483" s="86"/>
      <c r="D1483" s="85"/>
      <c r="E1483" s="86"/>
      <c r="F1483" s="86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4">
      <c r="A1484" s="86"/>
      <c r="B1484" s="86"/>
      <c r="C1484" s="86"/>
      <c r="D1484" s="85"/>
      <c r="E1484" s="86"/>
      <c r="F1484" s="86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4">
      <c r="A1485" s="86"/>
      <c r="B1485" s="86"/>
      <c r="C1485" s="86"/>
      <c r="D1485" s="85"/>
      <c r="E1485" s="86"/>
      <c r="F1485" s="86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4">
      <c r="A1486" s="86"/>
      <c r="B1486" s="86"/>
      <c r="C1486" s="86"/>
      <c r="D1486" s="85"/>
      <c r="E1486" s="86"/>
      <c r="F1486" s="86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4">
      <c r="A1487" s="86"/>
      <c r="B1487" s="86"/>
      <c r="C1487" s="86"/>
      <c r="D1487" s="85"/>
      <c r="E1487" s="86"/>
      <c r="F1487" s="86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4">
      <c r="A1488" s="86"/>
      <c r="B1488" s="86"/>
      <c r="C1488" s="86"/>
      <c r="D1488" s="85"/>
      <c r="E1488" s="86"/>
      <c r="F1488" s="86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4">
      <c r="A1489" s="86"/>
      <c r="B1489" s="86"/>
      <c r="C1489" s="86"/>
      <c r="D1489" s="85"/>
      <c r="E1489" s="86"/>
      <c r="F1489" s="86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4">
      <c r="A1490" s="86"/>
      <c r="B1490" s="86"/>
      <c r="C1490" s="86"/>
      <c r="D1490" s="85"/>
      <c r="E1490" s="86"/>
      <c r="F1490" s="86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4">
      <c r="A1491" s="86"/>
      <c r="B1491" s="86"/>
      <c r="C1491" s="86"/>
      <c r="D1491" s="85"/>
      <c r="E1491" s="86"/>
      <c r="F1491" s="86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4">
      <c r="A1492" s="86"/>
      <c r="B1492" s="86"/>
      <c r="C1492" s="86"/>
      <c r="D1492" s="85"/>
      <c r="E1492" s="86"/>
      <c r="F1492" s="86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4">
      <c r="A1493" s="86"/>
      <c r="B1493" s="86"/>
      <c r="C1493" s="86"/>
      <c r="D1493" s="85"/>
      <c r="E1493" s="86"/>
      <c r="F1493" s="86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4">
      <c r="A1494" s="86"/>
      <c r="B1494" s="86"/>
      <c r="C1494" s="86"/>
      <c r="D1494" s="85"/>
      <c r="E1494" s="86"/>
      <c r="F1494" s="86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4">
      <c r="A1495" s="86"/>
      <c r="B1495" s="86"/>
      <c r="C1495" s="86"/>
      <c r="D1495" s="85"/>
      <c r="E1495" s="86"/>
      <c r="F1495" s="86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4">
      <c r="A1496" s="86"/>
      <c r="B1496" s="86"/>
      <c r="C1496" s="86"/>
      <c r="D1496" s="85"/>
      <c r="E1496" s="86"/>
      <c r="F1496" s="86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4">
      <c r="A1497" s="86"/>
      <c r="B1497" s="86"/>
      <c r="C1497" s="86"/>
      <c r="D1497" s="85"/>
      <c r="E1497" s="86"/>
      <c r="F1497" s="86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4">
      <c r="A1498" s="86"/>
      <c r="B1498" s="86"/>
      <c r="C1498" s="86"/>
      <c r="D1498" s="85"/>
      <c r="E1498" s="86"/>
      <c r="F1498" s="86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4">
      <c r="A1499" s="86"/>
      <c r="B1499" s="86"/>
      <c r="C1499" s="86"/>
      <c r="D1499" s="85"/>
      <c r="E1499" s="86"/>
      <c r="F1499" s="86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4">
      <c r="A1500" s="86"/>
      <c r="B1500" s="86"/>
      <c r="C1500" s="86"/>
      <c r="D1500" s="85"/>
      <c r="E1500" s="86"/>
      <c r="F1500" s="86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4">
      <c r="A1501" s="86"/>
      <c r="B1501" s="86"/>
      <c r="C1501" s="86"/>
      <c r="D1501" s="85"/>
      <c r="E1501" s="86"/>
      <c r="F1501" s="86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4">
      <c r="A1502" s="86"/>
      <c r="B1502" s="86"/>
      <c r="C1502" s="86"/>
      <c r="D1502" s="85"/>
      <c r="E1502" s="86"/>
      <c r="F1502" s="86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4">
      <c r="A1503" s="86"/>
      <c r="B1503" s="86"/>
      <c r="C1503" s="86"/>
      <c r="D1503" s="85"/>
      <c r="E1503" s="86"/>
      <c r="F1503" s="86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4">
      <c r="A1504" s="86"/>
      <c r="B1504" s="86"/>
      <c r="C1504" s="86"/>
      <c r="D1504" s="85"/>
      <c r="E1504" s="86"/>
      <c r="F1504" s="86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4">
      <c r="A1505" s="86"/>
      <c r="B1505" s="86"/>
      <c r="C1505" s="86"/>
      <c r="D1505" s="85"/>
      <c r="E1505" s="86"/>
      <c r="F1505" s="86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4">
      <c r="A1506" s="86"/>
      <c r="B1506" s="86"/>
      <c r="C1506" s="86"/>
      <c r="D1506" s="85"/>
      <c r="E1506" s="86"/>
      <c r="F1506" s="86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4">
      <c r="A1507" s="86"/>
      <c r="B1507" s="86"/>
      <c r="C1507" s="86"/>
      <c r="D1507" s="85"/>
      <c r="E1507" s="86"/>
      <c r="F1507" s="86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4">
      <c r="A1508" s="86"/>
      <c r="B1508" s="86"/>
      <c r="C1508" s="86"/>
      <c r="D1508" s="85"/>
      <c r="E1508" s="86"/>
      <c r="F1508" s="86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4">
      <c r="A1509" s="86"/>
      <c r="B1509" s="86"/>
      <c r="C1509" s="86"/>
      <c r="D1509" s="85"/>
      <c r="E1509" s="86"/>
      <c r="F1509" s="86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4">
      <c r="A1510" s="86"/>
      <c r="B1510" s="86"/>
      <c r="C1510" s="86"/>
      <c r="D1510" s="85"/>
      <c r="E1510" s="86"/>
      <c r="F1510" s="86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4">
      <c r="A1511" s="86"/>
      <c r="B1511" s="86"/>
      <c r="C1511" s="86"/>
      <c r="D1511" s="85"/>
      <c r="E1511" s="86"/>
      <c r="F1511" s="86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4">
      <c r="A1512" s="86"/>
      <c r="B1512" s="86"/>
      <c r="C1512" s="86"/>
      <c r="D1512" s="85"/>
      <c r="E1512" s="86"/>
      <c r="F1512" s="86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4">
      <c r="A1513" s="86"/>
      <c r="B1513" s="86"/>
      <c r="C1513" s="86"/>
      <c r="D1513" s="85"/>
      <c r="E1513" s="86"/>
      <c r="F1513" s="86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4">
      <c r="A1514" s="86"/>
      <c r="B1514" s="86"/>
      <c r="C1514" s="86"/>
      <c r="D1514" s="85"/>
      <c r="E1514" s="86"/>
      <c r="F1514" s="86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4">
      <c r="A1515" s="86"/>
      <c r="B1515" s="86"/>
      <c r="C1515" s="86"/>
      <c r="D1515" s="85"/>
      <c r="E1515" s="86"/>
      <c r="F1515" s="86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4">
      <c r="A1516" s="86"/>
      <c r="B1516" s="86"/>
      <c r="C1516" s="86"/>
      <c r="D1516" s="85"/>
      <c r="E1516" s="86"/>
      <c r="F1516" s="86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4">
      <c r="A1517" s="86"/>
      <c r="B1517" s="86"/>
      <c r="C1517" s="86"/>
      <c r="D1517" s="85"/>
      <c r="E1517" s="86"/>
      <c r="F1517" s="86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4">
      <c r="A1518" s="86"/>
      <c r="B1518" s="86"/>
      <c r="C1518" s="86"/>
      <c r="D1518" s="85"/>
      <c r="E1518" s="86"/>
      <c r="F1518" s="86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4">
      <c r="A1519" s="86"/>
      <c r="B1519" s="86"/>
      <c r="C1519" s="86"/>
      <c r="D1519" s="85"/>
      <c r="E1519" s="86"/>
      <c r="F1519" s="86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4">
      <c r="A1520" s="86"/>
      <c r="B1520" s="86"/>
      <c r="C1520" s="86"/>
      <c r="D1520" s="85"/>
      <c r="E1520" s="86"/>
      <c r="F1520" s="86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4">
      <c r="A1521" s="86"/>
      <c r="B1521" s="86"/>
      <c r="C1521" s="86"/>
      <c r="D1521" s="85"/>
      <c r="E1521" s="86"/>
      <c r="F1521" s="86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4">
      <c r="A1522" s="86"/>
      <c r="B1522" s="86"/>
      <c r="C1522" s="86"/>
      <c r="D1522" s="85"/>
      <c r="E1522" s="86"/>
      <c r="F1522" s="86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4">
      <c r="A1523" s="86"/>
      <c r="B1523" s="86"/>
      <c r="C1523" s="86"/>
      <c r="D1523" s="85"/>
      <c r="E1523" s="86"/>
      <c r="F1523" s="86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4">
      <c r="A1524" s="86"/>
      <c r="B1524" s="86"/>
      <c r="C1524" s="86"/>
      <c r="D1524" s="85"/>
      <c r="E1524" s="86"/>
      <c r="F1524" s="86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4">
      <c r="A1525" s="86"/>
      <c r="B1525" s="86"/>
      <c r="C1525" s="86"/>
      <c r="D1525" s="85"/>
      <c r="E1525" s="86"/>
      <c r="F1525" s="86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4">
      <c r="A1526" s="86"/>
      <c r="B1526" s="86"/>
      <c r="C1526" s="86"/>
      <c r="D1526" s="85"/>
      <c r="E1526" s="86"/>
      <c r="F1526" s="86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4">
      <c r="A1527" s="86"/>
      <c r="B1527" s="86"/>
      <c r="C1527" s="86"/>
      <c r="D1527" s="85"/>
      <c r="E1527" s="86"/>
      <c r="F1527" s="86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4">
      <c r="A1528" s="86"/>
      <c r="B1528" s="86"/>
      <c r="C1528" s="86"/>
      <c r="D1528" s="85"/>
      <c r="E1528" s="86"/>
      <c r="F1528" s="86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4">
      <c r="A1529" s="86"/>
      <c r="B1529" s="86"/>
      <c r="C1529" s="86"/>
      <c r="D1529" s="85"/>
      <c r="E1529" s="86"/>
      <c r="F1529" s="86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4">
      <c r="A1530" s="86"/>
      <c r="B1530" s="86"/>
      <c r="C1530" s="86"/>
      <c r="D1530" s="85"/>
      <c r="E1530" s="86"/>
      <c r="F1530" s="86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4">
      <c r="A1531" s="86"/>
      <c r="B1531" s="86"/>
      <c r="C1531" s="86"/>
      <c r="D1531" s="85"/>
      <c r="E1531" s="86"/>
      <c r="F1531" s="86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4">
      <c r="A1532" s="86"/>
      <c r="B1532" s="86"/>
      <c r="C1532" s="86"/>
      <c r="D1532" s="85"/>
      <c r="E1532" s="86"/>
      <c r="F1532" s="86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4">
      <c r="A1533" s="86"/>
      <c r="B1533" s="86"/>
      <c r="C1533" s="86"/>
      <c r="D1533" s="85"/>
      <c r="E1533" s="86"/>
      <c r="F1533" s="86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4">
      <c r="A1534" s="86"/>
      <c r="B1534" s="86"/>
      <c r="C1534" s="86"/>
      <c r="D1534" s="85"/>
      <c r="E1534" s="86"/>
      <c r="F1534" s="86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4">
      <c r="A1535" s="86"/>
      <c r="B1535" s="86"/>
      <c r="C1535" s="86"/>
      <c r="D1535" s="85"/>
      <c r="E1535" s="86"/>
      <c r="F1535" s="86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4">
      <c r="A1536" s="86"/>
      <c r="B1536" s="86"/>
      <c r="C1536" s="86"/>
      <c r="D1536" s="85"/>
      <c r="E1536" s="86"/>
      <c r="F1536" s="86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4">
      <c r="A1537" s="86"/>
      <c r="B1537" s="86"/>
      <c r="C1537" s="86"/>
      <c r="D1537" s="85"/>
      <c r="E1537" s="86"/>
      <c r="F1537" s="86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4">
      <c r="A1538" s="86"/>
      <c r="B1538" s="86"/>
      <c r="C1538" s="86"/>
      <c r="D1538" s="85"/>
      <c r="E1538" s="86"/>
      <c r="F1538" s="86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4">
      <c r="A1539" s="86"/>
      <c r="B1539" s="86"/>
      <c r="C1539" s="86"/>
      <c r="D1539" s="85"/>
      <c r="E1539" s="86"/>
      <c r="F1539" s="86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4">
      <c r="A1540" s="86"/>
      <c r="B1540" s="86"/>
      <c r="C1540" s="86"/>
      <c r="D1540" s="85"/>
      <c r="E1540" s="86"/>
      <c r="F1540" s="86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4">
      <c r="A1541" s="86"/>
      <c r="B1541" s="86"/>
      <c r="C1541" s="86"/>
      <c r="D1541" s="85"/>
      <c r="E1541" s="86"/>
      <c r="F1541" s="86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4">
      <c r="A1542" s="86"/>
      <c r="B1542" s="86"/>
      <c r="C1542" s="86"/>
      <c r="D1542" s="85"/>
      <c r="E1542" s="86"/>
      <c r="F1542" s="86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4">
      <c r="A1543" s="86"/>
      <c r="B1543" s="86"/>
      <c r="C1543" s="86"/>
      <c r="D1543" s="85"/>
      <c r="E1543" s="86"/>
      <c r="F1543" s="86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4">
      <c r="A1544" s="86"/>
      <c r="B1544" s="86"/>
      <c r="C1544" s="86"/>
      <c r="D1544" s="85"/>
      <c r="E1544" s="86"/>
      <c r="F1544" s="86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4">
      <c r="A1545" s="86"/>
      <c r="B1545" s="86"/>
      <c r="C1545" s="86"/>
      <c r="D1545" s="85"/>
      <c r="E1545" s="86"/>
      <c r="F1545" s="86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4">
      <c r="A1546" s="86"/>
      <c r="B1546" s="86"/>
      <c r="C1546" s="86"/>
      <c r="D1546" s="85"/>
      <c r="E1546" s="86"/>
      <c r="F1546" s="86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4">
      <c r="A1547" s="86"/>
      <c r="B1547" s="86"/>
      <c r="C1547" s="86"/>
      <c r="D1547" s="85"/>
      <c r="E1547" s="86"/>
      <c r="F1547" s="86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4">
      <c r="A1548" s="86"/>
      <c r="B1548" s="86"/>
      <c r="C1548" s="86"/>
      <c r="D1548" s="85"/>
      <c r="E1548" s="86"/>
      <c r="F1548" s="86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4">
      <c r="A1549" s="86"/>
      <c r="B1549" s="86"/>
      <c r="C1549" s="86"/>
      <c r="D1549" s="85"/>
      <c r="E1549" s="86"/>
      <c r="F1549" s="86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4">
      <c r="A1550" s="86"/>
      <c r="B1550" s="86"/>
      <c r="C1550" s="86"/>
      <c r="D1550" s="85"/>
      <c r="E1550" s="86"/>
      <c r="F1550" s="86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4">
      <c r="A1551" s="86"/>
      <c r="B1551" s="86"/>
      <c r="C1551" s="86"/>
      <c r="D1551" s="85"/>
      <c r="E1551" s="86"/>
      <c r="F1551" s="86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4">
      <c r="A1552" s="86"/>
      <c r="B1552" s="86"/>
      <c r="C1552" s="86"/>
      <c r="D1552" s="85"/>
      <c r="E1552" s="86"/>
      <c r="F1552" s="86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4">
      <c r="A1553" s="86"/>
      <c r="B1553" s="86"/>
      <c r="C1553" s="86"/>
      <c r="D1553" s="85"/>
      <c r="E1553" s="86"/>
      <c r="F1553" s="86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4">
      <c r="A1554" s="86"/>
      <c r="B1554" s="86"/>
      <c r="C1554" s="86"/>
      <c r="D1554" s="85"/>
      <c r="E1554" s="86"/>
      <c r="F1554" s="86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4">
      <c r="A1555" s="86"/>
      <c r="B1555" s="86"/>
      <c r="C1555" s="86"/>
      <c r="D1555" s="85"/>
      <c r="E1555" s="86"/>
      <c r="F1555" s="86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4">
      <c r="A1556" s="86"/>
      <c r="B1556" s="86"/>
      <c r="C1556" s="86"/>
      <c r="D1556" s="85"/>
      <c r="E1556" s="86"/>
      <c r="F1556" s="86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4">
      <c r="A1557" s="86"/>
      <c r="B1557" s="86"/>
      <c r="C1557" s="86"/>
      <c r="D1557" s="85"/>
      <c r="E1557" s="86"/>
      <c r="F1557" s="86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4">
      <c r="A1558" s="86"/>
      <c r="B1558" s="86"/>
      <c r="C1558" s="86"/>
      <c r="D1558" s="85"/>
      <c r="E1558" s="86"/>
      <c r="F1558" s="86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4">
      <c r="A1559" s="86"/>
      <c r="B1559" s="86"/>
      <c r="C1559" s="86"/>
      <c r="D1559" s="85"/>
      <c r="E1559" s="86"/>
      <c r="F1559" s="86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4">
      <c r="A1560" s="86"/>
      <c r="B1560" s="86"/>
      <c r="C1560" s="86"/>
      <c r="D1560" s="85"/>
      <c r="E1560" s="86"/>
      <c r="F1560" s="86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4">
      <c r="A1561" s="86"/>
      <c r="B1561" s="86"/>
      <c r="C1561" s="86"/>
      <c r="D1561" s="85"/>
      <c r="E1561" s="86"/>
      <c r="F1561" s="86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4">
      <c r="A1562" s="86"/>
      <c r="B1562" s="86"/>
      <c r="C1562" s="86"/>
      <c r="D1562" s="85"/>
      <c r="E1562" s="86"/>
      <c r="F1562" s="86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4">
      <c r="A1563" s="86"/>
      <c r="B1563" s="86"/>
      <c r="C1563" s="86"/>
      <c r="D1563" s="85"/>
      <c r="E1563" s="86"/>
      <c r="F1563" s="86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4">
      <c r="A1564" s="86"/>
      <c r="B1564" s="86"/>
      <c r="C1564" s="86"/>
      <c r="D1564" s="85"/>
      <c r="E1564" s="86"/>
      <c r="F1564" s="86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4">
      <c r="A1565" s="86"/>
      <c r="B1565" s="86"/>
      <c r="C1565" s="86"/>
      <c r="D1565" s="85"/>
      <c r="E1565" s="86"/>
      <c r="F1565" s="86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4">
      <c r="A1566" s="86"/>
      <c r="B1566" s="86"/>
      <c r="C1566" s="86"/>
      <c r="D1566" s="85"/>
      <c r="E1566" s="86"/>
      <c r="F1566" s="86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4">
      <c r="A1567" s="86"/>
      <c r="B1567" s="86"/>
      <c r="C1567" s="86"/>
      <c r="D1567" s="85"/>
      <c r="E1567" s="86"/>
      <c r="F1567" s="86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4">
      <c r="A1568" s="86"/>
      <c r="B1568" s="86"/>
      <c r="C1568" s="86"/>
      <c r="D1568" s="85"/>
      <c r="E1568" s="86"/>
      <c r="F1568" s="86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4">
      <c r="A1569" s="86"/>
      <c r="B1569" s="86"/>
      <c r="C1569" s="86"/>
      <c r="D1569" s="85"/>
      <c r="E1569" s="86"/>
      <c r="F1569" s="86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4">
      <c r="A1570" s="86"/>
      <c r="B1570" s="86"/>
      <c r="C1570" s="86"/>
      <c r="D1570" s="85"/>
      <c r="E1570" s="86"/>
      <c r="F1570" s="86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4">
      <c r="A1571" s="86"/>
      <c r="B1571" s="86"/>
      <c r="C1571" s="86"/>
      <c r="D1571" s="85"/>
      <c r="E1571" s="86"/>
      <c r="F1571" s="86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4">
      <c r="A1572" s="86"/>
      <c r="B1572" s="86"/>
      <c r="C1572" s="86"/>
      <c r="D1572" s="85"/>
      <c r="E1572" s="86"/>
      <c r="F1572" s="86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4">
      <c r="A1573" s="86"/>
      <c r="B1573" s="86"/>
      <c r="C1573" s="86"/>
      <c r="D1573" s="85"/>
      <c r="E1573" s="86"/>
      <c r="F1573" s="86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4">
      <c r="A1574" s="86"/>
      <c r="B1574" s="86"/>
      <c r="C1574" s="86"/>
      <c r="D1574" s="85"/>
      <c r="E1574" s="86"/>
      <c r="F1574" s="86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4">
      <c r="A1575" s="86"/>
      <c r="B1575" s="86"/>
      <c r="C1575" s="86"/>
      <c r="D1575" s="85"/>
      <c r="E1575" s="86"/>
      <c r="F1575" s="86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4">
      <c r="A1576" s="86"/>
      <c r="B1576" s="86"/>
      <c r="C1576" s="86"/>
      <c r="D1576" s="85"/>
      <c r="E1576" s="86"/>
      <c r="F1576" s="86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4">
      <c r="A1577" s="86"/>
      <c r="B1577" s="86"/>
      <c r="C1577" s="86"/>
      <c r="D1577" s="85"/>
      <c r="E1577" s="86"/>
      <c r="F1577" s="86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4">
      <c r="A1578" s="86"/>
      <c r="B1578" s="86"/>
      <c r="C1578" s="86"/>
      <c r="D1578" s="85"/>
      <c r="E1578" s="86"/>
      <c r="F1578" s="86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4">
      <c r="A1579" s="86"/>
      <c r="B1579" s="86"/>
      <c r="C1579" s="86"/>
      <c r="D1579" s="85"/>
      <c r="E1579" s="86"/>
      <c r="F1579" s="86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4">
      <c r="A1580" s="86"/>
      <c r="B1580" s="86"/>
      <c r="C1580" s="86"/>
      <c r="D1580" s="85"/>
      <c r="E1580" s="86"/>
      <c r="F1580" s="86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4">
      <c r="A1581" s="86"/>
      <c r="B1581" s="86"/>
      <c r="C1581" s="86"/>
      <c r="D1581" s="85"/>
      <c r="E1581" s="86"/>
      <c r="F1581" s="86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4">
      <c r="A1582" s="86"/>
      <c r="B1582" s="86"/>
      <c r="C1582" s="86"/>
      <c r="D1582" s="85"/>
      <c r="E1582" s="86"/>
      <c r="F1582" s="86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4">
      <c r="A1583" s="86"/>
      <c r="B1583" s="86"/>
      <c r="C1583" s="86"/>
      <c r="D1583" s="85"/>
      <c r="E1583" s="86"/>
      <c r="F1583" s="86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4">
      <c r="A1584" s="86"/>
      <c r="B1584" s="86"/>
      <c r="C1584" s="86"/>
      <c r="D1584" s="85"/>
      <c r="E1584" s="86"/>
      <c r="F1584" s="86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4">
      <c r="A1585" s="86"/>
      <c r="B1585" s="86"/>
      <c r="C1585" s="86"/>
      <c r="D1585" s="85"/>
      <c r="E1585" s="86"/>
      <c r="F1585" s="86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4">
      <c r="A1586" s="86"/>
      <c r="B1586" s="86"/>
      <c r="C1586" s="86"/>
      <c r="D1586" s="85"/>
      <c r="E1586" s="86"/>
      <c r="F1586" s="86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4">
      <c r="A1587" s="86"/>
      <c r="B1587" s="86"/>
      <c r="C1587" s="86"/>
      <c r="D1587" s="85"/>
      <c r="E1587" s="86"/>
      <c r="F1587" s="86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4">
      <c r="A1588" s="86"/>
      <c r="B1588" s="86"/>
      <c r="C1588" s="86"/>
      <c r="D1588" s="85"/>
      <c r="E1588" s="86"/>
      <c r="F1588" s="86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4">
      <c r="A1589" s="86"/>
      <c r="B1589" s="86"/>
      <c r="C1589" s="86"/>
      <c r="D1589" s="85"/>
      <c r="E1589" s="86"/>
      <c r="F1589" s="86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4">
      <c r="A1590" s="86"/>
      <c r="B1590" s="86"/>
      <c r="C1590" s="86"/>
      <c r="D1590" s="85"/>
      <c r="E1590" s="86"/>
      <c r="F1590" s="86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4">
      <c r="A1591" s="86"/>
      <c r="B1591" s="86"/>
      <c r="C1591" s="86"/>
      <c r="D1591" s="85"/>
      <c r="E1591" s="86"/>
      <c r="F1591" s="86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4">
      <c r="A1592" s="86"/>
      <c r="B1592" s="86"/>
      <c r="C1592" s="86"/>
      <c r="D1592" s="85"/>
      <c r="E1592" s="86"/>
      <c r="F1592" s="86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4">
      <c r="A1593" s="86"/>
      <c r="B1593" s="86"/>
      <c r="C1593" s="86"/>
      <c r="D1593" s="85"/>
      <c r="E1593" s="86"/>
      <c r="F1593" s="86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4">
      <c r="A1594" s="86"/>
      <c r="B1594" s="86"/>
      <c r="C1594" s="86"/>
      <c r="D1594" s="85"/>
      <c r="E1594" s="86"/>
      <c r="F1594" s="86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4">
      <c r="A1595" s="86"/>
      <c r="B1595" s="86"/>
      <c r="C1595" s="86"/>
      <c r="D1595" s="85"/>
      <c r="E1595" s="86"/>
      <c r="F1595" s="86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4">
      <c r="A1596" s="86"/>
      <c r="B1596" s="86"/>
      <c r="C1596" s="86"/>
      <c r="D1596" s="85"/>
      <c r="E1596" s="86"/>
      <c r="F1596" s="86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4">
      <c r="A1597" s="86"/>
      <c r="B1597" s="86"/>
      <c r="C1597" s="86"/>
      <c r="D1597" s="85"/>
      <c r="E1597" s="86"/>
      <c r="F1597" s="86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4">
      <c r="A1598" s="86"/>
      <c r="B1598" s="86"/>
      <c r="C1598" s="86"/>
      <c r="D1598" s="85"/>
      <c r="E1598" s="86"/>
      <c r="F1598" s="86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4">
      <c r="A1599" s="86"/>
      <c r="B1599" s="86"/>
      <c r="C1599" s="86"/>
      <c r="D1599" s="85"/>
      <c r="E1599" s="86"/>
      <c r="F1599" s="86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4">
      <c r="A1600" s="86"/>
      <c r="B1600" s="86"/>
      <c r="C1600" s="86"/>
      <c r="D1600" s="85"/>
      <c r="E1600" s="86"/>
      <c r="F1600" s="86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4">
      <c r="A1601" s="86"/>
      <c r="B1601" s="86"/>
      <c r="C1601" s="86"/>
      <c r="D1601" s="85"/>
      <c r="E1601" s="86"/>
      <c r="F1601" s="86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4">
      <c r="A1602" s="86"/>
      <c r="B1602" s="86"/>
      <c r="C1602" s="86"/>
      <c r="D1602" s="85"/>
      <c r="E1602" s="86"/>
      <c r="F1602" s="86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4">
      <c r="A1603" s="86"/>
      <c r="B1603" s="86"/>
      <c r="C1603" s="86"/>
      <c r="D1603" s="85"/>
      <c r="E1603" s="86"/>
      <c r="F1603" s="86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4">
      <c r="A1604" s="86"/>
      <c r="B1604" s="86"/>
      <c r="C1604" s="86"/>
      <c r="D1604" s="85"/>
      <c r="E1604" s="86"/>
      <c r="F1604" s="86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4">
      <c r="A1605" s="86"/>
      <c r="B1605" s="86"/>
      <c r="C1605" s="86"/>
      <c r="D1605" s="85"/>
      <c r="E1605" s="86"/>
      <c r="F1605" s="86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4">
      <c r="A1606" s="86"/>
      <c r="B1606" s="86"/>
      <c r="C1606" s="86"/>
      <c r="D1606" s="85"/>
      <c r="E1606" s="86"/>
      <c r="F1606" s="86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4">
      <c r="A1607" s="86"/>
      <c r="B1607" s="86"/>
      <c r="C1607" s="86"/>
      <c r="D1607" s="85"/>
      <c r="E1607" s="86"/>
      <c r="F1607" s="86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4">
      <c r="A1608" s="86"/>
      <c r="B1608" s="86"/>
      <c r="C1608" s="86"/>
      <c r="D1608" s="85"/>
      <c r="E1608" s="86"/>
      <c r="F1608" s="86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4">
      <c r="A1609" s="86"/>
      <c r="B1609" s="86"/>
      <c r="C1609" s="86"/>
      <c r="D1609" s="85"/>
      <c r="E1609" s="86"/>
      <c r="F1609" s="86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4">
      <c r="A1610" s="86"/>
      <c r="B1610" s="86"/>
      <c r="C1610" s="86"/>
      <c r="D1610" s="85"/>
      <c r="E1610" s="86"/>
      <c r="F1610" s="86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4">
      <c r="A1611" s="86"/>
      <c r="B1611" s="86"/>
      <c r="C1611" s="86"/>
      <c r="D1611" s="85"/>
      <c r="E1611" s="86"/>
      <c r="F1611" s="86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4">
      <c r="A1612" s="86"/>
      <c r="B1612" s="86"/>
      <c r="C1612" s="86"/>
      <c r="D1612" s="85"/>
      <c r="E1612" s="86"/>
      <c r="F1612" s="86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4">
      <c r="A1613" s="86"/>
      <c r="B1613" s="86"/>
      <c r="C1613" s="86"/>
      <c r="D1613" s="85"/>
      <c r="E1613" s="86"/>
      <c r="F1613" s="86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4">
      <c r="A1614" s="86"/>
      <c r="B1614" s="86"/>
      <c r="C1614" s="86"/>
      <c r="D1614" s="85"/>
      <c r="E1614" s="86"/>
      <c r="F1614" s="86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4">
      <c r="A1615" s="86"/>
      <c r="B1615" s="86"/>
      <c r="C1615" s="86"/>
      <c r="D1615" s="85"/>
      <c r="E1615" s="86"/>
      <c r="F1615" s="86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4">
      <c r="A1616" s="86"/>
      <c r="B1616" s="86"/>
      <c r="C1616" s="86"/>
      <c r="D1616" s="85"/>
      <c r="E1616" s="86"/>
      <c r="F1616" s="86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4">
      <c r="A1617" s="86"/>
      <c r="B1617" s="86"/>
      <c r="C1617" s="86"/>
      <c r="D1617" s="85"/>
      <c r="E1617" s="86"/>
      <c r="F1617" s="86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4">
      <c r="A1618" s="86"/>
      <c r="B1618" s="86"/>
      <c r="C1618" s="86"/>
      <c r="D1618" s="85"/>
      <c r="E1618" s="86"/>
      <c r="F1618" s="86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4">
      <c r="A1619" s="86"/>
      <c r="B1619" s="86"/>
      <c r="C1619" s="86"/>
      <c r="D1619" s="85"/>
      <c r="E1619" s="86"/>
      <c r="F1619" s="86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4">
      <c r="A1620" s="86"/>
      <c r="B1620" s="86"/>
      <c r="C1620" s="86"/>
      <c r="D1620" s="85"/>
      <c r="E1620" s="86"/>
      <c r="F1620" s="86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4">
      <c r="A1621" s="86"/>
      <c r="B1621" s="86"/>
      <c r="C1621" s="86"/>
      <c r="D1621" s="85"/>
      <c r="E1621" s="86"/>
      <c r="F1621" s="86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4">
      <c r="A1622" s="86"/>
      <c r="B1622" s="86"/>
      <c r="C1622" s="86"/>
      <c r="D1622" s="85"/>
      <c r="E1622" s="86"/>
      <c r="F1622" s="86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4">
      <c r="A1623" s="86"/>
      <c r="B1623" s="86"/>
      <c r="C1623" s="86"/>
      <c r="D1623" s="85"/>
      <c r="E1623" s="86"/>
      <c r="F1623" s="86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4">
      <c r="A1624" s="86"/>
      <c r="B1624" s="86"/>
      <c r="C1624" s="86"/>
      <c r="D1624" s="85"/>
      <c r="E1624" s="86"/>
      <c r="F1624" s="86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4">
      <c r="A1625" s="86"/>
      <c r="B1625" s="86"/>
      <c r="C1625" s="86"/>
      <c r="D1625" s="85"/>
      <c r="E1625" s="86"/>
      <c r="F1625" s="86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4">
      <c r="A1626" s="86"/>
      <c r="B1626" s="86"/>
      <c r="C1626" s="86"/>
      <c r="D1626" s="85"/>
      <c r="E1626" s="86"/>
      <c r="F1626" s="86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4">
      <c r="A1627" s="86"/>
      <c r="B1627" s="86"/>
      <c r="C1627" s="86"/>
      <c r="D1627" s="85"/>
      <c r="E1627" s="86"/>
      <c r="F1627" s="86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4">
      <c r="A1628" s="86"/>
      <c r="B1628" s="86"/>
      <c r="C1628" s="86"/>
      <c r="D1628" s="85"/>
      <c r="E1628" s="86"/>
      <c r="F1628" s="86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4">
      <c r="A1629" s="86"/>
      <c r="B1629" s="86"/>
      <c r="C1629" s="86"/>
      <c r="D1629" s="85"/>
      <c r="E1629" s="86"/>
      <c r="F1629" s="86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4">
      <c r="A1630" s="86"/>
      <c r="B1630" s="86"/>
      <c r="C1630" s="86"/>
      <c r="D1630" s="85"/>
      <c r="E1630" s="86"/>
      <c r="F1630" s="86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4">
      <c r="A1631" s="86"/>
      <c r="B1631" s="86"/>
      <c r="C1631" s="86"/>
      <c r="D1631" s="85"/>
      <c r="E1631" s="86"/>
      <c r="F1631" s="86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4">
      <c r="A1632" s="86"/>
      <c r="B1632" s="86"/>
      <c r="C1632" s="86"/>
      <c r="D1632" s="85"/>
      <c r="E1632" s="86"/>
      <c r="F1632" s="86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4">
      <c r="A1633" s="86"/>
      <c r="B1633" s="86"/>
      <c r="C1633" s="86"/>
      <c r="D1633" s="85"/>
      <c r="E1633" s="86"/>
      <c r="F1633" s="86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4">
      <c r="A1634" s="86"/>
      <c r="B1634" s="86"/>
      <c r="C1634" s="86"/>
      <c r="D1634" s="85"/>
      <c r="E1634" s="86"/>
      <c r="F1634" s="86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4">
      <c r="A1635" s="86"/>
      <c r="B1635" s="86"/>
      <c r="C1635" s="86"/>
      <c r="D1635" s="85"/>
      <c r="E1635" s="86"/>
      <c r="F1635" s="86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4">
      <c r="A1636" s="86"/>
      <c r="B1636" s="86"/>
      <c r="C1636" s="86"/>
      <c r="D1636" s="85"/>
      <c r="E1636" s="86"/>
      <c r="F1636" s="86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4">
      <c r="A1637" s="86"/>
      <c r="B1637" s="86"/>
      <c r="C1637" s="86"/>
      <c r="D1637" s="85"/>
      <c r="E1637" s="86"/>
      <c r="F1637" s="86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4">
      <c r="A1638" s="86"/>
      <c r="B1638" s="86"/>
      <c r="C1638" s="86"/>
      <c r="D1638" s="85"/>
      <c r="E1638" s="86"/>
      <c r="F1638" s="86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4">
      <c r="A1639" s="86"/>
      <c r="B1639" s="86"/>
      <c r="C1639" s="86"/>
      <c r="D1639" s="85"/>
      <c r="E1639" s="86"/>
      <c r="F1639" s="86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4">
      <c r="A1640" s="86"/>
      <c r="B1640" s="86"/>
      <c r="C1640" s="86"/>
      <c r="D1640" s="85"/>
      <c r="E1640" s="86"/>
      <c r="F1640" s="86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4">
      <c r="A1641" s="86"/>
      <c r="B1641" s="86"/>
      <c r="C1641" s="86"/>
      <c r="D1641" s="85"/>
      <c r="E1641" s="86"/>
      <c r="F1641" s="86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4">
      <c r="A1642" s="86"/>
      <c r="B1642" s="86"/>
      <c r="C1642" s="86"/>
      <c r="D1642" s="85"/>
      <c r="E1642" s="86"/>
      <c r="F1642" s="86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4">
      <c r="A1643" s="86"/>
      <c r="B1643" s="86"/>
      <c r="C1643" s="86"/>
      <c r="D1643" s="85"/>
      <c r="E1643" s="86"/>
      <c r="F1643" s="86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4">
      <c r="A1644" s="86"/>
      <c r="B1644" s="86"/>
      <c r="C1644" s="86"/>
      <c r="D1644" s="85"/>
      <c r="E1644" s="86"/>
      <c r="F1644" s="86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4">
      <c r="A1645" s="86"/>
      <c r="B1645" s="86"/>
      <c r="C1645" s="86"/>
      <c r="D1645" s="85"/>
      <c r="E1645" s="86"/>
      <c r="F1645" s="86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4">
      <c r="A1646" s="86"/>
      <c r="B1646" s="86"/>
      <c r="C1646" s="86"/>
      <c r="D1646" s="85"/>
      <c r="E1646" s="86"/>
      <c r="F1646" s="86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4">
      <c r="A1647" s="86"/>
      <c r="B1647" s="86"/>
      <c r="C1647" s="86"/>
      <c r="D1647" s="85"/>
      <c r="E1647" s="86"/>
      <c r="F1647" s="86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4">
      <c r="A1648" s="86"/>
      <c r="B1648" s="86"/>
      <c r="C1648" s="86"/>
      <c r="D1648" s="85"/>
      <c r="E1648" s="86"/>
      <c r="F1648" s="86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4">
      <c r="A1649" s="86"/>
      <c r="B1649" s="86"/>
      <c r="C1649" s="86"/>
      <c r="D1649" s="85"/>
      <c r="E1649" s="86"/>
      <c r="F1649" s="86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4">
      <c r="A1650" s="86"/>
      <c r="B1650" s="86"/>
      <c r="C1650" s="86"/>
      <c r="D1650" s="85"/>
      <c r="E1650" s="86"/>
      <c r="F1650" s="86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4">
      <c r="A1651" s="86"/>
      <c r="B1651" s="86"/>
      <c r="C1651" s="86"/>
      <c r="D1651" s="85"/>
      <c r="E1651" s="86"/>
      <c r="F1651" s="86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4">
      <c r="A1652" s="86"/>
      <c r="B1652" s="86"/>
      <c r="C1652" s="86"/>
      <c r="D1652" s="85"/>
      <c r="E1652" s="86"/>
      <c r="F1652" s="86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4">
      <c r="A1653" s="86"/>
      <c r="B1653" s="86"/>
      <c r="C1653" s="86"/>
      <c r="D1653" s="85"/>
      <c r="E1653" s="86"/>
      <c r="F1653" s="86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4">
      <c r="A1654" s="86"/>
      <c r="B1654" s="86"/>
      <c r="C1654" s="86"/>
      <c r="D1654" s="85"/>
      <c r="E1654" s="86"/>
      <c r="F1654" s="86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4">
      <c r="A1655" s="86"/>
      <c r="B1655" s="86"/>
      <c r="C1655" s="86"/>
      <c r="D1655" s="85"/>
      <c r="E1655" s="86"/>
      <c r="F1655" s="86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4">
      <c r="A1656" s="86"/>
      <c r="B1656" s="86"/>
      <c r="C1656" s="86"/>
      <c r="D1656" s="85"/>
      <c r="E1656" s="86"/>
      <c r="F1656" s="86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4">
      <c r="A1657" s="86"/>
      <c r="B1657" s="86"/>
      <c r="C1657" s="86"/>
      <c r="D1657" s="85"/>
      <c r="E1657" s="86"/>
      <c r="F1657" s="86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4">
      <c r="A1658" s="86"/>
      <c r="B1658" s="86"/>
      <c r="C1658" s="86"/>
      <c r="D1658" s="85"/>
      <c r="E1658" s="86"/>
      <c r="F1658" s="86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4">
      <c r="A1659" s="86"/>
      <c r="B1659" s="86"/>
      <c r="C1659" s="86"/>
      <c r="D1659" s="85"/>
      <c r="E1659" s="86"/>
      <c r="F1659" s="86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4">
      <c r="A1660" s="86"/>
      <c r="B1660" s="86"/>
      <c r="C1660" s="86"/>
      <c r="D1660" s="85"/>
      <c r="E1660" s="86"/>
      <c r="F1660" s="86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4">
      <c r="A1661" s="86"/>
      <c r="B1661" s="86"/>
      <c r="C1661" s="86"/>
      <c r="D1661" s="85"/>
      <c r="E1661" s="86"/>
      <c r="F1661" s="86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4">
      <c r="A1662" s="86"/>
      <c r="B1662" s="86"/>
      <c r="C1662" s="86"/>
      <c r="D1662" s="85"/>
      <c r="E1662" s="86"/>
      <c r="F1662" s="86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4">
      <c r="A1663" s="86"/>
      <c r="B1663" s="86"/>
      <c r="C1663" s="86"/>
      <c r="D1663" s="85"/>
      <c r="E1663" s="86"/>
      <c r="F1663" s="86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4">
      <c r="A1664" s="86"/>
      <c r="B1664" s="86"/>
      <c r="C1664" s="86"/>
      <c r="D1664" s="85"/>
      <c r="E1664" s="86"/>
      <c r="F1664" s="86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4">
      <c r="A1665" s="86"/>
      <c r="B1665" s="86"/>
      <c r="C1665" s="86"/>
      <c r="D1665" s="85"/>
      <c r="E1665" s="86"/>
      <c r="F1665" s="86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4">
      <c r="A1666" s="86"/>
      <c r="B1666" s="86"/>
      <c r="C1666" s="86"/>
      <c r="D1666" s="85"/>
      <c r="E1666" s="86"/>
      <c r="F1666" s="86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4">
      <c r="A1667" s="86"/>
      <c r="B1667" s="86"/>
      <c r="C1667" s="86"/>
      <c r="D1667" s="85"/>
      <c r="E1667" s="86"/>
      <c r="F1667" s="86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4">
      <c r="A1668" s="86"/>
      <c r="B1668" s="86"/>
      <c r="C1668" s="86"/>
      <c r="D1668" s="85"/>
      <c r="E1668" s="86"/>
      <c r="F1668" s="86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4">
      <c r="A1669" s="86"/>
      <c r="B1669" s="86"/>
      <c r="C1669" s="86"/>
      <c r="D1669" s="85"/>
      <c r="E1669" s="86"/>
      <c r="F1669" s="86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4">
      <c r="A1670" s="86"/>
      <c r="B1670" s="86"/>
      <c r="C1670" s="86"/>
      <c r="D1670" s="85"/>
      <c r="E1670" s="86"/>
      <c r="F1670" s="86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4">
      <c r="A1671" s="86"/>
      <c r="B1671" s="86"/>
      <c r="C1671" s="86"/>
      <c r="D1671" s="85"/>
      <c r="E1671" s="86"/>
      <c r="F1671" s="86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4">
      <c r="A1672" s="86"/>
      <c r="B1672" s="86"/>
      <c r="C1672" s="86"/>
      <c r="D1672" s="85"/>
      <c r="E1672" s="86"/>
      <c r="F1672" s="86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4">
      <c r="A1673" s="86"/>
      <c r="B1673" s="86"/>
      <c r="C1673" s="86"/>
      <c r="D1673" s="85"/>
      <c r="E1673" s="86"/>
      <c r="F1673" s="86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4">
      <c r="A1674" s="86"/>
      <c r="B1674" s="86"/>
      <c r="C1674" s="86"/>
      <c r="D1674" s="85"/>
      <c r="E1674" s="86"/>
      <c r="F1674" s="86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4">
      <c r="A1675" s="86"/>
      <c r="B1675" s="86"/>
      <c r="C1675" s="86"/>
      <c r="D1675" s="85"/>
      <c r="E1675" s="86"/>
      <c r="F1675" s="86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4">
      <c r="A1676" s="86"/>
      <c r="B1676" s="86"/>
      <c r="C1676" s="86"/>
      <c r="D1676" s="85"/>
      <c r="E1676" s="86"/>
      <c r="F1676" s="86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4">
      <c r="A1677" s="86"/>
      <c r="B1677" s="86"/>
      <c r="C1677" s="86"/>
      <c r="D1677" s="85"/>
      <c r="E1677" s="86"/>
      <c r="F1677" s="86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4">
      <c r="A1678" s="86"/>
      <c r="B1678" s="86"/>
      <c r="C1678" s="86"/>
      <c r="D1678" s="85"/>
      <c r="E1678" s="86"/>
      <c r="F1678" s="86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4">
      <c r="A1679" s="86"/>
      <c r="B1679" s="86"/>
      <c r="C1679" s="86"/>
      <c r="D1679" s="85"/>
      <c r="E1679" s="86"/>
      <c r="F1679" s="86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4">
      <c r="A1680" s="86"/>
      <c r="B1680" s="86"/>
      <c r="C1680" s="86"/>
      <c r="D1680" s="85"/>
      <c r="E1680" s="86"/>
      <c r="F1680" s="86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4">
      <c r="A1681" s="86"/>
      <c r="B1681" s="86"/>
      <c r="C1681" s="86"/>
      <c r="D1681" s="85"/>
      <c r="E1681" s="86"/>
      <c r="F1681" s="86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4">
      <c r="A1682" s="86"/>
      <c r="B1682" s="86"/>
      <c r="C1682" s="86"/>
      <c r="D1682" s="85"/>
      <c r="E1682" s="86"/>
      <c r="F1682" s="86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4">
      <c r="A1683" s="86"/>
      <c r="B1683" s="86"/>
      <c r="C1683" s="86"/>
      <c r="D1683" s="85"/>
      <c r="E1683" s="86"/>
      <c r="F1683" s="86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4">
      <c r="A1684" s="86"/>
      <c r="B1684" s="86"/>
      <c r="C1684" s="86"/>
      <c r="D1684" s="85"/>
      <c r="E1684" s="86"/>
      <c r="F1684" s="86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4">
      <c r="A1685" s="86"/>
      <c r="B1685" s="86"/>
      <c r="C1685" s="86"/>
      <c r="D1685" s="85"/>
      <c r="E1685" s="86"/>
      <c r="F1685" s="86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4">
      <c r="A1686" s="86"/>
      <c r="B1686" s="86"/>
      <c r="C1686" s="86"/>
      <c r="D1686" s="85"/>
      <c r="E1686" s="86"/>
      <c r="F1686" s="86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4">
      <c r="A1687" s="86"/>
      <c r="B1687" s="86"/>
      <c r="C1687" s="86"/>
      <c r="D1687" s="85"/>
      <c r="E1687" s="86"/>
      <c r="F1687" s="86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4">
      <c r="A1688" s="86"/>
      <c r="B1688" s="86"/>
      <c r="C1688" s="86"/>
      <c r="D1688" s="85"/>
      <c r="E1688" s="86"/>
      <c r="F1688" s="86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4">
      <c r="A1689" s="86"/>
      <c r="B1689" s="86"/>
      <c r="C1689" s="86"/>
      <c r="D1689" s="85"/>
      <c r="E1689" s="86"/>
      <c r="F1689" s="86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4">
      <c r="A1690" s="86"/>
      <c r="B1690" s="86"/>
      <c r="C1690" s="86"/>
      <c r="D1690" s="85"/>
      <c r="E1690" s="86"/>
      <c r="F1690" s="86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4">
      <c r="A1691" s="86"/>
      <c r="B1691" s="86"/>
      <c r="C1691" s="86"/>
      <c r="D1691" s="85"/>
      <c r="E1691" s="86"/>
      <c r="F1691" s="86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4">
      <c r="A1692" s="86"/>
      <c r="B1692" s="86"/>
      <c r="C1692" s="86"/>
      <c r="D1692" s="85"/>
      <c r="E1692" s="86"/>
      <c r="F1692" s="86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4">
      <c r="A1693" s="86"/>
      <c r="B1693" s="86"/>
      <c r="C1693" s="86"/>
      <c r="D1693" s="85"/>
      <c r="E1693" s="86"/>
      <c r="F1693" s="86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4">
      <c r="A1694" s="86"/>
      <c r="B1694" s="86"/>
      <c r="C1694" s="86"/>
      <c r="D1694" s="85"/>
      <c r="E1694" s="86"/>
      <c r="F1694" s="86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4">
      <c r="A1695" s="86"/>
      <c r="B1695" s="86"/>
      <c r="C1695" s="86"/>
      <c r="D1695" s="85"/>
      <c r="E1695" s="86"/>
      <c r="F1695" s="86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4">
      <c r="A1696" s="86"/>
      <c r="B1696" s="86"/>
      <c r="C1696" s="86"/>
      <c r="D1696" s="85"/>
      <c r="E1696" s="86"/>
      <c r="F1696" s="86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4">
      <c r="A1697" s="86"/>
      <c r="B1697" s="86"/>
      <c r="C1697" s="86"/>
      <c r="D1697" s="85"/>
      <c r="E1697" s="86"/>
      <c r="F1697" s="86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4">
      <c r="A1698" s="86"/>
      <c r="B1698" s="86"/>
      <c r="C1698" s="86"/>
      <c r="D1698" s="85"/>
      <c r="E1698" s="86"/>
      <c r="F1698" s="86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4">
      <c r="A1699" s="86"/>
      <c r="B1699" s="86"/>
      <c r="C1699" s="86"/>
      <c r="D1699" s="85"/>
      <c r="E1699" s="86"/>
      <c r="F1699" s="86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4">
      <c r="A1700" s="86"/>
      <c r="B1700" s="86"/>
      <c r="C1700" s="86"/>
      <c r="D1700" s="85"/>
      <c r="E1700" s="86"/>
      <c r="F1700" s="86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4">
      <c r="A1701" s="86"/>
      <c r="B1701" s="86"/>
      <c r="C1701" s="86"/>
      <c r="D1701" s="85"/>
      <c r="E1701" s="86"/>
      <c r="F1701" s="86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4">
      <c r="A1702" s="86"/>
      <c r="B1702" s="86"/>
      <c r="C1702" s="86"/>
      <c r="D1702" s="85"/>
      <c r="E1702" s="86"/>
      <c r="F1702" s="86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4">
      <c r="A1703" s="86"/>
      <c r="B1703" s="86"/>
      <c r="C1703" s="86"/>
      <c r="D1703" s="85"/>
      <c r="E1703" s="86"/>
      <c r="F1703" s="86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4">
      <c r="A1704" s="86"/>
      <c r="B1704" s="86"/>
      <c r="C1704" s="86"/>
      <c r="D1704" s="85"/>
      <c r="E1704" s="86"/>
      <c r="F1704" s="86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4">
      <c r="A1705" s="86"/>
      <c r="B1705" s="86"/>
      <c r="C1705" s="86"/>
      <c r="D1705" s="85"/>
      <c r="E1705" s="86"/>
      <c r="F1705" s="86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4">
      <c r="A1706" s="86"/>
      <c r="B1706" s="86"/>
      <c r="C1706" s="86"/>
      <c r="D1706" s="85"/>
      <c r="E1706" s="86"/>
      <c r="F1706" s="86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4">
      <c r="A1707" s="86"/>
      <c r="B1707" s="86"/>
      <c r="C1707" s="86"/>
      <c r="D1707" s="85"/>
      <c r="E1707" s="86"/>
      <c r="F1707" s="86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4">
      <c r="A1708" s="86"/>
      <c r="B1708" s="86"/>
      <c r="C1708" s="86"/>
      <c r="D1708" s="85"/>
      <c r="E1708" s="86"/>
      <c r="F1708" s="86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4">
      <c r="A1709" s="86"/>
      <c r="B1709" s="86"/>
      <c r="C1709" s="86"/>
      <c r="D1709" s="85"/>
      <c r="E1709" s="86"/>
      <c r="F1709" s="86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4">
      <c r="A1710" s="86"/>
      <c r="B1710" s="86"/>
      <c r="C1710" s="86"/>
      <c r="D1710" s="85"/>
      <c r="E1710" s="86"/>
      <c r="F1710" s="86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4">
      <c r="A1711" s="86"/>
      <c r="B1711" s="86"/>
      <c r="C1711" s="86"/>
      <c r="D1711" s="85"/>
      <c r="E1711" s="86"/>
      <c r="F1711" s="86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4">
      <c r="A1712" s="86"/>
      <c r="B1712" s="86"/>
      <c r="C1712" s="86"/>
      <c r="D1712" s="85"/>
      <c r="E1712" s="86"/>
      <c r="F1712" s="86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4">
      <c r="A1713" s="86"/>
      <c r="B1713" s="86"/>
      <c r="C1713" s="86"/>
      <c r="D1713" s="85"/>
      <c r="E1713" s="86"/>
      <c r="F1713" s="86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4">
      <c r="A1714" s="86"/>
      <c r="B1714" s="86"/>
      <c r="C1714" s="86"/>
      <c r="D1714" s="85"/>
      <c r="E1714" s="86"/>
      <c r="F1714" s="86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4">
      <c r="A1715" s="86"/>
      <c r="B1715" s="86"/>
      <c r="C1715" s="86"/>
      <c r="D1715" s="85"/>
      <c r="E1715" s="86"/>
      <c r="F1715" s="86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4">
      <c r="A1716" s="86"/>
      <c r="B1716" s="86"/>
      <c r="C1716" s="86"/>
      <c r="D1716" s="85"/>
      <c r="E1716" s="86"/>
      <c r="F1716" s="86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4">
      <c r="A1717" s="86"/>
      <c r="B1717" s="86"/>
      <c r="C1717" s="86"/>
      <c r="D1717" s="85"/>
      <c r="E1717" s="86"/>
      <c r="F1717" s="86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4">
      <c r="A1718" s="86"/>
      <c r="B1718" s="86"/>
      <c r="C1718" s="86"/>
      <c r="D1718" s="85"/>
      <c r="E1718" s="86"/>
      <c r="F1718" s="86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4">
      <c r="A1719" s="86"/>
      <c r="B1719" s="86"/>
      <c r="C1719" s="86"/>
      <c r="D1719" s="85"/>
      <c r="E1719" s="86"/>
      <c r="F1719" s="86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4">
      <c r="A1720" s="86"/>
      <c r="B1720" s="86"/>
      <c r="C1720" s="86"/>
      <c r="D1720" s="85"/>
      <c r="E1720" s="86"/>
      <c r="F1720" s="86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4">
      <c r="A1721" s="86"/>
      <c r="B1721" s="86"/>
      <c r="C1721" s="86"/>
      <c r="D1721" s="85"/>
      <c r="E1721" s="86"/>
      <c r="F1721" s="86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4">
      <c r="A1722" s="86"/>
      <c r="B1722" s="86"/>
      <c r="C1722" s="86"/>
      <c r="D1722" s="85"/>
      <c r="E1722" s="86"/>
      <c r="F1722" s="86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4">
      <c r="A1723" s="86"/>
      <c r="B1723" s="86"/>
      <c r="C1723" s="86"/>
      <c r="D1723" s="85"/>
      <c r="E1723" s="86"/>
      <c r="F1723" s="86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4">
      <c r="A1724" s="86"/>
      <c r="B1724" s="86"/>
      <c r="C1724" s="86"/>
      <c r="D1724" s="85"/>
      <c r="E1724" s="86"/>
      <c r="F1724" s="86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4">
      <c r="A1725" s="86"/>
      <c r="B1725" s="86"/>
      <c r="C1725" s="86"/>
      <c r="D1725" s="85"/>
      <c r="E1725" s="86"/>
      <c r="F1725" s="86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4">
      <c r="A1726" s="86"/>
      <c r="B1726" s="86"/>
      <c r="C1726" s="86"/>
      <c r="D1726" s="85"/>
      <c r="E1726" s="86"/>
      <c r="F1726" s="86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4">
      <c r="A1727" s="86"/>
      <c r="B1727" s="86"/>
      <c r="C1727" s="86"/>
      <c r="D1727" s="85"/>
      <c r="E1727" s="86"/>
      <c r="F1727" s="86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4">
      <c r="A1728" s="86"/>
      <c r="B1728" s="86"/>
      <c r="C1728" s="86"/>
      <c r="D1728" s="85"/>
      <c r="E1728" s="86"/>
      <c r="F1728" s="86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4">
      <c r="A1729" s="86"/>
      <c r="B1729" s="86"/>
      <c r="C1729" s="86"/>
      <c r="D1729" s="85"/>
      <c r="E1729" s="86"/>
      <c r="F1729" s="86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4">
      <c r="A1730" s="86"/>
      <c r="B1730" s="86"/>
      <c r="C1730" s="86"/>
      <c r="D1730" s="85"/>
      <c r="E1730" s="86"/>
      <c r="F1730" s="86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4">
      <c r="A1731" s="86"/>
      <c r="B1731" s="86"/>
      <c r="C1731" s="86"/>
      <c r="D1731" s="85"/>
      <c r="E1731" s="86"/>
      <c r="F1731" s="86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4">
      <c r="A1732" s="86"/>
      <c r="B1732" s="86"/>
      <c r="C1732" s="86"/>
      <c r="D1732" s="85"/>
      <c r="E1732" s="86"/>
      <c r="F1732" s="86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4">
      <c r="A1733" s="86"/>
      <c r="B1733" s="86"/>
      <c r="C1733" s="86"/>
      <c r="D1733" s="85"/>
      <c r="E1733" s="86"/>
      <c r="F1733" s="86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4">
      <c r="A1734" s="86"/>
      <c r="B1734" s="86"/>
      <c r="C1734" s="86"/>
      <c r="D1734" s="85"/>
      <c r="E1734" s="86"/>
      <c r="F1734" s="86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4">
      <c r="A1735" s="86"/>
      <c r="B1735" s="86"/>
      <c r="C1735" s="86"/>
      <c r="D1735" s="85"/>
      <c r="E1735" s="86"/>
      <c r="F1735" s="86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4">
      <c r="A1736" s="86"/>
      <c r="B1736" s="86"/>
      <c r="C1736" s="86"/>
      <c r="D1736" s="85"/>
      <c r="E1736" s="86"/>
      <c r="F1736" s="86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4">
      <c r="A1737" s="86"/>
      <c r="B1737" s="86"/>
      <c r="C1737" s="86"/>
      <c r="D1737" s="85"/>
      <c r="E1737" s="86"/>
      <c r="F1737" s="86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4">
      <c r="A1738" s="86"/>
      <c r="B1738" s="86"/>
      <c r="C1738" s="86"/>
      <c r="D1738" s="85"/>
      <c r="E1738" s="86"/>
      <c r="F1738" s="86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4">
      <c r="A1739" s="86"/>
      <c r="B1739" s="86"/>
      <c r="C1739" s="86"/>
      <c r="D1739" s="85"/>
      <c r="E1739" s="86"/>
      <c r="F1739" s="86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4">
      <c r="A1740" s="86"/>
      <c r="B1740" s="86"/>
      <c r="C1740" s="86"/>
      <c r="D1740" s="85"/>
      <c r="E1740" s="86"/>
      <c r="F1740" s="86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4">
      <c r="A1741" s="86"/>
      <c r="B1741" s="86"/>
      <c r="C1741" s="86"/>
      <c r="D1741" s="85"/>
      <c r="E1741" s="86"/>
      <c r="F1741" s="86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4">
      <c r="A1742" s="86"/>
      <c r="B1742" s="86"/>
      <c r="C1742" s="86"/>
      <c r="D1742" s="85"/>
      <c r="E1742" s="86"/>
      <c r="F1742" s="86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4">
      <c r="A1743" s="86"/>
      <c r="B1743" s="86"/>
      <c r="C1743" s="86"/>
      <c r="D1743" s="85"/>
      <c r="E1743" s="86"/>
      <c r="F1743" s="86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4">
      <c r="A1744" s="86"/>
      <c r="B1744" s="86"/>
      <c r="C1744" s="86"/>
      <c r="D1744" s="85"/>
      <c r="E1744" s="86"/>
      <c r="F1744" s="86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4">
      <c r="A1745" s="86"/>
      <c r="B1745" s="86"/>
      <c r="C1745" s="86"/>
      <c r="D1745" s="85"/>
      <c r="E1745" s="86"/>
      <c r="F1745" s="86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4">
      <c r="A1746" s="86"/>
      <c r="B1746" s="86"/>
      <c r="C1746" s="86"/>
      <c r="D1746" s="85"/>
      <c r="E1746" s="86"/>
      <c r="F1746" s="86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4">
      <c r="A1747" s="86"/>
      <c r="B1747" s="86"/>
      <c r="C1747" s="86"/>
      <c r="D1747" s="85"/>
      <c r="E1747" s="86"/>
      <c r="F1747" s="86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4">
      <c r="A1748" s="86"/>
      <c r="B1748" s="86"/>
      <c r="C1748" s="86"/>
      <c r="D1748" s="85"/>
      <c r="E1748" s="86"/>
      <c r="F1748" s="86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4">
      <c r="A1749" s="86"/>
      <c r="B1749" s="86"/>
      <c r="C1749" s="86"/>
      <c r="D1749" s="85"/>
      <c r="E1749" s="86"/>
      <c r="F1749" s="86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4">
      <c r="A1750" s="86"/>
      <c r="B1750" s="86"/>
      <c r="C1750" s="86"/>
      <c r="D1750" s="85"/>
      <c r="E1750" s="86"/>
      <c r="F1750" s="86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4">
      <c r="A1751" s="86"/>
      <c r="B1751" s="86"/>
      <c r="C1751" s="86"/>
      <c r="D1751" s="85"/>
      <c r="E1751" s="86"/>
      <c r="F1751" s="86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4">
      <c r="A1752" s="86"/>
      <c r="B1752" s="86"/>
      <c r="C1752" s="86"/>
      <c r="D1752" s="85"/>
      <c r="E1752" s="86"/>
      <c r="F1752" s="86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4">
      <c r="A1753" s="86"/>
      <c r="B1753" s="86"/>
      <c r="C1753" s="86"/>
      <c r="D1753" s="85"/>
      <c r="E1753" s="86"/>
      <c r="F1753" s="86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4">
      <c r="A1754" s="86"/>
      <c r="B1754" s="86"/>
      <c r="C1754" s="86"/>
      <c r="D1754" s="85"/>
      <c r="E1754" s="86"/>
      <c r="F1754" s="86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4">
      <c r="A1755" s="86"/>
      <c r="B1755" s="86"/>
      <c r="C1755" s="86"/>
      <c r="D1755" s="85"/>
      <c r="E1755" s="86"/>
      <c r="F1755" s="86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4">
      <c r="A1756" s="86"/>
      <c r="B1756" s="86"/>
      <c r="C1756" s="86"/>
      <c r="D1756" s="85"/>
      <c r="E1756" s="86"/>
      <c r="F1756" s="86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4">
      <c r="A1757" s="86"/>
      <c r="B1757" s="86"/>
      <c r="C1757" s="86"/>
      <c r="D1757" s="85"/>
      <c r="E1757" s="86"/>
      <c r="F1757" s="86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4">
      <c r="A1758" s="86"/>
      <c r="B1758" s="86"/>
      <c r="C1758" s="86"/>
      <c r="D1758" s="85"/>
      <c r="E1758" s="86"/>
      <c r="F1758" s="86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4">
      <c r="A1759" s="86"/>
      <c r="B1759" s="86"/>
      <c r="C1759" s="86"/>
      <c r="D1759" s="85"/>
      <c r="E1759" s="86"/>
      <c r="F1759" s="86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4">
      <c r="A1760" s="86"/>
      <c r="B1760" s="86"/>
      <c r="C1760" s="86"/>
      <c r="D1760" s="85"/>
      <c r="E1760" s="86"/>
      <c r="F1760" s="86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4">
      <c r="A1761" s="86"/>
      <c r="B1761" s="86"/>
      <c r="C1761" s="86"/>
      <c r="D1761" s="85"/>
      <c r="E1761" s="86"/>
      <c r="F1761" s="86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4">
      <c r="A1762" s="86"/>
      <c r="B1762" s="86"/>
      <c r="C1762" s="86"/>
      <c r="D1762" s="85"/>
      <c r="E1762" s="86"/>
      <c r="F1762" s="86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4">
      <c r="A1763" s="86"/>
      <c r="B1763" s="86"/>
      <c r="C1763" s="86"/>
      <c r="D1763" s="85"/>
      <c r="E1763" s="86"/>
      <c r="F1763" s="86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4">
      <c r="A1764" s="86"/>
      <c r="B1764" s="86"/>
      <c r="C1764" s="86"/>
      <c r="D1764" s="85"/>
      <c r="E1764" s="86"/>
      <c r="F1764" s="86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4">
      <c r="A1765" s="86"/>
      <c r="B1765" s="86"/>
      <c r="C1765" s="86"/>
      <c r="D1765" s="85"/>
      <c r="E1765" s="86"/>
      <c r="F1765" s="86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4">
      <c r="A1766" s="86"/>
      <c r="B1766" s="86"/>
      <c r="C1766" s="86"/>
      <c r="D1766" s="85"/>
      <c r="E1766" s="86"/>
      <c r="F1766" s="86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4">
      <c r="A1767" s="86"/>
      <c r="B1767" s="86"/>
      <c r="C1767" s="86"/>
      <c r="D1767" s="85"/>
      <c r="E1767" s="86"/>
      <c r="F1767" s="86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4">
      <c r="A1768" s="86"/>
      <c r="B1768" s="86"/>
      <c r="C1768" s="86"/>
      <c r="D1768" s="85"/>
      <c r="E1768" s="86"/>
      <c r="F1768" s="86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4">
      <c r="A1769" s="86"/>
      <c r="B1769" s="86"/>
      <c r="C1769" s="86"/>
      <c r="D1769" s="85"/>
      <c r="E1769" s="86"/>
      <c r="F1769" s="86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4">
      <c r="A1770" s="86"/>
      <c r="B1770" s="86"/>
      <c r="C1770" s="86"/>
      <c r="D1770" s="85"/>
      <c r="E1770" s="86"/>
      <c r="F1770" s="86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4">
      <c r="A1771" s="86"/>
      <c r="B1771" s="86"/>
      <c r="C1771" s="86"/>
      <c r="D1771" s="85"/>
      <c r="E1771" s="86"/>
      <c r="F1771" s="86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4">
      <c r="A1772" s="86"/>
      <c r="B1772" s="86"/>
      <c r="C1772" s="86"/>
      <c r="D1772" s="85"/>
      <c r="E1772" s="86"/>
      <c r="F1772" s="86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4">
      <c r="A1773" s="86"/>
      <c r="B1773" s="86"/>
      <c r="C1773" s="86"/>
      <c r="D1773" s="85"/>
      <c r="E1773" s="86"/>
      <c r="F1773" s="86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4">
      <c r="A1774" s="86"/>
      <c r="B1774" s="86"/>
      <c r="C1774" s="86"/>
      <c r="D1774" s="85"/>
      <c r="E1774" s="86"/>
      <c r="F1774" s="86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4">
      <c r="A1775" s="86"/>
      <c r="B1775" s="86"/>
      <c r="C1775" s="86"/>
      <c r="D1775" s="85"/>
      <c r="E1775" s="86"/>
      <c r="F1775" s="86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4">
      <c r="A1776" s="86"/>
      <c r="B1776" s="86"/>
      <c r="C1776" s="86"/>
      <c r="D1776" s="85"/>
      <c r="E1776" s="86"/>
      <c r="F1776" s="86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4">
      <c r="A1777" s="86"/>
      <c r="B1777" s="86"/>
      <c r="C1777" s="86"/>
      <c r="D1777" s="85"/>
      <c r="E1777" s="86"/>
      <c r="F1777" s="86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4">
      <c r="A1778" s="86"/>
      <c r="B1778" s="86"/>
      <c r="C1778" s="86"/>
      <c r="D1778" s="85"/>
      <c r="E1778" s="86"/>
      <c r="F1778" s="86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4">
      <c r="A1779" s="86"/>
      <c r="B1779" s="86"/>
      <c r="C1779" s="86"/>
      <c r="D1779" s="85"/>
      <c r="E1779" s="86"/>
      <c r="F1779" s="86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4">
      <c r="A1780" s="86"/>
      <c r="B1780" s="86"/>
      <c r="C1780" s="86"/>
      <c r="D1780" s="85"/>
      <c r="E1780" s="86"/>
      <c r="F1780" s="86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4">
      <c r="A1781" s="86"/>
      <c r="B1781" s="86"/>
      <c r="C1781" s="86"/>
      <c r="D1781" s="85"/>
      <c r="E1781" s="86"/>
      <c r="F1781" s="86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4">
      <c r="A1782" s="86"/>
      <c r="B1782" s="86"/>
      <c r="C1782" s="86"/>
      <c r="D1782" s="85"/>
      <c r="E1782" s="86"/>
      <c r="F1782" s="86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4">
      <c r="A1783" s="86"/>
      <c r="B1783" s="86"/>
      <c r="C1783" s="86"/>
      <c r="D1783" s="85"/>
      <c r="E1783" s="86"/>
      <c r="F1783" s="86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4">
      <c r="A1784" s="86"/>
      <c r="B1784" s="86"/>
      <c r="C1784" s="86"/>
      <c r="D1784" s="85"/>
      <c r="E1784" s="86"/>
      <c r="F1784" s="86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4">
      <c r="A1785" s="86"/>
      <c r="B1785" s="86"/>
      <c r="C1785" s="86"/>
      <c r="D1785" s="85"/>
      <c r="E1785" s="86"/>
      <c r="F1785" s="86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4">
      <c r="A1786" s="86"/>
      <c r="B1786" s="86"/>
      <c r="C1786" s="86"/>
      <c r="D1786" s="85"/>
      <c r="E1786" s="86"/>
      <c r="F1786" s="86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4">
      <c r="A1787" s="86"/>
      <c r="B1787" s="86"/>
      <c r="C1787" s="86"/>
      <c r="D1787" s="85"/>
      <c r="E1787" s="86"/>
      <c r="F1787" s="86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4">
      <c r="A1788" s="86"/>
      <c r="B1788" s="86"/>
      <c r="C1788" s="86"/>
      <c r="D1788" s="85"/>
      <c r="E1788" s="86"/>
      <c r="F1788" s="86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4">
      <c r="A1789" s="86"/>
      <c r="B1789" s="86"/>
      <c r="C1789" s="86"/>
      <c r="D1789" s="85"/>
      <c r="E1789" s="86"/>
      <c r="F1789" s="86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4">
      <c r="A1790" s="86"/>
      <c r="B1790" s="86"/>
      <c r="C1790" s="86"/>
      <c r="D1790" s="85"/>
      <c r="E1790" s="86"/>
      <c r="F1790" s="86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4">
      <c r="A1791" s="86"/>
      <c r="B1791" s="86"/>
      <c r="C1791" s="86"/>
      <c r="D1791" s="85"/>
      <c r="E1791" s="86"/>
      <c r="F1791" s="86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4">
      <c r="A1792" s="86"/>
      <c r="B1792" s="86"/>
      <c r="C1792" s="86"/>
      <c r="D1792" s="85"/>
      <c r="E1792" s="86"/>
      <c r="F1792" s="86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4">
      <c r="A1793" s="86"/>
      <c r="B1793" s="86"/>
      <c r="C1793" s="86"/>
      <c r="D1793" s="85"/>
      <c r="E1793" s="86"/>
      <c r="F1793" s="86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4">
      <c r="A1794" s="86"/>
      <c r="B1794" s="86"/>
      <c r="C1794" s="86"/>
      <c r="D1794" s="85"/>
      <c r="E1794" s="86"/>
      <c r="F1794" s="86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4">
      <c r="A1795" s="86"/>
      <c r="B1795" s="86"/>
      <c r="C1795" s="86"/>
      <c r="D1795" s="85"/>
      <c r="E1795" s="86"/>
      <c r="F1795" s="86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4">
      <c r="A1796" s="86"/>
      <c r="B1796" s="86"/>
      <c r="C1796" s="86"/>
      <c r="D1796" s="85"/>
      <c r="E1796" s="86"/>
      <c r="F1796" s="86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4">
      <c r="A1797" s="86"/>
      <c r="B1797" s="86"/>
      <c r="C1797" s="86"/>
      <c r="D1797" s="85"/>
      <c r="E1797" s="86"/>
      <c r="F1797" s="86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4">
      <c r="A1798" s="86"/>
      <c r="B1798" s="86"/>
      <c r="C1798" s="86"/>
      <c r="D1798" s="85"/>
      <c r="E1798" s="86"/>
      <c r="F1798" s="86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4">
      <c r="A1799" s="86"/>
      <c r="B1799" s="86"/>
      <c r="C1799" s="86"/>
      <c r="D1799" s="85"/>
      <c r="E1799" s="86"/>
      <c r="F1799" s="86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4">
      <c r="A1800" s="86"/>
      <c r="B1800" s="86"/>
      <c r="C1800" s="86"/>
      <c r="D1800" s="85"/>
      <c r="E1800" s="86"/>
      <c r="F1800" s="86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4">
      <c r="A1801" s="86"/>
      <c r="B1801" s="86"/>
      <c r="C1801" s="86"/>
      <c r="D1801" s="85"/>
      <c r="E1801" s="86"/>
      <c r="F1801" s="86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4">
      <c r="A1802" s="86"/>
      <c r="B1802" s="86"/>
      <c r="C1802" s="86"/>
      <c r="D1802" s="85"/>
      <c r="E1802" s="86"/>
      <c r="F1802" s="86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4">
      <c r="A1803" s="86"/>
      <c r="B1803" s="86"/>
      <c r="C1803" s="86"/>
      <c r="D1803" s="85"/>
      <c r="E1803" s="86"/>
      <c r="F1803" s="86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4">
      <c r="A1804" s="86"/>
      <c r="B1804" s="86"/>
      <c r="C1804" s="86"/>
      <c r="D1804" s="85"/>
      <c r="E1804" s="86"/>
      <c r="F1804" s="86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4">
      <c r="A1805" s="86"/>
      <c r="B1805" s="86"/>
      <c r="C1805" s="86"/>
      <c r="D1805" s="85"/>
      <c r="E1805" s="86"/>
      <c r="F1805" s="86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4">
      <c r="A1806" s="86"/>
      <c r="B1806" s="86"/>
      <c r="C1806" s="86"/>
      <c r="D1806" s="85"/>
      <c r="E1806" s="86"/>
      <c r="F1806" s="86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4">
      <c r="A1807" s="86"/>
      <c r="B1807" s="86"/>
      <c r="C1807" s="86"/>
      <c r="D1807" s="85"/>
      <c r="E1807" s="86"/>
      <c r="F1807" s="86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4">
      <c r="A1808" s="86"/>
      <c r="B1808" s="86"/>
      <c r="C1808" s="86"/>
      <c r="D1808" s="85"/>
      <c r="E1808" s="86"/>
      <c r="F1808" s="86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4">
      <c r="A1809" s="86"/>
      <c r="B1809" s="86"/>
      <c r="C1809" s="86"/>
      <c r="D1809" s="85"/>
      <c r="E1809" s="86"/>
      <c r="F1809" s="86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4">
      <c r="A1810" s="86"/>
      <c r="B1810" s="86"/>
      <c r="C1810" s="86"/>
      <c r="D1810" s="85"/>
      <c r="E1810" s="86"/>
      <c r="F1810" s="86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4">
      <c r="A1811" s="86"/>
      <c r="B1811" s="86"/>
      <c r="C1811" s="86"/>
      <c r="D1811" s="85"/>
      <c r="E1811" s="86"/>
      <c r="F1811" s="86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4">
      <c r="A1812" s="86"/>
      <c r="B1812" s="86"/>
      <c r="C1812" s="86"/>
      <c r="D1812" s="85"/>
      <c r="E1812" s="86"/>
      <c r="F1812" s="86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4">
      <c r="A1813" s="86"/>
      <c r="B1813" s="86"/>
      <c r="C1813" s="86"/>
      <c r="D1813" s="85"/>
      <c r="E1813" s="86"/>
      <c r="F1813" s="86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4">
      <c r="A1814" s="86"/>
      <c r="B1814" s="86"/>
      <c r="C1814" s="86"/>
      <c r="D1814" s="85"/>
      <c r="E1814" s="86"/>
      <c r="F1814" s="86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4">
      <c r="A1815" s="86"/>
      <c r="B1815" s="86"/>
      <c r="C1815" s="86"/>
      <c r="D1815" s="85"/>
      <c r="E1815" s="86"/>
      <c r="F1815" s="86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4">
      <c r="A1816" s="86"/>
      <c r="B1816" s="86"/>
      <c r="C1816" s="86"/>
      <c r="D1816" s="85"/>
      <c r="E1816" s="86"/>
      <c r="F1816" s="86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4">
      <c r="A1817" s="86"/>
      <c r="B1817" s="86"/>
      <c r="C1817" s="86"/>
      <c r="D1817" s="85"/>
      <c r="E1817" s="86"/>
      <c r="F1817" s="86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4">
      <c r="A1818" s="86"/>
      <c r="B1818" s="86"/>
      <c r="C1818" s="86"/>
      <c r="D1818" s="85"/>
      <c r="E1818" s="86"/>
      <c r="F1818" s="86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4">
      <c r="A1819" s="86"/>
      <c r="B1819" s="86"/>
      <c r="C1819" s="86"/>
      <c r="D1819" s="85"/>
      <c r="E1819" s="86"/>
      <c r="F1819" s="86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4">
      <c r="A1820" s="86"/>
      <c r="B1820" s="86"/>
      <c r="C1820" s="86"/>
      <c r="D1820" s="85"/>
      <c r="E1820" s="86"/>
      <c r="F1820" s="86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4">
      <c r="A1821" s="86"/>
      <c r="B1821" s="86"/>
      <c r="C1821" s="86"/>
      <c r="D1821" s="85"/>
      <c r="E1821" s="86"/>
      <c r="F1821" s="86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4">
      <c r="A1822" s="86"/>
      <c r="B1822" s="86"/>
      <c r="C1822" s="86"/>
      <c r="D1822" s="85"/>
      <c r="E1822" s="86"/>
      <c r="F1822" s="86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4">
      <c r="A1823" s="86"/>
      <c r="B1823" s="86"/>
      <c r="C1823" s="86"/>
      <c r="D1823" s="85"/>
      <c r="E1823" s="86"/>
      <c r="F1823" s="86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4">
      <c r="A1824" s="86"/>
      <c r="B1824" s="86"/>
      <c r="C1824" s="86"/>
      <c r="D1824" s="85"/>
      <c r="E1824" s="86"/>
      <c r="F1824" s="86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4">
      <c r="A1825" s="86"/>
      <c r="B1825" s="86"/>
      <c r="C1825" s="86"/>
      <c r="D1825" s="85"/>
      <c r="E1825" s="86"/>
      <c r="F1825" s="86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4">
      <c r="A1826" s="86"/>
      <c r="B1826" s="86"/>
      <c r="C1826" s="86"/>
      <c r="D1826" s="85"/>
      <c r="E1826" s="86"/>
      <c r="F1826" s="86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4">
      <c r="A1827" s="86"/>
      <c r="B1827" s="86"/>
      <c r="C1827" s="86"/>
      <c r="D1827" s="85"/>
      <c r="E1827" s="86"/>
      <c r="F1827" s="86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4">
      <c r="A1828" s="86"/>
      <c r="B1828" s="86"/>
      <c r="C1828" s="86"/>
      <c r="D1828" s="85"/>
      <c r="E1828" s="86"/>
      <c r="F1828" s="86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4">
      <c r="A1829" s="86"/>
      <c r="B1829" s="86"/>
      <c r="C1829" s="86"/>
      <c r="D1829" s="85"/>
      <c r="E1829" s="86"/>
      <c r="F1829" s="86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4">
      <c r="A1830" s="86"/>
      <c r="B1830" s="86"/>
      <c r="C1830" s="86"/>
      <c r="D1830" s="85"/>
      <c r="E1830" s="86"/>
      <c r="F1830" s="86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4">
      <c r="A1831" s="86"/>
      <c r="B1831" s="86"/>
      <c r="C1831" s="86"/>
      <c r="D1831" s="85"/>
      <c r="E1831" s="86"/>
      <c r="F1831" s="86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4">
      <c r="A1832" s="86"/>
      <c r="B1832" s="86"/>
      <c r="C1832" s="86"/>
      <c r="D1832" s="85"/>
      <c r="E1832" s="86"/>
      <c r="F1832" s="86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4">
      <c r="A1833" s="86"/>
      <c r="B1833" s="86"/>
      <c r="C1833" s="86"/>
      <c r="D1833" s="85"/>
      <c r="E1833" s="86"/>
      <c r="F1833" s="86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4">
      <c r="A1834" s="86"/>
      <c r="B1834" s="86"/>
      <c r="C1834" s="86"/>
      <c r="D1834" s="85"/>
      <c r="E1834" s="86"/>
      <c r="F1834" s="86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4">
      <c r="A1835" s="86"/>
      <c r="B1835" s="86"/>
      <c r="C1835" s="86"/>
      <c r="D1835" s="85"/>
      <c r="E1835" s="86"/>
      <c r="F1835" s="86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4">
      <c r="A1836" s="86"/>
      <c r="B1836" s="86"/>
      <c r="C1836" s="86"/>
      <c r="D1836" s="85"/>
      <c r="E1836" s="86"/>
      <c r="F1836" s="86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4">
      <c r="A1837" s="86"/>
      <c r="B1837" s="86"/>
      <c r="C1837" s="86"/>
      <c r="D1837" s="85"/>
      <c r="E1837" s="86"/>
      <c r="F1837" s="86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4">
      <c r="A1838" s="86"/>
      <c r="B1838" s="86"/>
      <c r="C1838" s="86"/>
      <c r="D1838" s="85"/>
      <c r="E1838" s="86"/>
      <c r="F1838" s="86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4">
      <c r="A1839" s="86"/>
      <c r="B1839" s="86"/>
      <c r="C1839" s="86"/>
      <c r="D1839" s="85"/>
      <c r="E1839" s="86"/>
      <c r="F1839" s="86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4">
      <c r="A1840" s="86"/>
      <c r="B1840" s="86"/>
      <c r="C1840" s="86"/>
      <c r="D1840" s="85"/>
      <c r="E1840" s="86"/>
      <c r="F1840" s="86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4">
      <c r="A1841" s="86"/>
      <c r="B1841" s="86"/>
      <c r="C1841" s="86"/>
      <c r="D1841" s="85"/>
      <c r="E1841" s="86"/>
      <c r="F1841" s="86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4">
      <c r="A1842" s="86"/>
      <c r="B1842" s="86"/>
      <c r="C1842" s="86"/>
      <c r="D1842" s="85"/>
      <c r="E1842" s="86"/>
      <c r="F1842" s="86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4">
      <c r="A1843" s="86"/>
      <c r="B1843" s="86"/>
      <c r="C1843" s="86"/>
      <c r="D1843" s="85"/>
      <c r="E1843" s="86"/>
      <c r="F1843" s="86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4">
      <c r="A1844" s="86"/>
      <c r="B1844" s="86"/>
      <c r="C1844" s="86"/>
      <c r="D1844" s="85"/>
      <c r="E1844" s="86"/>
      <c r="F1844" s="86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4">
      <c r="A1845" s="86"/>
      <c r="B1845" s="86"/>
      <c r="C1845" s="86"/>
      <c r="D1845" s="85"/>
      <c r="E1845" s="86"/>
      <c r="F1845" s="86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4">
      <c r="A1846" s="86"/>
      <c r="B1846" s="86"/>
      <c r="C1846" s="86"/>
      <c r="D1846" s="85"/>
      <c r="E1846" s="86"/>
      <c r="F1846" s="86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4">
      <c r="A1847" s="86"/>
      <c r="B1847" s="86"/>
      <c r="C1847" s="86"/>
      <c r="D1847" s="85"/>
      <c r="E1847" s="86"/>
      <c r="F1847" s="86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4">
      <c r="A1848" s="86"/>
      <c r="B1848" s="86"/>
      <c r="C1848" s="86"/>
      <c r="D1848" s="85"/>
      <c r="E1848" s="86"/>
      <c r="F1848" s="86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4">
      <c r="A1849" s="86"/>
      <c r="B1849" s="86"/>
      <c r="C1849" s="86"/>
      <c r="D1849" s="85"/>
      <c r="E1849" s="86"/>
      <c r="F1849" s="86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4">
      <c r="A1850" s="86"/>
      <c r="B1850" s="86"/>
      <c r="C1850" s="86"/>
      <c r="D1850" s="85"/>
      <c r="E1850" s="86"/>
      <c r="F1850" s="86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4">
      <c r="A1851" s="86"/>
      <c r="B1851" s="86"/>
      <c r="C1851" s="86"/>
      <c r="D1851" s="85"/>
      <c r="E1851" s="86"/>
      <c r="F1851" s="86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4">
      <c r="A1852" s="86"/>
      <c r="B1852" s="86"/>
      <c r="C1852" s="86"/>
      <c r="D1852" s="85"/>
      <c r="E1852" s="86"/>
      <c r="F1852" s="86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4">
      <c r="A1853" s="86"/>
      <c r="B1853" s="86"/>
      <c r="C1853" s="86"/>
      <c r="D1853" s="85"/>
      <c r="E1853" s="86"/>
      <c r="F1853" s="86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4">
      <c r="A1854" s="86"/>
      <c r="B1854" s="86"/>
      <c r="C1854" s="86"/>
      <c r="D1854" s="85"/>
      <c r="E1854" s="86"/>
      <c r="F1854" s="86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4">
      <c r="A1855" s="86"/>
      <c r="B1855" s="86"/>
      <c r="C1855" s="86"/>
      <c r="D1855" s="85"/>
      <c r="E1855" s="86"/>
      <c r="F1855" s="86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4">
      <c r="A1856" s="86"/>
      <c r="B1856" s="86"/>
      <c r="C1856" s="86"/>
      <c r="D1856" s="85"/>
      <c r="E1856" s="86"/>
      <c r="F1856" s="86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4">
      <c r="A1857" s="86"/>
      <c r="B1857" s="86"/>
      <c r="C1857" s="86"/>
      <c r="D1857" s="85"/>
      <c r="E1857" s="86"/>
      <c r="F1857" s="86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4">
      <c r="A1858" s="86"/>
      <c r="B1858" s="86"/>
      <c r="C1858" s="86"/>
      <c r="D1858" s="85"/>
      <c r="E1858" s="86"/>
      <c r="F1858" s="86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4">
      <c r="A1859" s="86"/>
      <c r="B1859" s="86"/>
      <c r="C1859" s="86"/>
      <c r="D1859" s="85"/>
      <c r="E1859" s="86"/>
      <c r="F1859" s="86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4">
      <c r="A1860" s="86"/>
      <c r="B1860" s="86"/>
      <c r="C1860" s="86"/>
      <c r="D1860" s="85"/>
      <c r="E1860" s="86"/>
      <c r="F1860" s="86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4">
      <c r="A1861" s="86"/>
      <c r="B1861" s="86"/>
      <c r="C1861" s="86"/>
      <c r="D1861" s="85"/>
      <c r="E1861" s="86"/>
      <c r="F1861" s="86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4">
      <c r="A1862" s="86"/>
      <c r="B1862" s="86"/>
      <c r="C1862" s="86"/>
      <c r="D1862" s="85"/>
      <c r="E1862" s="86"/>
      <c r="F1862" s="86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4">
      <c r="A1863" s="86"/>
      <c r="B1863" s="86"/>
      <c r="C1863" s="86"/>
      <c r="D1863" s="85"/>
      <c r="E1863" s="86"/>
      <c r="F1863" s="86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4">
      <c r="A1864" s="86"/>
      <c r="B1864" s="86"/>
      <c r="C1864" s="86"/>
      <c r="D1864" s="85"/>
      <c r="E1864" s="86"/>
      <c r="F1864" s="86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4">
      <c r="A1865" s="86"/>
      <c r="B1865" s="86"/>
      <c r="C1865" s="86"/>
      <c r="D1865" s="85"/>
      <c r="E1865" s="86"/>
      <c r="F1865" s="86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4">
      <c r="A1866" s="86"/>
      <c r="B1866" s="86"/>
      <c r="C1866" s="86"/>
      <c r="D1866" s="85"/>
      <c r="E1866" s="86"/>
      <c r="F1866" s="86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4">
      <c r="A1867" s="86"/>
      <c r="B1867" s="86"/>
      <c r="C1867" s="86"/>
      <c r="D1867" s="85"/>
      <c r="E1867" s="86"/>
      <c r="F1867" s="86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4">
      <c r="A1868" s="86"/>
      <c r="B1868" s="86"/>
      <c r="C1868" s="86"/>
      <c r="D1868" s="85"/>
      <c r="E1868" s="86"/>
      <c r="F1868" s="86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4">
      <c r="A1869" s="86"/>
      <c r="B1869" s="86"/>
      <c r="C1869" s="86"/>
      <c r="D1869" s="85"/>
      <c r="E1869" s="86"/>
      <c r="F1869" s="86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4">
      <c r="A1870" s="86"/>
      <c r="B1870" s="86"/>
      <c r="C1870" s="86"/>
      <c r="D1870" s="85"/>
      <c r="E1870" s="86"/>
      <c r="F1870" s="86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4">
      <c r="A1871" s="86"/>
      <c r="B1871" s="86"/>
      <c r="C1871" s="86"/>
      <c r="D1871" s="85"/>
      <c r="E1871" s="86"/>
      <c r="F1871" s="86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4">
      <c r="A1872" s="86"/>
      <c r="B1872" s="86"/>
      <c r="C1872" s="86"/>
      <c r="D1872" s="85"/>
      <c r="E1872" s="86"/>
      <c r="F1872" s="86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4">
      <c r="A1873" s="86"/>
      <c r="B1873" s="86"/>
      <c r="C1873" s="86"/>
      <c r="D1873" s="85"/>
      <c r="E1873" s="86"/>
      <c r="F1873" s="86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4">
      <c r="A1874" s="86"/>
      <c r="B1874" s="86"/>
      <c r="C1874" s="86"/>
      <c r="D1874" s="85"/>
      <c r="E1874" s="86"/>
      <c r="F1874" s="86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4">
      <c r="A1875" s="86"/>
      <c r="B1875" s="86"/>
      <c r="C1875" s="86"/>
      <c r="D1875" s="85"/>
      <c r="E1875" s="86"/>
      <c r="F1875" s="86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4">
      <c r="A1876" s="86"/>
      <c r="B1876" s="86"/>
      <c r="C1876" s="86"/>
      <c r="D1876" s="85"/>
      <c r="E1876" s="86"/>
      <c r="F1876" s="86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4">
      <c r="A1877" s="86"/>
      <c r="B1877" s="86"/>
      <c r="C1877" s="86"/>
      <c r="D1877" s="85"/>
      <c r="E1877" s="86"/>
      <c r="F1877" s="86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4">
      <c r="A1878" s="86"/>
      <c r="B1878" s="86"/>
      <c r="C1878" s="86"/>
      <c r="D1878" s="85"/>
      <c r="E1878" s="86"/>
      <c r="F1878" s="86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4">
      <c r="A1879" s="86"/>
      <c r="B1879" s="86"/>
      <c r="C1879" s="86"/>
      <c r="D1879" s="85"/>
      <c r="E1879" s="86"/>
      <c r="F1879" s="86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4">
      <c r="A1880" s="86"/>
      <c r="B1880" s="86"/>
      <c r="C1880" s="86"/>
      <c r="D1880" s="85"/>
      <c r="E1880" s="86"/>
      <c r="F1880" s="86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4">
      <c r="A1881" s="86"/>
      <c r="B1881" s="86"/>
      <c r="C1881" s="86"/>
      <c r="D1881" s="85"/>
      <c r="E1881" s="86"/>
      <c r="F1881" s="86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4">
      <c r="A1882" s="86"/>
      <c r="B1882" s="86"/>
      <c r="C1882" s="86"/>
      <c r="D1882" s="85"/>
      <c r="E1882" s="86"/>
      <c r="F1882" s="86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4">
      <c r="A1883" s="86"/>
      <c r="B1883" s="86"/>
      <c r="C1883" s="86"/>
      <c r="D1883" s="85"/>
      <c r="E1883" s="86"/>
      <c r="F1883" s="86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4">
      <c r="A1884" s="86"/>
      <c r="B1884" s="86"/>
      <c r="C1884" s="86"/>
      <c r="D1884" s="85"/>
      <c r="E1884" s="86"/>
      <c r="F1884" s="86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4">
      <c r="A1885" s="86"/>
      <c r="B1885" s="86"/>
      <c r="C1885" s="86"/>
      <c r="D1885" s="85"/>
      <c r="E1885" s="86"/>
      <c r="F1885" s="86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4">
      <c r="A1886" s="86"/>
      <c r="B1886" s="86"/>
      <c r="C1886" s="86"/>
      <c r="D1886" s="85"/>
      <c r="E1886" s="86"/>
      <c r="F1886" s="86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4">
      <c r="A1887" s="86"/>
      <c r="B1887" s="86"/>
      <c r="C1887" s="86"/>
      <c r="D1887" s="85"/>
      <c r="E1887" s="86"/>
      <c r="F1887" s="86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4">
      <c r="A1888" s="86"/>
      <c r="B1888" s="86"/>
      <c r="C1888" s="86"/>
      <c r="D1888" s="85"/>
      <c r="E1888" s="86"/>
      <c r="F1888" s="86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4">
      <c r="A1889" s="86"/>
      <c r="B1889" s="86"/>
      <c r="C1889" s="86"/>
      <c r="D1889" s="85"/>
      <c r="E1889" s="86"/>
      <c r="F1889" s="86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4">
      <c r="A1890" s="86"/>
      <c r="B1890" s="86"/>
      <c r="C1890" s="86"/>
      <c r="D1890" s="85"/>
      <c r="E1890" s="86"/>
      <c r="F1890" s="86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4">
      <c r="A1891" s="86"/>
      <c r="B1891" s="86"/>
      <c r="C1891" s="86"/>
      <c r="D1891" s="85"/>
      <c r="E1891" s="86"/>
      <c r="F1891" s="86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4">
      <c r="A1892" s="86"/>
      <c r="B1892" s="86"/>
      <c r="C1892" s="86"/>
      <c r="D1892" s="85"/>
      <c r="E1892" s="86"/>
      <c r="F1892" s="86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4">
      <c r="A1893" s="86"/>
      <c r="B1893" s="86"/>
      <c r="C1893" s="86"/>
      <c r="D1893" s="85"/>
      <c r="E1893" s="86"/>
      <c r="F1893" s="86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4">
      <c r="A1894" s="86"/>
      <c r="B1894" s="86"/>
      <c r="C1894" s="86"/>
      <c r="D1894" s="85"/>
      <c r="E1894" s="86"/>
      <c r="F1894" s="86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4">
      <c r="A1895" s="86"/>
      <c r="B1895" s="86"/>
      <c r="C1895" s="86"/>
      <c r="D1895" s="85"/>
      <c r="E1895" s="86"/>
      <c r="F1895" s="86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4">
      <c r="A1896" s="86"/>
      <c r="B1896" s="86"/>
      <c r="C1896" s="86"/>
      <c r="D1896" s="85"/>
      <c r="E1896" s="86"/>
      <c r="F1896" s="86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4">
      <c r="A1897" s="86"/>
      <c r="B1897" s="86"/>
      <c r="C1897" s="86"/>
      <c r="D1897" s="85"/>
      <c r="E1897" s="86"/>
      <c r="F1897" s="86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4">
      <c r="A1898" s="86"/>
      <c r="B1898" s="86"/>
      <c r="C1898" s="86"/>
      <c r="D1898" s="85"/>
      <c r="E1898" s="86"/>
      <c r="F1898" s="86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4">
      <c r="A1899" s="86"/>
      <c r="B1899" s="86"/>
      <c r="C1899" s="86"/>
      <c r="D1899" s="85"/>
      <c r="E1899" s="86"/>
      <c r="F1899" s="86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4">
      <c r="A1900" s="86"/>
      <c r="B1900" s="86"/>
      <c r="C1900" s="86"/>
      <c r="D1900" s="85"/>
      <c r="E1900" s="86"/>
      <c r="F1900" s="86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4">
      <c r="A1901" s="86"/>
      <c r="B1901" s="86"/>
      <c r="C1901" s="86"/>
      <c r="D1901" s="85"/>
      <c r="E1901" s="86"/>
      <c r="F1901" s="86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4">
      <c r="A1902" s="86"/>
      <c r="B1902" s="86"/>
      <c r="C1902" s="86"/>
      <c r="D1902" s="85"/>
      <c r="E1902" s="86"/>
      <c r="F1902" s="86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4">
      <c r="A1903" s="86"/>
      <c r="B1903" s="86"/>
      <c r="C1903" s="86"/>
      <c r="D1903" s="85"/>
      <c r="E1903" s="86"/>
      <c r="F1903" s="86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4">
      <c r="A1904" s="86"/>
      <c r="B1904" s="86"/>
      <c r="C1904" s="86"/>
      <c r="D1904" s="85"/>
      <c r="E1904" s="86"/>
      <c r="F1904" s="86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4">
      <c r="A1905" s="86"/>
      <c r="B1905" s="86"/>
      <c r="C1905" s="86"/>
      <c r="D1905" s="85"/>
      <c r="E1905" s="86"/>
      <c r="F1905" s="86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4">
      <c r="A1906" s="86"/>
      <c r="B1906" s="86"/>
      <c r="C1906" s="86"/>
      <c r="D1906" s="85"/>
      <c r="E1906" s="86"/>
      <c r="F1906" s="86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4">
      <c r="A1907" s="86"/>
      <c r="B1907" s="86"/>
      <c r="C1907" s="86"/>
      <c r="D1907" s="85"/>
      <c r="E1907" s="86"/>
      <c r="F1907" s="86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4">
      <c r="A1908" s="86"/>
      <c r="B1908" s="86"/>
      <c r="C1908" s="86"/>
      <c r="D1908" s="85"/>
      <c r="E1908" s="86"/>
      <c r="F1908" s="86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4">
      <c r="A1909" s="86"/>
      <c r="B1909" s="86"/>
      <c r="C1909" s="86"/>
      <c r="D1909" s="85"/>
      <c r="E1909" s="86"/>
      <c r="F1909" s="86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4">
      <c r="A1910" s="86"/>
      <c r="B1910" s="86"/>
      <c r="C1910" s="86"/>
      <c r="D1910" s="85"/>
      <c r="E1910" s="86"/>
      <c r="F1910" s="86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4">
      <c r="A1911" s="86"/>
      <c r="B1911" s="86"/>
      <c r="C1911" s="86"/>
      <c r="D1911" s="85"/>
      <c r="E1911" s="86"/>
      <c r="F1911" s="86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4">
      <c r="A1912" s="86"/>
      <c r="B1912" s="86"/>
      <c r="C1912" s="86"/>
      <c r="D1912" s="85"/>
      <c r="E1912" s="86"/>
      <c r="F1912" s="86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4">
      <c r="A1913" s="86"/>
      <c r="B1913" s="86"/>
      <c r="C1913" s="86"/>
      <c r="D1913" s="85"/>
      <c r="E1913" s="86"/>
      <c r="F1913" s="86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4">
      <c r="A1914" s="86"/>
      <c r="B1914" s="86"/>
      <c r="C1914" s="86"/>
      <c r="D1914" s="85"/>
      <c r="E1914" s="86"/>
      <c r="F1914" s="86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4">
      <c r="A1915" s="86"/>
      <c r="B1915" s="86"/>
      <c r="C1915" s="86"/>
      <c r="D1915" s="85"/>
      <c r="E1915" s="86"/>
      <c r="F1915" s="86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4">
      <c r="A1916" s="86"/>
      <c r="B1916" s="86"/>
      <c r="C1916" s="86"/>
      <c r="D1916" s="85"/>
      <c r="E1916" s="86"/>
      <c r="F1916" s="86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4">
      <c r="A1917" s="86"/>
      <c r="B1917" s="86"/>
      <c r="C1917" s="86"/>
      <c r="D1917" s="85"/>
      <c r="E1917" s="86"/>
      <c r="F1917" s="86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4">
      <c r="A1918" s="86"/>
      <c r="B1918" s="86"/>
      <c r="C1918" s="86"/>
      <c r="D1918" s="85"/>
      <c r="E1918" s="86"/>
      <c r="F1918" s="86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4">
      <c r="A1919" s="86"/>
      <c r="B1919" s="86"/>
      <c r="C1919" s="86"/>
      <c r="D1919" s="85"/>
      <c r="E1919" s="86"/>
      <c r="F1919" s="86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4">
      <c r="A1920" s="86"/>
      <c r="B1920" s="86"/>
      <c r="C1920" s="86"/>
      <c r="D1920" s="85"/>
      <c r="E1920" s="86"/>
      <c r="F1920" s="86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4">
      <c r="A1921" s="86"/>
      <c r="B1921" s="86"/>
      <c r="C1921" s="86"/>
      <c r="D1921" s="85"/>
      <c r="E1921" s="86"/>
      <c r="F1921" s="86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4">
      <c r="A1922" s="86"/>
      <c r="B1922" s="86"/>
      <c r="C1922" s="86"/>
      <c r="D1922" s="85"/>
      <c r="E1922" s="86"/>
      <c r="F1922" s="86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4">
      <c r="A1923" s="86"/>
      <c r="B1923" s="86"/>
      <c r="C1923" s="86"/>
      <c r="D1923" s="85"/>
      <c r="E1923" s="86"/>
      <c r="F1923" s="86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4">
      <c r="A1924" s="86"/>
      <c r="B1924" s="86"/>
      <c r="C1924" s="86"/>
      <c r="D1924" s="85"/>
      <c r="E1924" s="86"/>
      <c r="F1924" s="86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4">
      <c r="A1925" s="86"/>
      <c r="B1925" s="86"/>
      <c r="C1925" s="86"/>
      <c r="D1925" s="85"/>
      <c r="E1925" s="86"/>
      <c r="F1925" s="86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4">
      <c r="A1926" s="86"/>
      <c r="B1926" s="86"/>
      <c r="C1926" s="86"/>
      <c r="D1926" s="85"/>
      <c r="E1926" s="86"/>
      <c r="F1926" s="86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4">
      <c r="A1927" s="86"/>
      <c r="B1927" s="86"/>
      <c r="C1927" s="86"/>
      <c r="D1927" s="85"/>
      <c r="E1927" s="86"/>
      <c r="F1927" s="86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4">
      <c r="A1928" s="86"/>
      <c r="B1928" s="86"/>
      <c r="C1928" s="86"/>
      <c r="D1928" s="85"/>
      <c r="E1928" s="86"/>
      <c r="F1928" s="86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4">
      <c r="A1929" s="86"/>
      <c r="B1929" s="86"/>
      <c r="C1929" s="86"/>
      <c r="D1929" s="85"/>
      <c r="E1929" s="86"/>
      <c r="F1929" s="86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4">
      <c r="A1930" s="86"/>
      <c r="B1930" s="86"/>
      <c r="C1930" s="86"/>
      <c r="D1930" s="85"/>
      <c r="E1930" s="86"/>
      <c r="F1930" s="86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4">
      <c r="A1931" s="86"/>
      <c r="B1931" s="86"/>
      <c r="C1931" s="86"/>
      <c r="D1931" s="85"/>
      <c r="E1931" s="86"/>
      <c r="F1931" s="86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4">
      <c r="A1932" s="86"/>
      <c r="B1932" s="86"/>
      <c r="C1932" s="86"/>
      <c r="D1932" s="85"/>
      <c r="E1932" s="86"/>
      <c r="F1932" s="86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4">
      <c r="A1933" s="86"/>
      <c r="B1933" s="86"/>
      <c r="C1933" s="86"/>
      <c r="D1933" s="85"/>
      <c r="E1933" s="86"/>
      <c r="F1933" s="86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4">
      <c r="A1934" s="86"/>
      <c r="B1934" s="86"/>
      <c r="C1934" s="86"/>
      <c r="D1934" s="85"/>
      <c r="E1934" s="86"/>
      <c r="F1934" s="86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4">
      <c r="A1935" s="86"/>
      <c r="B1935" s="86"/>
      <c r="C1935" s="86"/>
      <c r="D1935" s="85"/>
      <c r="E1935" s="86"/>
      <c r="F1935" s="86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4">
      <c r="A1936" s="86"/>
      <c r="B1936" s="86"/>
      <c r="C1936" s="86"/>
      <c r="D1936" s="85"/>
      <c r="E1936" s="86"/>
      <c r="F1936" s="86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4">
      <c r="A1937" s="86"/>
      <c r="B1937" s="86"/>
      <c r="C1937" s="86"/>
      <c r="D1937" s="85"/>
      <c r="E1937" s="86"/>
      <c r="F1937" s="86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4">
      <c r="A1938" s="86"/>
      <c r="B1938" s="86"/>
      <c r="C1938" s="86"/>
      <c r="D1938" s="85"/>
      <c r="E1938" s="86"/>
      <c r="F1938" s="86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4">
      <c r="A1939" s="86"/>
      <c r="B1939" s="86"/>
      <c r="C1939" s="86"/>
      <c r="D1939" s="85"/>
      <c r="E1939" s="86"/>
      <c r="F1939" s="86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4">
      <c r="A1940" s="86"/>
      <c r="B1940" s="86"/>
      <c r="C1940" s="86"/>
      <c r="D1940" s="85"/>
      <c r="E1940" s="86"/>
      <c r="F1940" s="86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4">
      <c r="A1941" s="86"/>
      <c r="B1941" s="86"/>
      <c r="C1941" s="86"/>
      <c r="D1941" s="85"/>
      <c r="E1941" s="86"/>
      <c r="F1941" s="86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4">
      <c r="A1942" s="86"/>
      <c r="B1942" s="86"/>
      <c r="C1942" s="86"/>
      <c r="D1942" s="85"/>
      <c r="E1942" s="86"/>
      <c r="F1942" s="86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4">
      <c r="A1943" s="86"/>
      <c r="B1943" s="86"/>
      <c r="C1943" s="86"/>
      <c r="D1943" s="85"/>
      <c r="E1943" s="86"/>
      <c r="F1943" s="86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4">
      <c r="A1944" s="86"/>
      <c r="B1944" s="86"/>
      <c r="C1944" s="86"/>
      <c r="D1944" s="85"/>
      <c r="E1944" s="86"/>
      <c r="F1944" s="86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4">
      <c r="A1945" s="86"/>
      <c r="B1945" s="86"/>
      <c r="C1945" s="86"/>
      <c r="D1945" s="85"/>
      <c r="E1945" s="86"/>
      <c r="F1945" s="86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4">
      <c r="A1946" s="86"/>
      <c r="B1946" s="86"/>
      <c r="C1946" s="86"/>
      <c r="D1946" s="85"/>
      <c r="E1946" s="86"/>
      <c r="F1946" s="86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4">
      <c r="A1947" s="86"/>
      <c r="B1947" s="86"/>
      <c r="C1947" s="86"/>
      <c r="D1947" s="85"/>
      <c r="E1947" s="86"/>
      <c r="F1947" s="86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4">
      <c r="A1948" s="86"/>
      <c r="B1948" s="86"/>
      <c r="C1948" s="86"/>
      <c r="D1948" s="85"/>
      <c r="E1948" s="86"/>
      <c r="F1948" s="86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4">
      <c r="A1949" s="86"/>
      <c r="B1949" s="86"/>
      <c r="C1949" s="86"/>
      <c r="D1949" s="85"/>
      <c r="E1949" s="86"/>
      <c r="F1949" s="86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4">
      <c r="A1950" s="86"/>
      <c r="B1950" s="86"/>
      <c r="C1950" s="86"/>
      <c r="D1950" s="85"/>
      <c r="E1950" s="86"/>
      <c r="F1950" s="86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4">
      <c r="A1951" s="86"/>
      <c r="B1951" s="86"/>
      <c r="C1951" s="86"/>
      <c r="D1951" s="85"/>
      <c r="E1951" s="86"/>
      <c r="F1951" s="86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4">
      <c r="A1952" s="86"/>
      <c r="B1952" s="86"/>
      <c r="C1952" s="86"/>
      <c r="D1952" s="85"/>
      <c r="E1952" s="86"/>
      <c r="F1952" s="86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4">
      <c r="A1953" s="86"/>
      <c r="B1953" s="86"/>
      <c r="C1953" s="86"/>
      <c r="D1953" s="85"/>
      <c r="E1953" s="86"/>
      <c r="F1953" s="86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4">
      <c r="A1954" s="86"/>
      <c r="B1954" s="86"/>
      <c r="C1954" s="86"/>
      <c r="D1954" s="85"/>
      <c r="E1954" s="86"/>
      <c r="F1954" s="86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4">
      <c r="A1955" s="86"/>
      <c r="B1955" s="86"/>
      <c r="C1955" s="86"/>
      <c r="D1955" s="85"/>
      <c r="E1955" s="86"/>
      <c r="F1955" s="86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4">
      <c r="A1956" s="86"/>
      <c r="B1956" s="86"/>
      <c r="C1956" s="86"/>
      <c r="D1956" s="85"/>
      <c r="E1956" s="86"/>
      <c r="F1956" s="86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4">
      <c r="A1957" s="86"/>
      <c r="B1957" s="86"/>
      <c r="C1957" s="86"/>
      <c r="D1957" s="85"/>
      <c r="E1957" s="86"/>
      <c r="F1957" s="86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4">
      <c r="A1958" s="86"/>
      <c r="B1958" s="86"/>
      <c r="C1958" s="86"/>
      <c r="D1958" s="85"/>
      <c r="E1958" s="86"/>
      <c r="F1958" s="86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4">
      <c r="A1959" s="86"/>
      <c r="B1959" s="86"/>
      <c r="C1959" s="86"/>
      <c r="D1959" s="85"/>
      <c r="E1959" s="86"/>
      <c r="F1959" s="86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4">
      <c r="A1960" s="86"/>
      <c r="B1960" s="86"/>
      <c r="C1960" s="86"/>
      <c r="D1960" s="85"/>
      <c r="E1960" s="86"/>
      <c r="F1960" s="86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4">
      <c r="A1961" s="86"/>
      <c r="B1961" s="86"/>
      <c r="C1961" s="86"/>
      <c r="D1961" s="85"/>
      <c r="E1961" s="86"/>
      <c r="F1961" s="86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4">
      <c r="A1962" s="86"/>
      <c r="B1962" s="86"/>
      <c r="C1962" s="86"/>
      <c r="D1962" s="85"/>
      <c r="E1962" s="86"/>
      <c r="F1962" s="86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4">
      <c r="A1963" s="86"/>
      <c r="B1963" s="86"/>
      <c r="C1963" s="86"/>
      <c r="D1963" s="85"/>
      <c r="E1963" s="86"/>
      <c r="F1963" s="86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4">
      <c r="A1964" s="86"/>
      <c r="B1964" s="86"/>
      <c r="C1964" s="86"/>
      <c r="D1964" s="85"/>
      <c r="E1964" s="86"/>
      <c r="F1964" s="86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4">
      <c r="A1965" s="86"/>
      <c r="B1965" s="86"/>
      <c r="C1965" s="86"/>
      <c r="D1965" s="85"/>
      <c r="E1965" s="86"/>
      <c r="F1965" s="86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4">
      <c r="A1966" s="86"/>
      <c r="B1966" s="86"/>
      <c r="C1966" s="86"/>
      <c r="D1966" s="85"/>
      <c r="E1966" s="86"/>
      <c r="F1966" s="86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4">
      <c r="A1967" s="86"/>
      <c r="B1967" s="86"/>
      <c r="C1967" s="86"/>
      <c r="D1967" s="85"/>
      <c r="E1967" s="86"/>
      <c r="F1967" s="86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4">
      <c r="A1968" s="86"/>
      <c r="B1968" s="86"/>
      <c r="C1968" s="86"/>
      <c r="D1968" s="85"/>
      <c r="E1968" s="86"/>
      <c r="F1968" s="86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4">
      <c r="A1969" s="86"/>
      <c r="B1969" s="86"/>
      <c r="C1969" s="86"/>
      <c r="D1969" s="85"/>
      <c r="E1969" s="86"/>
      <c r="F1969" s="86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4">
      <c r="A1970" s="86"/>
      <c r="B1970" s="86"/>
      <c r="C1970" s="86"/>
      <c r="D1970" s="85"/>
      <c r="E1970" s="86"/>
      <c r="F1970" s="86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4">
      <c r="A1971" s="86"/>
      <c r="B1971" s="86"/>
      <c r="C1971" s="86"/>
      <c r="D1971" s="85"/>
      <c r="E1971" s="86"/>
      <c r="F1971" s="86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4">
      <c r="A1972" s="86"/>
      <c r="B1972" s="86"/>
      <c r="C1972" s="86"/>
      <c r="D1972" s="85"/>
      <c r="E1972" s="86"/>
      <c r="F1972" s="86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4">
      <c r="A1973" s="86"/>
      <c r="B1973" s="86"/>
      <c r="C1973" s="86"/>
      <c r="D1973" s="85"/>
      <c r="E1973" s="86"/>
      <c r="F1973" s="86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4">
      <c r="A1974" s="86"/>
      <c r="B1974" s="86"/>
      <c r="C1974" s="86"/>
      <c r="D1974" s="85"/>
      <c r="E1974" s="86"/>
      <c r="F1974" s="86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4">
      <c r="A1975" s="86"/>
      <c r="B1975" s="86"/>
      <c r="C1975" s="86"/>
      <c r="D1975" s="85"/>
      <c r="E1975" s="86"/>
      <c r="F1975" s="86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4">
      <c r="A1976" s="86"/>
      <c r="B1976" s="86"/>
      <c r="C1976" s="86"/>
      <c r="D1976" s="85"/>
      <c r="E1976" s="86"/>
      <c r="F1976" s="86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4">
      <c r="A1977" s="86"/>
      <c r="B1977" s="86"/>
      <c r="C1977" s="86"/>
      <c r="D1977" s="85"/>
      <c r="E1977" s="86"/>
      <c r="F1977" s="86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4">
      <c r="A1978" s="86"/>
      <c r="B1978" s="86"/>
      <c r="C1978" s="86"/>
      <c r="D1978" s="85"/>
      <c r="E1978" s="86"/>
      <c r="F1978" s="86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4">
      <c r="A1979" s="86"/>
      <c r="B1979" s="86"/>
      <c r="C1979" s="86"/>
      <c r="D1979" s="85"/>
      <c r="E1979" s="86"/>
      <c r="F1979" s="86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4">
      <c r="A1980" s="86"/>
      <c r="B1980" s="86"/>
      <c r="C1980" s="86"/>
      <c r="D1980" s="85"/>
      <c r="E1980" s="86"/>
      <c r="F1980" s="86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4">
      <c r="A1981" s="86"/>
      <c r="B1981" s="86"/>
      <c r="C1981" s="86"/>
      <c r="D1981" s="85"/>
      <c r="E1981" s="86"/>
      <c r="F1981" s="86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4">
      <c r="A1982" s="86"/>
      <c r="B1982" s="86"/>
      <c r="C1982" s="86"/>
      <c r="D1982" s="85"/>
      <c r="E1982" s="86"/>
      <c r="F1982" s="86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4">
      <c r="A1983" s="86"/>
      <c r="B1983" s="86"/>
      <c r="C1983" s="86"/>
      <c r="D1983" s="85"/>
      <c r="E1983" s="86"/>
      <c r="F1983" s="86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4">
      <c r="A1984" s="86"/>
      <c r="B1984" s="86"/>
      <c r="C1984" s="86"/>
      <c r="D1984" s="85"/>
      <c r="E1984" s="86"/>
      <c r="F1984" s="86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4">
      <c r="A1985" s="86"/>
      <c r="B1985" s="86"/>
      <c r="C1985" s="86"/>
      <c r="D1985" s="85"/>
      <c r="E1985" s="86"/>
      <c r="F1985" s="86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4">
      <c r="A1986" s="86"/>
      <c r="B1986" s="86"/>
      <c r="C1986" s="86"/>
      <c r="D1986" s="85"/>
      <c r="E1986" s="86"/>
      <c r="F1986" s="86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4">
      <c r="A1987" s="86"/>
      <c r="B1987" s="86"/>
      <c r="C1987" s="86"/>
      <c r="D1987" s="85"/>
      <c r="E1987" s="86"/>
      <c r="F1987" s="86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4">
      <c r="A1988" s="86"/>
      <c r="B1988" s="86"/>
      <c r="C1988" s="86"/>
      <c r="D1988" s="85"/>
      <c r="E1988" s="86"/>
      <c r="F1988" s="86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4">
      <c r="A1989" s="86"/>
      <c r="B1989" s="86"/>
      <c r="C1989" s="86"/>
      <c r="D1989" s="85"/>
      <c r="E1989" s="86"/>
      <c r="F1989" s="86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4">
      <c r="A1990" s="86"/>
      <c r="B1990" s="86"/>
      <c r="C1990" s="86"/>
      <c r="D1990" s="85"/>
      <c r="E1990" s="86"/>
      <c r="F1990" s="86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4">
      <c r="A1991" s="86"/>
      <c r="B1991" s="86"/>
      <c r="C1991" s="86"/>
      <c r="D1991" s="85"/>
      <c r="E1991" s="86"/>
      <c r="F1991" s="86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4">
      <c r="A1992" s="86"/>
      <c r="B1992" s="86"/>
      <c r="C1992" s="86"/>
      <c r="D1992" s="85"/>
      <c r="E1992" s="86"/>
      <c r="F1992" s="86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4">
      <c r="A1993" s="86"/>
      <c r="B1993" s="86"/>
      <c r="C1993" s="86"/>
      <c r="D1993" s="85"/>
      <c r="E1993" s="86"/>
      <c r="F1993" s="86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4">
      <c r="A1994" s="86"/>
      <c r="B1994" s="86"/>
      <c r="C1994" s="86"/>
      <c r="D1994" s="85"/>
      <c r="E1994" s="86"/>
      <c r="F1994" s="86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4">
      <c r="A1995" s="86"/>
      <c r="B1995" s="86"/>
      <c r="C1995" s="86"/>
      <c r="D1995" s="85"/>
      <c r="E1995" s="86"/>
      <c r="F1995" s="86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4">
      <c r="A1996" s="86"/>
      <c r="B1996" s="86"/>
      <c r="C1996" s="86"/>
      <c r="D1996" s="85"/>
      <c r="E1996" s="86"/>
      <c r="F1996" s="86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4">
      <c r="A1997" s="86"/>
      <c r="B1997" s="86"/>
      <c r="C1997" s="86"/>
      <c r="D1997" s="85"/>
      <c r="E1997" s="86"/>
      <c r="F1997" s="86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4">
      <c r="A1998" s="86"/>
      <c r="B1998" s="86"/>
      <c r="C1998" s="86"/>
      <c r="D1998" s="85"/>
      <c r="E1998" s="86"/>
      <c r="F1998" s="86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4">
      <c r="A1999" s="86"/>
      <c r="B1999" s="86"/>
      <c r="C1999" s="86"/>
      <c r="D1999" s="85"/>
      <c r="E1999" s="86"/>
      <c r="F1999" s="86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4">
      <c r="A2000" s="86"/>
      <c r="B2000" s="86"/>
      <c r="C2000" s="86"/>
      <c r="D2000" s="85"/>
      <c r="E2000" s="86"/>
      <c r="F2000" s="86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</sheetData>
  <mergeCells count="4">
    <mergeCell ref="M13:N13"/>
    <mergeCell ref="M11:N12"/>
    <mergeCell ref="O11:O12"/>
    <mergeCell ref="P11:P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8FC96-91AA-499C-B4C9-D68E5B79F259}">
  <dimension ref="A1:J214"/>
  <sheetViews>
    <sheetView workbookViewId="0">
      <selection activeCell="B5" sqref="B5"/>
    </sheetView>
  </sheetViews>
  <sheetFormatPr baseColWidth="10" defaultColWidth="8.83203125" defaultRowHeight="13"/>
  <cols>
    <col min="1" max="1" width="14.6640625" customWidth="1"/>
    <col min="2" max="2" width="10.6640625" customWidth="1"/>
    <col min="6" max="6" width="22.83203125" customWidth="1"/>
  </cols>
  <sheetData>
    <row r="1" spans="1:10" ht="15">
      <c r="B1" s="8" t="s">
        <v>191</v>
      </c>
      <c r="C1" s="8"/>
      <c r="D1" s="8"/>
      <c r="E1" s="1"/>
      <c r="F1" s="33" t="s">
        <v>119</v>
      </c>
      <c r="G1" s="34"/>
      <c r="I1" t="s">
        <v>192</v>
      </c>
      <c r="J1">
        <v>0.1</v>
      </c>
    </row>
    <row r="2" spans="1:10" ht="15">
      <c r="A2" s="138" t="s">
        <v>193</v>
      </c>
      <c r="B2" s="8" cm="1">
        <f t="array" ref="B2:D2">LINEST(C14:C214,B14:B214^{1,2})</f>
        <v>59.022869531013754</v>
      </c>
      <c r="C2" s="28">
        <v>3.1709274707173857E-12</v>
      </c>
      <c r="D2" s="28">
        <v>0</v>
      </c>
      <c r="E2" s="1"/>
      <c r="F2" s="4" t="s">
        <v>194</v>
      </c>
      <c r="G2" s="84">
        <f>'everything spreadsheet'!$B$6</f>
        <v>12.776932339180638</v>
      </c>
    </row>
    <row r="3" spans="1:10" ht="15">
      <c r="A3" s="138" t="s">
        <v>195</v>
      </c>
      <c r="B3" s="8">
        <f>B2</f>
        <v>59.022869531013754</v>
      </c>
      <c r="C3" s="28">
        <f>C2</f>
        <v>3.1709274707173857E-12</v>
      </c>
      <c r="D3" s="28">
        <f>D2-($G$4*$G$3*$G$5/1000)</f>
        <v>-24.5</v>
      </c>
      <c r="E3" s="1"/>
      <c r="F3" s="4" t="s">
        <v>137</v>
      </c>
      <c r="G3" s="28">
        <f>'everything spreadsheet'!$B$5</f>
        <v>2.5</v>
      </c>
    </row>
    <row r="4" spans="1:10" ht="15">
      <c r="A4" s="138" t="s">
        <v>196</v>
      </c>
      <c r="B4" s="8">
        <f>(-C3+SQRT(C3^2-4*B3*D3))/2/B3</f>
        <v>0.64427737749560976</v>
      </c>
      <c r="C4" s="28">
        <f>(-C3-SQRT(C3^2-4*B3*D3))/2/B3</f>
        <v>-0.64427737749566338</v>
      </c>
      <c r="D4" s="28"/>
      <c r="E4" s="1"/>
      <c r="F4" s="4" t="s">
        <v>146</v>
      </c>
      <c r="G4" s="28">
        <v>1000</v>
      </c>
    </row>
    <row r="5" spans="1:10" ht="15">
      <c r="A5" s="8" t="s">
        <v>197</v>
      </c>
      <c r="B5" s="28">
        <f>B4*$G$10*60000</f>
        <v>12.144342456085834</v>
      </c>
      <c r="C5" s="28">
        <f>C4*$G$10*60000</f>
        <v>-12.144342456086843</v>
      </c>
      <c r="D5" s="28"/>
      <c r="E5" s="1"/>
      <c r="F5" s="4" t="s">
        <v>125</v>
      </c>
      <c r="G5" s="28">
        <v>9.8000000000000007</v>
      </c>
    </row>
    <row r="6" spans="1:10" ht="15">
      <c r="A6" s="4"/>
      <c r="B6" s="28"/>
      <c r="C6" s="28"/>
      <c r="D6" s="28"/>
      <c r="E6" s="1"/>
      <c r="F6" s="4" t="s">
        <v>154</v>
      </c>
      <c r="G6" s="28">
        <v>20</v>
      </c>
    </row>
    <row r="7" spans="1:10" ht="15">
      <c r="A7" s="1"/>
      <c r="B7" s="1"/>
      <c r="C7" s="1"/>
      <c r="D7" s="1"/>
      <c r="E7" s="1"/>
      <c r="F7" s="4" t="s">
        <v>127</v>
      </c>
      <c r="G7" s="28">
        <v>0.05</v>
      </c>
    </row>
    <row r="8" spans="1:10" ht="15">
      <c r="A8" s="1"/>
      <c r="B8" s="1"/>
      <c r="C8" s="1"/>
      <c r="D8" s="1"/>
      <c r="E8" s="1"/>
      <c r="F8" s="4" t="s">
        <v>128</v>
      </c>
      <c r="G8" s="28">
        <v>10</v>
      </c>
    </row>
    <row r="9" spans="1:10" ht="15">
      <c r="A9" s="1"/>
      <c r="B9" s="1"/>
      <c r="C9" s="1"/>
      <c r="D9" s="1"/>
      <c r="E9" s="1"/>
      <c r="F9" s="4" t="s">
        <v>129</v>
      </c>
      <c r="G9" s="28">
        <f>IF('everything spreadsheet'!$B$17="STORAGE TO HOUSE",'everything spreadsheet'!$B$21,0)</f>
        <v>0</v>
      </c>
    </row>
    <row r="10" spans="1:10" ht="15">
      <c r="A10" s="1"/>
      <c r="B10" s="1"/>
      <c r="C10" s="1"/>
      <c r="D10" s="1"/>
      <c r="E10" s="1"/>
      <c r="F10" s="4" t="s">
        <v>130</v>
      </c>
      <c r="G10" s="28">
        <f>PI()*($G$6/2000)^2</f>
        <v>3.1415926535897931E-4</v>
      </c>
    </row>
    <row r="11" spans="1:10">
      <c r="A11" s="1"/>
      <c r="B11" s="1"/>
      <c r="C11" s="1"/>
      <c r="D11" s="1"/>
      <c r="E11" s="1"/>
      <c r="F11" s="1"/>
      <c r="G11" s="1"/>
    </row>
    <row r="12" spans="1:10" ht="15">
      <c r="A12" s="8" t="s">
        <v>158</v>
      </c>
      <c r="B12" s="8" t="s">
        <v>159</v>
      </c>
      <c r="C12" s="8" t="s">
        <v>160</v>
      </c>
      <c r="D12" s="8"/>
      <c r="E12" s="8"/>
      <c r="F12" s="8"/>
      <c r="G12" s="1"/>
    </row>
    <row r="13" spans="1:10" ht="15">
      <c r="A13" s="8" t="s">
        <v>165</v>
      </c>
      <c r="B13" s="8" t="s">
        <v>166</v>
      </c>
      <c r="C13" s="8" t="s">
        <v>167</v>
      </c>
      <c r="D13" s="8"/>
      <c r="E13" s="8"/>
      <c r="F13" s="8"/>
      <c r="G13" s="1"/>
    </row>
    <row r="14" spans="1:10" ht="14">
      <c r="A14" s="86">
        <v>0</v>
      </c>
      <c r="B14" s="86">
        <f t="shared" ref="B14:B214" si="0">$G$10*A14*60000</f>
        <v>0</v>
      </c>
      <c r="C14" s="86">
        <f>($G$7*$G$2*$G$4*A14^2)/(2*$G$6*0.001)+($G$8*$G$4*A14^2)/2+($G$9*A14)</f>
        <v>0</v>
      </c>
      <c r="D14" s="85"/>
      <c r="E14" s="86"/>
      <c r="F14" s="86"/>
      <c r="G14" s="1"/>
    </row>
    <row r="15" spans="1:10" ht="14">
      <c r="A15" s="86">
        <f t="shared" ref="A15:A78" si="1">A14+$J$1</f>
        <v>0.1</v>
      </c>
      <c r="B15" s="86">
        <f t="shared" si="0"/>
        <v>1.8849555921538761</v>
      </c>
      <c r="C15" s="86">
        <f t="shared" ref="C15:C78" si="2">($G$7*$G$2*$G$4*A15^2)/(2*$G$6*0.001)+($G$8*$G$4*A15^2)/2+($G$9*A15)/1000</f>
        <v>209.71165423975799</v>
      </c>
      <c r="D15" s="85"/>
      <c r="E15" s="86"/>
      <c r="F15" s="86"/>
      <c r="G15" s="1"/>
    </row>
    <row r="16" spans="1:10" ht="14">
      <c r="A16" s="86">
        <f t="shared" si="1"/>
        <v>0.2</v>
      </c>
      <c r="B16" s="86">
        <f t="shared" si="0"/>
        <v>3.7699111843077522</v>
      </c>
      <c r="C16" s="86">
        <f t="shared" si="2"/>
        <v>838.84661695903196</v>
      </c>
      <c r="D16" s="85"/>
      <c r="E16" s="86"/>
      <c r="F16" s="86"/>
      <c r="G16" s="1"/>
    </row>
    <row r="17" spans="1:7" ht="14">
      <c r="A17" s="86">
        <f t="shared" si="1"/>
        <v>0.30000000000000004</v>
      </c>
      <c r="B17" s="86">
        <f t="shared" si="0"/>
        <v>5.6548667764616285</v>
      </c>
      <c r="C17" s="86">
        <f t="shared" si="2"/>
        <v>1887.4048881578219</v>
      </c>
      <c r="D17" s="85"/>
      <c r="E17" s="86"/>
      <c r="F17" s="86"/>
      <c r="G17" s="1"/>
    </row>
    <row r="18" spans="1:7" ht="14">
      <c r="A18" s="86">
        <f t="shared" si="1"/>
        <v>0.4</v>
      </c>
      <c r="B18" s="86">
        <f t="shared" si="0"/>
        <v>7.5398223686155044</v>
      </c>
      <c r="C18" s="86">
        <f t="shared" si="2"/>
        <v>3355.3864678361278</v>
      </c>
      <c r="D18" s="85"/>
      <c r="E18" s="86"/>
      <c r="F18" s="86"/>
      <c r="G18" s="1"/>
    </row>
    <row r="19" spans="1:7" ht="14">
      <c r="A19" s="86">
        <f t="shared" si="1"/>
        <v>0.5</v>
      </c>
      <c r="B19" s="86">
        <f t="shared" si="0"/>
        <v>9.4247779607693793</v>
      </c>
      <c r="C19" s="86">
        <f t="shared" si="2"/>
        <v>5242.7913559939489</v>
      </c>
      <c r="D19" s="85"/>
      <c r="E19" s="86"/>
      <c r="F19" s="86"/>
      <c r="G19" s="1"/>
    </row>
    <row r="20" spans="1:7" ht="14">
      <c r="A20" s="86">
        <f t="shared" si="1"/>
        <v>0.6</v>
      </c>
      <c r="B20" s="86">
        <f t="shared" si="0"/>
        <v>11.309733552923253</v>
      </c>
      <c r="C20" s="86">
        <f t="shared" si="2"/>
        <v>7549.6195526312868</v>
      </c>
      <c r="D20" s="85"/>
      <c r="E20" s="86"/>
      <c r="F20" s="86"/>
      <c r="G20" s="1"/>
    </row>
    <row r="21" spans="1:7" ht="14">
      <c r="A21" s="86">
        <f t="shared" si="1"/>
        <v>0.7</v>
      </c>
      <c r="B21" s="86">
        <f t="shared" si="0"/>
        <v>13.194689145077131</v>
      </c>
      <c r="C21" s="86">
        <f t="shared" si="2"/>
        <v>10275.87105774814</v>
      </c>
      <c r="D21" s="85"/>
      <c r="E21" s="86"/>
      <c r="F21" s="86"/>
      <c r="G21" s="1"/>
    </row>
    <row r="22" spans="1:7" ht="14">
      <c r="A22" s="86">
        <f t="shared" si="1"/>
        <v>0.79999999999999993</v>
      </c>
      <c r="B22" s="86">
        <f t="shared" si="0"/>
        <v>15.079644737231005</v>
      </c>
      <c r="C22" s="86">
        <f t="shared" si="2"/>
        <v>13421.545871344508</v>
      </c>
      <c r="D22" s="85"/>
      <c r="E22" s="86"/>
      <c r="F22" s="86"/>
      <c r="G22" s="1"/>
    </row>
    <row r="23" spans="1:7" ht="14">
      <c r="A23" s="86">
        <f t="shared" si="1"/>
        <v>0.89999999999999991</v>
      </c>
      <c r="B23" s="86">
        <f t="shared" si="0"/>
        <v>16.964600329384883</v>
      </c>
      <c r="C23" s="86">
        <f t="shared" si="2"/>
        <v>16986.643993420392</v>
      </c>
      <c r="D23" s="85"/>
      <c r="E23" s="86"/>
      <c r="F23" s="86"/>
      <c r="G23" s="1"/>
    </row>
    <row r="24" spans="1:7" ht="14">
      <c r="A24" s="86">
        <f t="shared" si="1"/>
        <v>0.99999999999999989</v>
      </c>
      <c r="B24" s="86">
        <f t="shared" si="0"/>
        <v>18.849555921538755</v>
      </c>
      <c r="C24" s="86">
        <f t="shared" si="2"/>
        <v>20971.165423975792</v>
      </c>
      <c r="D24" s="85"/>
      <c r="E24" s="86"/>
      <c r="F24" s="86"/>
      <c r="G24" s="1"/>
    </row>
    <row r="25" spans="1:7" ht="14">
      <c r="A25" s="86">
        <f t="shared" si="1"/>
        <v>1.0999999999999999</v>
      </c>
      <c r="B25" s="86">
        <f t="shared" si="0"/>
        <v>20.734511513692631</v>
      </c>
      <c r="C25" s="86">
        <f t="shared" si="2"/>
        <v>25375.110163010708</v>
      </c>
      <c r="D25" s="85"/>
      <c r="E25" s="86"/>
      <c r="F25" s="86"/>
      <c r="G25" s="1"/>
    </row>
    <row r="26" spans="1:7" ht="14">
      <c r="A26" s="86">
        <f t="shared" si="1"/>
        <v>1.2</v>
      </c>
      <c r="B26" s="86">
        <f t="shared" si="0"/>
        <v>22.619467105846507</v>
      </c>
      <c r="C26" s="86">
        <f t="shared" si="2"/>
        <v>30198.478210525147</v>
      </c>
      <c r="D26" s="85"/>
      <c r="E26" s="86"/>
      <c r="F26" s="86"/>
      <c r="G26" s="1"/>
    </row>
    <row r="27" spans="1:7" ht="14">
      <c r="A27" s="86">
        <f t="shared" si="1"/>
        <v>1.3</v>
      </c>
      <c r="B27" s="86">
        <f t="shared" si="0"/>
        <v>24.504422698000386</v>
      </c>
      <c r="C27" s="86">
        <f t="shared" si="2"/>
        <v>35441.269566519099</v>
      </c>
      <c r="D27" s="85"/>
      <c r="E27" s="86"/>
      <c r="F27" s="86"/>
      <c r="G27" s="1"/>
    </row>
    <row r="28" spans="1:7" ht="14">
      <c r="A28" s="86">
        <f t="shared" si="1"/>
        <v>1.4000000000000001</v>
      </c>
      <c r="B28" s="86">
        <f t="shared" si="0"/>
        <v>26.389378290154266</v>
      </c>
      <c r="C28" s="86">
        <f t="shared" si="2"/>
        <v>41103.484230992573</v>
      </c>
      <c r="D28" s="85"/>
      <c r="E28" s="86"/>
      <c r="F28" s="86"/>
      <c r="G28" s="1"/>
    </row>
    <row r="29" spans="1:7" ht="14">
      <c r="A29" s="86">
        <f t="shared" si="1"/>
        <v>1.5000000000000002</v>
      </c>
      <c r="B29" s="86">
        <f t="shared" si="0"/>
        <v>28.274333882308142</v>
      </c>
      <c r="C29" s="86">
        <f t="shared" si="2"/>
        <v>47185.122203945561</v>
      </c>
      <c r="D29" s="85"/>
      <c r="E29" s="86"/>
      <c r="F29" s="86"/>
      <c r="G29" s="1"/>
    </row>
    <row r="30" spans="1:7" ht="14">
      <c r="A30" s="86">
        <f t="shared" si="1"/>
        <v>1.6000000000000003</v>
      </c>
      <c r="B30" s="86">
        <f t="shared" si="0"/>
        <v>30.159289474462017</v>
      </c>
      <c r="C30" s="86">
        <f t="shared" si="2"/>
        <v>53686.18348537806</v>
      </c>
      <c r="D30" s="85"/>
      <c r="E30" s="86"/>
      <c r="F30" s="86"/>
      <c r="G30" s="1"/>
    </row>
    <row r="31" spans="1:7" ht="14">
      <c r="A31" s="86">
        <f t="shared" si="1"/>
        <v>1.7000000000000004</v>
      </c>
      <c r="B31" s="86">
        <f t="shared" si="0"/>
        <v>32.044245066615893</v>
      </c>
      <c r="C31" s="86">
        <f t="shared" si="2"/>
        <v>60606.668075290079</v>
      </c>
      <c r="D31" s="85"/>
      <c r="E31" s="86"/>
      <c r="F31" s="86"/>
      <c r="G31" s="1"/>
    </row>
    <row r="32" spans="1:7" ht="14">
      <c r="A32" s="86">
        <f t="shared" si="1"/>
        <v>1.8000000000000005</v>
      </c>
      <c r="B32" s="86">
        <f t="shared" si="0"/>
        <v>33.92920065876978</v>
      </c>
      <c r="C32" s="86">
        <f t="shared" si="2"/>
        <v>67946.575973681611</v>
      </c>
      <c r="D32" s="85"/>
      <c r="E32" s="86"/>
      <c r="F32" s="86"/>
      <c r="G32" s="1"/>
    </row>
    <row r="33" spans="1:7" ht="14">
      <c r="A33" s="86">
        <f t="shared" si="1"/>
        <v>1.9000000000000006</v>
      </c>
      <c r="B33" s="86">
        <f t="shared" si="0"/>
        <v>35.814156250923652</v>
      </c>
      <c r="C33" s="86">
        <f t="shared" si="2"/>
        <v>75705.907180552676</v>
      </c>
      <c r="D33" s="85"/>
      <c r="E33" s="86"/>
      <c r="F33" s="86"/>
      <c r="G33" s="1"/>
    </row>
    <row r="34" spans="1:7" ht="14">
      <c r="A34" s="86">
        <f t="shared" si="1"/>
        <v>2.0000000000000004</v>
      </c>
      <c r="B34" s="86">
        <f t="shared" si="0"/>
        <v>37.699111843077524</v>
      </c>
      <c r="C34" s="86">
        <f t="shared" si="2"/>
        <v>83884.661695903211</v>
      </c>
      <c r="D34" s="85"/>
      <c r="E34" s="86"/>
      <c r="F34" s="86"/>
      <c r="G34" s="1"/>
    </row>
    <row r="35" spans="1:7" ht="14">
      <c r="A35" s="86">
        <f t="shared" si="1"/>
        <v>2.1000000000000005</v>
      </c>
      <c r="B35" s="86">
        <f t="shared" si="0"/>
        <v>39.584067435231397</v>
      </c>
      <c r="C35" s="86">
        <f t="shared" si="2"/>
        <v>92482.839519733301</v>
      </c>
      <c r="D35" s="85"/>
      <c r="E35" s="86"/>
      <c r="F35" s="86"/>
      <c r="G35" s="1"/>
    </row>
    <row r="36" spans="1:7" ht="14">
      <c r="A36" s="86">
        <f t="shared" si="1"/>
        <v>2.2000000000000006</v>
      </c>
      <c r="B36" s="86">
        <f t="shared" si="0"/>
        <v>41.469023027385283</v>
      </c>
      <c r="C36" s="86">
        <f t="shared" si="2"/>
        <v>101500.4406520429</v>
      </c>
      <c r="D36" s="85"/>
      <c r="E36" s="86"/>
      <c r="F36" s="86"/>
      <c r="G36" s="1"/>
    </row>
    <row r="37" spans="1:7" ht="14">
      <c r="A37" s="86">
        <f t="shared" si="1"/>
        <v>2.3000000000000007</v>
      </c>
      <c r="B37" s="86">
        <f t="shared" si="0"/>
        <v>43.353978619539163</v>
      </c>
      <c r="C37" s="86">
        <f t="shared" si="2"/>
        <v>110937.46509283203</v>
      </c>
      <c r="D37" s="85"/>
      <c r="E37" s="86"/>
      <c r="F37" s="86"/>
      <c r="G37" s="1"/>
    </row>
    <row r="38" spans="1:7" ht="14">
      <c r="A38" s="86">
        <f t="shared" si="1"/>
        <v>2.4000000000000008</v>
      </c>
      <c r="B38" s="86">
        <f t="shared" si="0"/>
        <v>45.238934211693035</v>
      </c>
      <c r="C38" s="86">
        <f t="shared" si="2"/>
        <v>120793.91284210069</v>
      </c>
      <c r="D38" s="85"/>
      <c r="E38" s="86"/>
      <c r="F38" s="86"/>
      <c r="G38" s="1"/>
    </row>
    <row r="39" spans="1:7" ht="14">
      <c r="A39" s="86">
        <f t="shared" si="1"/>
        <v>2.5000000000000009</v>
      </c>
      <c r="B39" s="86">
        <f t="shared" si="0"/>
        <v>47.123889803846915</v>
      </c>
      <c r="C39" s="86">
        <f t="shared" si="2"/>
        <v>131069.78389984882</v>
      </c>
      <c r="D39" s="85"/>
      <c r="E39" s="86"/>
      <c r="F39" s="86"/>
      <c r="G39" s="1"/>
    </row>
    <row r="40" spans="1:7" ht="14">
      <c r="A40" s="86">
        <f t="shared" si="1"/>
        <v>2.600000000000001</v>
      </c>
      <c r="B40" s="86">
        <f t="shared" si="0"/>
        <v>49.008845396000787</v>
      </c>
      <c r="C40" s="86">
        <f t="shared" si="2"/>
        <v>141765.07826607651</v>
      </c>
      <c r="D40" s="85"/>
      <c r="E40" s="86"/>
      <c r="F40" s="86"/>
      <c r="G40" s="1"/>
    </row>
    <row r="41" spans="1:7" ht="14">
      <c r="A41" s="86">
        <f t="shared" si="1"/>
        <v>2.7000000000000011</v>
      </c>
      <c r="B41" s="86">
        <f t="shared" si="0"/>
        <v>50.893800988154666</v>
      </c>
      <c r="C41" s="86">
        <f t="shared" si="2"/>
        <v>152879.79594078366</v>
      </c>
      <c r="D41" s="85"/>
      <c r="E41" s="86"/>
      <c r="F41" s="86"/>
      <c r="G41" s="1"/>
    </row>
    <row r="42" spans="1:7" ht="14">
      <c r="A42" s="86">
        <f t="shared" si="1"/>
        <v>2.8000000000000012</v>
      </c>
      <c r="B42" s="86">
        <f t="shared" si="0"/>
        <v>52.778756580308546</v>
      </c>
      <c r="C42" s="86">
        <f t="shared" si="2"/>
        <v>164413.93692397035</v>
      </c>
      <c r="D42" s="85"/>
      <c r="E42" s="86"/>
      <c r="F42" s="86"/>
      <c r="G42" s="1"/>
    </row>
    <row r="43" spans="1:7" ht="14">
      <c r="A43" s="86">
        <f t="shared" si="1"/>
        <v>2.9000000000000012</v>
      </c>
      <c r="B43" s="86">
        <f t="shared" si="0"/>
        <v>54.663712172462425</v>
      </c>
      <c r="C43" s="86">
        <f t="shared" si="2"/>
        <v>176367.50121563658</v>
      </c>
      <c r="D43" s="85"/>
      <c r="E43" s="86"/>
      <c r="F43" s="86"/>
      <c r="G43" s="1"/>
    </row>
    <row r="44" spans="1:7" ht="14">
      <c r="A44" s="86">
        <f t="shared" si="1"/>
        <v>3.0000000000000013</v>
      </c>
      <c r="B44" s="86">
        <f t="shared" si="0"/>
        <v>56.548667764616305</v>
      </c>
      <c r="C44" s="86">
        <f t="shared" si="2"/>
        <v>188740.4888157823</v>
      </c>
      <c r="D44" s="85"/>
      <c r="E44" s="86"/>
      <c r="F44" s="86"/>
      <c r="G44" s="1"/>
    </row>
    <row r="45" spans="1:7" ht="14">
      <c r="A45" s="86">
        <f t="shared" si="1"/>
        <v>3.1000000000000014</v>
      </c>
      <c r="B45" s="86">
        <f t="shared" si="0"/>
        <v>58.433623356770177</v>
      </c>
      <c r="C45" s="86">
        <f t="shared" si="2"/>
        <v>201532.89972440759</v>
      </c>
      <c r="D45" s="85"/>
      <c r="E45" s="86"/>
      <c r="F45" s="86"/>
      <c r="G45" s="1"/>
    </row>
    <row r="46" spans="1:7" ht="14">
      <c r="A46" s="86">
        <f t="shared" si="1"/>
        <v>3.2000000000000015</v>
      </c>
      <c r="B46" s="86">
        <f t="shared" si="0"/>
        <v>60.318578948924063</v>
      </c>
      <c r="C46" s="86">
        <f t="shared" si="2"/>
        <v>214744.73394151236</v>
      </c>
      <c r="D46" s="85"/>
      <c r="E46" s="86"/>
      <c r="F46" s="86"/>
      <c r="G46" s="1"/>
    </row>
    <row r="47" spans="1:7" ht="14">
      <c r="A47" s="86">
        <f t="shared" si="1"/>
        <v>3.3000000000000016</v>
      </c>
      <c r="B47" s="86">
        <f t="shared" si="0"/>
        <v>62.203534541077929</v>
      </c>
      <c r="C47" s="86">
        <f t="shared" si="2"/>
        <v>228375.99146709667</v>
      </c>
      <c r="D47" s="85"/>
      <c r="E47" s="86"/>
      <c r="F47" s="86"/>
      <c r="G47" s="1"/>
    </row>
    <row r="48" spans="1:7" ht="14">
      <c r="A48" s="86">
        <f t="shared" si="1"/>
        <v>3.4000000000000017</v>
      </c>
      <c r="B48" s="86">
        <f t="shared" si="0"/>
        <v>64.088490133231815</v>
      </c>
      <c r="C48" s="86">
        <f t="shared" si="2"/>
        <v>242426.67230116043</v>
      </c>
      <c r="D48" s="85"/>
      <c r="E48" s="86"/>
      <c r="F48" s="86"/>
      <c r="G48" s="1"/>
    </row>
    <row r="49" spans="1:7" ht="14">
      <c r="A49" s="86">
        <f t="shared" si="1"/>
        <v>3.5000000000000018</v>
      </c>
      <c r="B49" s="86">
        <f t="shared" si="0"/>
        <v>65.973445725385687</v>
      </c>
      <c r="C49" s="86">
        <f t="shared" si="2"/>
        <v>256896.77644370374</v>
      </c>
      <c r="D49" s="85"/>
      <c r="E49" s="86"/>
      <c r="F49" s="86"/>
      <c r="G49" s="1"/>
    </row>
    <row r="50" spans="1:7" ht="14">
      <c r="A50" s="86">
        <f t="shared" si="1"/>
        <v>3.6000000000000019</v>
      </c>
      <c r="B50" s="86">
        <f t="shared" si="0"/>
        <v>67.858401317539574</v>
      </c>
      <c r="C50" s="86">
        <f t="shared" si="2"/>
        <v>271786.30389472662</v>
      </c>
      <c r="D50" s="85"/>
      <c r="E50" s="86"/>
      <c r="F50" s="86"/>
      <c r="G50" s="1"/>
    </row>
    <row r="51" spans="1:7" ht="14">
      <c r="A51" s="86">
        <f t="shared" si="1"/>
        <v>3.700000000000002</v>
      </c>
      <c r="B51" s="86">
        <f t="shared" si="0"/>
        <v>69.743356909693432</v>
      </c>
      <c r="C51" s="86">
        <f t="shared" si="2"/>
        <v>287095.25465422892</v>
      </c>
      <c r="D51" s="85"/>
      <c r="E51" s="86"/>
      <c r="F51" s="86"/>
      <c r="G51" s="1"/>
    </row>
    <row r="52" spans="1:7" ht="14">
      <c r="A52" s="86">
        <f t="shared" si="1"/>
        <v>3.800000000000002</v>
      </c>
      <c r="B52" s="86">
        <f t="shared" si="0"/>
        <v>71.628312501847319</v>
      </c>
      <c r="C52" s="86">
        <f t="shared" si="2"/>
        <v>302823.62872221082</v>
      </c>
      <c r="D52" s="85"/>
      <c r="E52" s="86"/>
      <c r="F52" s="86"/>
      <c r="G52" s="1"/>
    </row>
    <row r="53" spans="1:7" ht="14">
      <c r="A53" s="86">
        <f t="shared" si="1"/>
        <v>3.9000000000000021</v>
      </c>
      <c r="B53" s="86">
        <f t="shared" si="0"/>
        <v>73.513268094001205</v>
      </c>
      <c r="C53" s="86">
        <f t="shared" si="2"/>
        <v>318971.42609867221</v>
      </c>
      <c r="D53" s="85"/>
      <c r="E53" s="86"/>
      <c r="F53" s="86"/>
      <c r="G53" s="1"/>
    </row>
    <row r="54" spans="1:7" ht="14">
      <c r="A54" s="86">
        <f t="shared" si="1"/>
        <v>4.0000000000000018</v>
      </c>
      <c r="B54" s="86">
        <f t="shared" si="0"/>
        <v>75.398223686155077</v>
      </c>
      <c r="C54" s="86">
        <f t="shared" si="2"/>
        <v>335538.64678361302</v>
      </c>
      <c r="D54" s="85"/>
      <c r="E54" s="86"/>
      <c r="F54" s="86"/>
      <c r="G54" s="1"/>
    </row>
    <row r="55" spans="1:7" ht="14">
      <c r="A55" s="86">
        <f t="shared" si="1"/>
        <v>4.1000000000000014</v>
      </c>
      <c r="B55" s="86">
        <f t="shared" si="0"/>
        <v>77.28317927830895</v>
      </c>
      <c r="C55" s="86">
        <f t="shared" si="2"/>
        <v>352525.29077703337</v>
      </c>
      <c r="D55" s="85"/>
      <c r="E55" s="86"/>
      <c r="F55" s="86"/>
      <c r="G55" s="1"/>
    </row>
    <row r="56" spans="1:7" ht="14">
      <c r="A56" s="86">
        <f t="shared" si="1"/>
        <v>4.2000000000000011</v>
      </c>
      <c r="B56" s="86">
        <f t="shared" si="0"/>
        <v>79.168134870462794</v>
      </c>
      <c r="C56" s="86">
        <f t="shared" si="2"/>
        <v>369931.3580789332</v>
      </c>
      <c r="D56" s="85"/>
      <c r="E56" s="86"/>
      <c r="F56" s="86"/>
      <c r="G56" s="1"/>
    </row>
    <row r="57" spans="1:7" ht="14">
      <c r="A57" s="86">
        <f t="shared" si="1"/>
        <v>4.3000000000000007</v>
      </c>
      <c r="B57" s="86">
        <f t="shared" si="0"/>
        <v>81.053090462616666</v>
      </c>
      <c r="C57" s="86">
        <f t="shared" si="2"/>
        <v>387756.84868931258</v>
      </c>
      <c r="D57" s="85"/>
      <c r="E57" s="86"/>
      <c r="F57" s="86"/>
      <c r="G57" s="1"/>
    </row>
    <row r="58" spans="1:7" ht="14">
      <c r="A58" s="86">
        <f t="shared" si="1"/>
        <v>4.4000000000000004</v>
      </c>
      <c r="B58" s="86">
        <f t="shared" si="0"/>
        <v>82.938046054770538</v>
      </c>
      <c r="C58" s="86">
        <f t="shared" si="2"/>
        <v>406001.76260817144</v>
      </c>
      <c r="D58" s="85"/>
      <c r="E58" s="86"/>
      <c r="F58" s="86"/>
      <c r="G58" s="1"/>
    </row>
    <row r="59" spans="1:7" ht="14">
      <c r="A59" s="86">
        <f t="shared" si="1"/>
        <v>4.5</v>
      </c>
      <c r="B59" s="86">
        <f t="shared" si="0"/>
        <v>84.823001646924411</v>
      </c>
      <c r="C59" s="86">
        <f t="shared" si="2"/>
        <v>424666.0998355099</v>
      </c>
      <c r="D59" s="85"/>
      <c r="E59" s="86"/>
      <c r="F59" s="86"/>
      <c r="G59" s="1"/>
    </row>
    <row r="60" spans="1:7" ht="14">
      <c r="A60" s="86">
        <f t="shared" si="1"/>
        <v>4.5999999999999996</v>
      </c>
      <c r="B60" s="86">
        <f t="shared" si="0"/>
        <v>86.707957239078283</v>
      </c>
      <c r="C60" s="86">
        <f t="shared" si="2"/>
        <v>443749.86037132778</v>
      </c>
      <c r="D60" s="85"/>
      <c r="E60" s="86"/>
      <c r="F60" s="86"/>
      <c r="G60" s="1"/>
    </row>
    <row r="61" spans="1:7" ht="14">
      <c r="A61" s="86">
        <f t="shared" si="1"/>
        <v>4.6999999999999993</v>
      </c>
      <c r="B61" s="86">
        <f t="shared" si="0"/>
        <v>88.592912831232155</v>
      </c>
      <c r="C61" s="86">
        <f t="shared" si="2"/>
        <v>463253.04421562515</v>
      </c>
      <c r="D61" s="85"/>
      <c r="E61" s="86"/>
      <c r="F61" s="86"/>
      <c r="G61" s="1"/>
    </row>
    <row r="62" spans="1:7" ht="14">
      <c r="A62" s="86">
        <f t="shared" si="1"/>
        <v>4.7999999999999989</v>
      </c>
      <c r="B62" s="86">
        <f t="shared" si="0"/>
        <v>90.477868423386013</v>
      </c>
      <c r="C62" s="86">
        <f t="shared" si="2"/>
        <v>483175.65136840212</v>
      </c>
      <c r="D62" s="85"/>
      <c r="E62" s="86"/>
      <c r="F62" s="86"/>
      <c r="G62" s="1"/>
    </row>
    <row r="63" spans="1:7" ht="14">
      <c r="A63" s="86">
        <f t="shared" si="1"/>
        <v>4.8999999999999986</v>
      </c>
      <c r="B63" s="86">
        <f t="shared" si="0"/>
        <v>92.362824015539886</v>
      </c>
      <c r="C63" s="86">
        <f t="shared" si="2"/>
        <v>503517.68182965857</v>
      </c>
      <c r="D63" s="85"/>
      <c r="E63" s="86"/>
      <c r="F63" s="86"/>
      <c r="G63" s="1"/>
    </row>
    <row r="64" spans="1:7" ht="14">
      <c r="A64" s="86">
        <f t="shared" si="1"/>
        <v>4.9999999999999982</v>
      </c>
      <c r="B64" s="86">
        <f t="shared" si="0"/>
        <v>94.247779607693758</v>
      </c>
      <c r="C64" s="86">
        <f t="shared" si="2"/>
        <v>524279.13559939456</v>
      </c>
      <c r="D64" s="85"/>
      <c r="E64" s="86"/>
      <c r="F64" s="86"/>
      <c r="G64" s="1"/>
    </row>
    <row r="65" spans="1:7" ht="14">
      <c r="A65" s="86">
        <f t="shared" si="1"/>
        <v>5.0999999999999979</v>
      </c>
      <c r="B65" s="86">
        <f t="shared" si="0"/>
        <v>96.13273519984763</v>
      </c>
      <c r="C65" s="86">
        <f t="shared" si="2"/>
        <v>545460.01267760992</v>
      </c>
      <c r="D65" s="85"/>
      <c r="E65" s="86"/>
      <c r="F65" s="86"/>
      <c r="G65" s="1"/>
    </row>
    <row r="66" spans="1:7" ht="14">
      <c r="A66" s="86">
        <f t="shared" si="1"/>
        <v>5.1999999999999975</v>
      </c>
      <c r="B66" s="86">
        <f t="shared" si="0"/>
        <v>98.017690792001503</v>
      </c>
      <c r="C66" s="86">
        <f t="shared" si="2"/>
        <v>567060.313064305</v>
      </c>
      <c r="D66" s="85"/>
      <c r="E66" s="86"/>
      <c r="F66" s="86"/>
      <c r="G66" s="1"/>
    </row>
    <row r="67" spans="1:7" ht="14">
      <c r="A67" s="86">
        <f t="shared" si="1"/>
        <v>5.2999999999999972</v>
      </c>
      <c r="B67" s="86">
        <f t="shared" si="0"/>
        <v>99.902646384155375</v>
      </c>
      <c r="C67" s="86">
        <f t="shared" si="2"/>
        <v>589080.03675947955</v>
      </c>
      <c r="D67" s="85"/>
      <c r="E67" s="86"/>
      <c r="F67" s="86"/>
      <c r="G67" s="1"/>
    </row>
    <row r="68" spans="1:7" ht="14">
      <c r="A68" s="86">
        <f t="shared" si="1"/>
        <v>5.3999999999999968</v>
      </c>
      <c r="B68" s="86">
        <f t="shared" si="0"/>
        <v>101.78760197630925</v>
      </c>
      <c r="C68" s="86">
        <f t="shared" si="2"/>
        <v>611519.18376313359</v>
      </c>
      <c r="D68" s="85"/>
      <c r="E68" s="86"/>
      <c r="F68" s="86"/>
      <c r="G68" s="1"/>
    </row>
    <row r="69" spans="1:7" ht="14">
      <c r="A69" s="86">
        <f t="shared" si="1"/>
        <v>5.4999999999999964</v>
      </c>
      <c r="B69" s="86">
        <f t="shared" si="0"/>
        <v>103.67255756846311</v>
      </c>
      <c r="C69" s="86">
        <f t="shared" si="2"/>
        <v>634377.754075267</v>
      </c>
      <c r="D69" s="85"/>
      <c r="E69" s="86"/>
      <c r="F69" s="86"/>
      <c r="G69" s="1"/>
    </row>
    <row r="70" spans="1:7" ht="14">
      <c r="A70" s="86">
        <f t="shared" si="1"/>
        <v>5.5999999999999961</v>
      </c>
      <c r="B70" s="86">
        <f t="shared" si="0"/>
        <v>105.55751316061698</v>
      </c>
      <c r="C70" s="86">
        <f t="shared" si="2"/>
        <v>657655.74769588013</v>
      </c>
      <c r="D70" s="85"/>
      <c r="E70" s="86"/>
      <c r="F70" s="86"/>
      <c r="G70" s="1"/>
    </row>
    <row r="71" spans="1:7" ht="14">
      <c r="A71" s="86">
        <f t="shared" si="1"/>
        <v>5.6999999999999957</v>
      </c>
      <c r="B71" s="86">
        <f t="shared" si="0"/>
        <v>107.44246875277084</v>
      </c>
      <c r="C71" s="86">
        <f t="shared" si="2"/>
        <v>681353.16462497262</v>
      </c>
      <c r="D71" s="85"/>
      <c r="E71" s="86"/>
      <c r="F71" s="86"/>
      <c r="G71" s="1"/>
    </row>
    <row r="72" spans="1:7" ht="14">
      <c r="A72" s="86">
        <f t="shared" si="1"/>
        <v>5.7999999999999954</v>
      </c>
      <c r="B72" s="86">
        <f t="shared" si="0"/>
        <v>109.32742434492471</v>
      </c>
      <c r="C72" s="86">
        <f t="shared" si="2"/>
        <v>705470.00486254459</v>
      </c>
      <c r="D72" s="85"/>
      <c r="E72" s="86"/>
      <c r="F72" s="86"/>
      <c r="G72" s="1"/>
    </row>
    <row r="73" spans="1:7" ht="14">
      <c r="A73" s="86">
        <f t="shared" si="1"/>
        <v>5.899999999999995</v>
      </c>
      <c r="B73" s="86">
        <f t="shared" si="0"/>
        <v>111.21237993707858</v>
      </c>
      <c r="C73" s="86">
        <f t="shared" si="2"/>
        <v>730006.26840859617</v>
      </c>
      <c r="D73" s="85"/>
      <c r="E73" s="86"/>
      <c r="F73" s="86"/>
      <c r="G73" s="1"/>
    </row>
    <row r="74" spans="1:7" ht="14">
      <c r="A74" s="86">
        <f t="shared" si="1"/>
        <v>5.9999999999999947</v>
      </c>
      <c r="B74" s="86">
        <f t="shared" si="0"/>
        <v>113.09733552923245</v>
      </c>
      <c r="C74" s="86">
        <f t="shared" si="2"/>
        <v>754961.95526312734</v>
      </c>
      <c r="D74" s="85"/>
      <c r="E74" s="86"/>
      <c r="F74" s="86"/>
      <c r="G74" s="1"/>
    </row>
    <row r="75" spans="1:7" ht="14">
      <c r="A75" s="86">
        <f t="shared" si="1"/>
        <v>6.0999999999999943</v>
      </c>
      <c r="B75" s="86">
        <f t="shared" si="0"/>
        <v>114.98229112138631</v>
      </c>
      <c r="C75" s="86">
        <f t="shared" si="2"/>
        <v>780337.06542613788</v>
      </c>
      <c r="D75" s="85"/>
      <c r="E75" s="86"/>
      <c r="F75" s="86"/>
      <c r="G75" s="1"/>
    </row>
    <row r="76" spans="1:7" ht="14">
      <c r="A76" s="86">
        <f t="shared" si="1"/>
        <v>6.199999999999994</v>
      </c>
      <c r="B76" s="86">
        <f t="shared" si="0"/>
        <v>116.86724671354018</v>
      </c>
      <c r="C76" s="86">
        <f t="shared" si="2"/>
        <v>806131.59889762814</v>
      </c>
      <c r="D76" s="85"/>
      <c r="E76" s="86"/>
      <c r="F76" s="86"/>
      <c r="G76" s="1"/>
    </row>
    <row r="77" spans="1:7" ht="14">
      <c r="A77" s="86">
        <f t="shared" si="1"/>
        <v>6.2999999999999936</v>
      </c>
      <c r="B77" s="86">
        <f t="shared" si="0"/>
        <v>118.75220230569407</v>
      </c>
      <c r="C77" s="86">
        <f t="shared" si="2"/>
        <v>832345.55567759764</v>
      </c>
      <c r="D77" s="85"/>
      <c r="E77" s="86"/>
      <c r="F77" s="86"/>
      <c r="G77" s="1"/>
    </row>
    <row r="78" spans="1:7" ht="14">
      <c r="A78" s="86">
        <f t="shared" si="1"/>
        <v>6.3999999999999932</v>
      </c>
      <c r="B78" s="86">
        <f t="shared" si="0"/>
        <v>120.63715789784794</v>
      </c>
      <c r="C78" s="86">
        <f t="shared" si="2"/>
        <v>858978.93576604687</v>
      </c>
      <c r="D78" s="85"/>
      <c r="E78" s="86"/>
      <c r="F78" s="86"/>
      <c r="G78" s="1"/>
    </row>
    <row r="79" spans="1:7" ht="14">
      <c r="A79" s="86">
        <f t="shared" ref="A79:A142" si="3">A78+$J$1</f>
        <v>6.4999999999999929</v>
      </c>
      <c r="B79" s="86">
        <f t="shared" si="0"/>
        <v>122.52211349000179</v>
      </c>
      <c r="C79" s="86">
        <f t="shared" ref="C79:C142" si="4">($G$7*$G$2*$G$4*A79^2)/(2*$G$6*0.001)+($G$8*$G$4*A79^2)/2+($G$9*A79)/1000</f>
        <v>886031.73916297546</v>
      </c>
      <c r="D79" s="85"/>
      <c r="E79" s="86"/>
      <c r="F79" s="86"/>
      <c r="G79" s="1"/>
    </row>
    <row r="80" spans="1:7" ht="14">
      <c r="A80" s="86">
        <f t="shared" si="3"/>
        <v>6.5999999999999925</v>
      </c>
      <c r="B80" s="86">
        <f t="shared" si="0"/>
        <v>124.40706908215566</v>
      </c>
      <c r="C80" s="86">
        <f t="shared" si="4"/>
        <v>913503.96586838365</v>
      </c>
      <c r="D80" s="85"/>
      <c r="E80" s="86"/>
      <c r="F80" s="86"/>
      <c r="G80" s="1"/>
    </row>
    <row r="81" spans="1:7" ht="14">
      <c r="A81" s="86">
        <f t="shared" si="3"/>
        <v>6.6999999999999922</v>
      </c>
      <c r="B81" s="86">
        <f t="shared" si="0"/>
        <v>126.29202467430953</v>
      </c>
      <c r="C81" s="86">
        <f t="shared" si="4"/>
        <v>941395.6158822712</v>
      </c>
      <c r="D81" s="85"/>
      <c r="E81" s="86"/>
      <c r="F81" s="86"/>
      <c r="G81" s="1"/>
    </row>
    <row r="82" spans="1:7" ht="14">
      <c r="A82" s="86">
        <f t="shared" si="3"/>
        <v>6.7999999999999918</v>
      </c>
      <c r="B82" s="86">
        <f t="shared" si="0"/>
        <v>128.1769802664634</v>
      </c>
      <c r="C82" s="86">
        <f t="shared" si="4"/>
        <v>969706.68920463847</v>
      </c>
      <c r="D82" s="85"/>
      <c r="E82" s="86"/>
      <c r="F82" s="86"/>
      <c r="G82" s="1"/>
    </row>
    <row r="83" spans="1:7" ht="14">
      <c r="A83" s="86">
        <f t="shared" si="3"/>
        <v>6.8999999999999915</v>
      </c>
      <c r="B83" s="86">
        <f t="shared" si="0"/>
        <v>130.06193585861726</v>
      </c>
      <c r="C83" s="86">
        <f t="shared" si="4"/>
        <v>998437.18583548523</v>
      </c>
      <c r="D83" s="85"/>
      <c r="E83" s="86"/>
      <c r="F83" s="86"/>
      <c r="G83" s="1"/>
    </row>
    <row r="84" spans="1:7" ht="14">
      <c r="A84" s="86">
        <f t="shared" si="3"/>
        <v>6.9999999999999911</v>
      </c>
      <c r="B84" s="86">
        <f t="shared" si="0"/>
        <v>131.94689145077115</v>
      </c>
      <c r="C84" s="86">
        <f t="shared" si="4"/>
        <v>1027587.1057748112</v>
      </c>
      <c r="D84" s="85"/>
      <c r="E84" s="86"/>
      <c r="F84" s="86"/>
      <c r="G84" s="1"/>
    </row>
    <row r="85" spans="1:7" ht="14">
      <c r="A85" s="86">
        <f t="shared" si="3"/>
        <v>7.0999999999999908</v>
      </c>
      <c r="B85" s="86">
        <f t="shared" si="0"/>
        <v>133.83184704292501</v>
      </c>
      <c r="C85" s="86">
        <f t="shared" si="4"/>
        <v>1057156.4490226172</v>
      </c>
      <c r="D85" s="85"/>
      <c r="E85" s="86"/>
      <c r="F85" s="86"/>
      <c r="G85" s="1"/>
    </row>
    <row r="86" spans="1:7" ht="14">
      <c r="A86" s="86">
        <f t="shared" si="3"/>
        <v>7.1999999999999904</v>
      </c>
      <c r="B86" s="86">
        <f t="shared" si="0"/>
        <v>135.71680263507886</v>
      </c>
      <c r="C86" s="86">
        <f t="shared" si="4"/>
        <v>1087145.2155789025</v>
      </c>
      <c r="D86" s="85"/>
      <c r="E86" s="86"/>
      <c r="F86" s="86"/>
      <c r="G86" s="1"/>
    </row>
    <row r="87" spans="1:7" ht="14">
      <c r="A87" s="86">
        <f t="shared" si="3"/>
        <v>7.2999999999999901</v>
      </c>
      <c r="B87" s="86">
        <f t="shared" si="0"/>
        <v>137.60175822723275</v>
      </c>
      <c r="C87" s="86">
        <f t="shared" si="4"/>
        <v>1117553.4054436672</v>
      </c>
      <c r="D87" s="85"/>
      <c r="E87" s="86"/>
      <c r="F87" s="86"/>
      <c r="G87" s="1"/>
    </row>
    <row r="88" spans="1:7" ht="14">
      <c r="A88" s="86">
        <f t="shared" si="3"/>
        <v>7.3999999999999897</v>
      </c>
      <c r="B88" s="86">
        <f t="shared" si="0"/>
        <v>139.48671381938661</v>
      </c>
      <c r="C88" s="86">
        <f t="shared" si="4"/>
        <v>1148381.0186169113</v>
      </c>
      <c r="D88" s="85"/>
      <c r="E88" s="86"/>
      <c r="F88" s="86"/>
      <c r="G88" s="1"/>
    </row>
    <row r="89" spans="1:7" ht="14">
      <c r="A89" s="86">
        <f t="shared" si="3"/>
        <v>7.4999999999999893</v>
      </c>
      <c r="B89" s="86">
        <f t="shared" si="0"/>
        <v>141.37166941154049</v>
      </c>
      <c r="C89" s="86">
        <f t="shared" si="4"/>
        <v>1179628.0550986354</v>
      </c>
      <c r="D89" s="85"/>
      <c r="E89" s="86"/>
      <c r="F89" s="86"/>
      <c r="G89" s="1"/>
    </row>
    <row r="90" spans="1:7" ht="14">
      <c r="A90" s="86">
        <f t="shared" si="3"/>
        <v>7.599999999999989</v>
      </c>
      <c r="B90" s="86">
        <f t="shared" si="0"/>
        <v>143.25662500369435</v>
      </c>
      <c r="C90" s="86">
        <f t="shared" si="4"/>
        <v>1211294.5148888384</v>
      </c>
      <c r="D90" s="85"/>
      <c r="E90" s="86"/>
      <c r="F90" s="86"/>
      <c r="G90" s="1"/>
    </row>
    <row r="91" spans="1:7" ht="14">
      <c r="A91" s="86">
        <f t="shared" si="3"/>
        <v>7.6999999999999886</v>
      </c>
      <c r="B91" s="86">
        <f t="shared" si="0"/>
        <v>145.14158059584821</v>
      </c>
      <c r="C91" s="86">
        <f t="shared" si="4"/>
        <v>1243380.3979875213</v>
      </c>
      <c r="D91" s="85"/>
      <c r="E91" s="86"/>
      <c r="F91" s="86"/>
      <c r="G91" s="1"/>
    </row>
    <row r="92" spans="1:7" ht="14">
      <c r="A92" s="86">
        <f t="shared" si="3"/>
        <v>7.7999999999999883</v>
      </c>
      <c r="B92" s="86">
        <f t="shared" si="0"/>
        <v>147.0265361880021</v>
      </c>
      <c r="C92" s="86">
        <f t="shared" si="4"/>
        <v>1275885.7043946837</v>
      </c>
      <c r="D92" s="85"/>
      <c r="E92" s="86"/>
      <c r="F92" s="86"/>
      <c r="G92" s="1"/>
    </row>
    <row r="93" spans="1:7" ht="14">
      <c r="A93" s="86">
        <f t="shared" si="3"/>
        <v>7.8999999999999879</v>
      </c>
      <c r="B93" s="86">
        <f t="shared" si="0"/>
        <v>148.91149178015596</v>
      </c>
      <c r="C93" s="86">
        <f t="shared" si="4"/>
        <v>1308810.4341103255</v>
      </c>
      <c r="D93" s="85"/>
      <c r="E93" s="86"/>
      <c r="F93" s="86"/>
      <c r="G93" s="1"/>
    </row>
    <row r="94" spans="1:7" ht="14">
      <c r="A94" s="86">
        <f t="shared" si="3"/>
        <v>7.9999999999999876</v>
      </c>
      <c r="B94" s="86">
        <f t="shared" si="0"/>
        <v>150.79644737230984</v>
      </c>
      <c r="C94" s="86">
        <f t="shared" si="4"/>
        <v>1342154.5871344469</v>
      </c>
      <c r="D94" s="85"/>
      <c r="E94" s="86"/>
      <c r="F94" s="86"/>
      <c r="G94" s="1"/>
    </row>
    <row r="95" spans="1:7" ht="14">
      <c r="A95" s="86">
        <f t="shared" si="3"/>
        <v>8.0999999999999872</v>
      </c>
      <c r="B95" s="86">
        <f t="shared" si="0"/>
        <v>152.6814029644637</v>
      </c>
      <c r="C95" s="86">
        <f t="shared" si="4"/>
        <v>1375918.1634670475</v>
      </c>
      <c r="D95" s="85"/>
      <c r="E95" s="86"/>
      <c r="F95" s="86"/>
      <c r="G95" s="1"/>
    </row>
    <row r="96" spans="1:7" ht="14">
      <c r="A96" s="86">
        <f t="shared" si="3"/>
        <v>8.1999999999999869</v>
      </c>
      <c r="B96" s="86">
        <f t="shared" si="0"/>
        <v>154.56635855661759</v>
      </c>
      <c r="C96" s="86">
        <f t="shared" si="4"/>
        <v>1410101.1631081279</v>
      </c>
      <c r="D96" s="85"/>
      <c r="E96" s="86"/>
      <c r="F96" s="86"/>
      <c r="G96" s="1"/>
    </row>
    <row r="97" spans="1:7" ht="14">
      <c r="A97" s="86">
        <f t="shared" si="3"/>
        <v>8.2999999999999865</v>
      </c>
      <c r="B97" s="86">
        <f t="shared" si="0"/>
        <v>156.45131414877144</v>
      </c>
      <c r="C97" s="86">
        <f t="shared" si="4"/>
        <v>1444703.5860576879</v>
      </c>
      <c r="D97" s="85"/>
      <c r="E97" s="86"/>
      <c r="F97" s="86"/>
      <c r="G97" s="1"/>
    </row>
    <row r="98" spans="1:7" ht="14">
      <c r="A98" s="86">
        <f t="shared" si="3"/>
        <v>8.3999999999999861</v>
      </c>
      <c r="B98" s="86">
        <f t="shared" si="0"/>
        <v>158.3362697409253</v>
      </c>
      <c r="C98" s="86">
        <f t="shared" si="4"/>
        <v>1479725.4323157272</v>
      </c>
      <c r="D98" s="85"/>
      <c r="E98" s="86"/>
      <c r="F98" s="86"/>
      <c r="G98" s="1"/>
    </row>
    <row r="99" spans="1:7" ht="14">
      <c r="A99" s="86">
        <f t="shared" si="3"/>
        <v>8.4999999999999858</v>
      </c>
      <c r="B99" s="86">
        <f t="shared" si="0"/>
        <v>160.22122533307919</v>
      </c>
      <c r="C99" s="86">
        <f t="shared" si="4"/>
        <v>1515166.7018822462</v>
      </c>
      <c r="D99" s="85"/>
      <c r="E99" s="86"/>
      <c r="F99" s="86"/>
      <c r="G99" s="1"/>
    </row>
    <row r="100" spans="1:7" ht="14">
      <c r="A100" s="86">
        <f t="shared" si="3"/>
        <v>8.5999999999999854</v>
      </c>
      <c r="B100" s="86">
        <f t="shared" si="0"/>
        <v>162.10618092523305</v>
      </c>
      <c r="C100" s="86">
        <f t="shared" si="4"/>
        <v>1551027.3947572447</v>
      </c>
      <c r="D100" s="85"/>
      <c r="E100" s="86"/>
      <c r="F100" s="86"/>
      <c r="G100" s="1"/>
    </row>
    <row r="101" spans="1:7" ht="14">
      <c r="A101" s="86">
        <f t="shared" si="3"/>
        <v>8.6999999999999851</v>
      </c>
      <c r="B101" s="86">
        <f t="shared" si="0"/>
        <v>163.99113651738693</v>
      </c>
      <c r="C101" s="86">
        <f t="shared" si="4"/>
        <v>1587307.5109407227</v>
      </c>
      <c r="D101" s="85"/>
      <c r="E101" s="86"/>
      <c r="F101" s="86"/>
      <c r="G101" s="1"/>
    </row>
    <row r="102" spans="1:7" ht="14">
      <c r="A102" s="86">
        <f t="shared" si="3"/>
        <v>8.7999999999999847</v>
      </c>
      <c r="B102" s="86">
        <f t="shared" si="0"/>
        <v>165.87609210954079</v>
      </c>
      <c r="C102" s="86">
        <f t="shared" si="4"/>
        <v>1624007.0504326799</v>
      </c>
      <c r="D102" s="85"/>
      <c r="E102" s="86"/>
      <c r="F102" s="86"/>
      <c r="G102" s="1"/>
    </row>
    <row r="103" spans="1:7" ht="14">
      <c r="A103" s="86">
        <f t="shared" si="3"/>
        <v>8.8999999999999844</v>
      </c>
      <c r="B103" s="86">
        <f t="shared" si="0"/>
        <v>167.76104770169465</v>
      </c>
      <c r="C103" s="86">
        <f t="shared" si="4"/>
        <v>1661126.0132331171</v>
      </c>
      <c r="D103" s="85"/>
      <c r="E103" s="86"/>
      <c r="F103" s="86"/>
      <c r="G103" s="1"/>
    </row>
    <row r="104" spans="1:7" ht="14">
      <c r="A104" s="86">
        <f t="shared" si="3"/>
        <v>8.999999999999984</v>
      </c>
      <c r="B104" s="86">
        <f t="shared" si="0"/>
        <v>169.64600329384854</v>
      </c>
      <c r="C104" s="86">
        <f t="shared" si="4"/>
        <v>1698664.3993420335</v>
      </c>
      <c r="D104" s="85"/>
      <c r="E104" s="86"/>
      <c r="F104" s="86"/>
      <c r="G104" s="1"/>
    </row>
    <row r="105" spans="1:7" ht="14">
      <c r="A105" s="86">
        <f t="shared" si="3"/>
        <v>9.0999999999999837</v>
      </c>
      <c r="B105" s="86">
        <f t="shared" si="0"/>
        <v>171.5309588860024</v>
      </c>
      <c r="C105" s="86">
        <f t="shared" si="4"/>
        <v>1736622.2087594296</v>
      </c>
      <c r="D105" s="85"/>
      <c r="E105" s="86"/>
      <c r="F105" s="86"/>
      <c r="G105" s="1"/>
    </row>
    <row r="106" spans="1:7" ht="14">
      <c r="A106" s="86">
        <f t="shared" si="3"/>
        <v>9.1999999999999833</v>
      </c>
      <c r="B106" s="86">
        <f t="shared" si="0"/>
        <v>173.41591447815628</v>
      </c>
      <c r="C106" s="86">
        <f t="shared" si="4"/>
        <v>1774999.4414853049</v>
      </c>
      <c r="D106" s="85"/>
      <c r="E106" s="86"/>
      <c r="F106" s="86"/>
      <c r="G106" s="1"/>
    </row>
    <row r="107" spans="1:7" ht="14">
      <c r="A107" s="86">
        <f t="shared" si="3"/>
        <v>9.2999999999999829</v>
      </c>
      <c r="B107" s="86">
        <f t="shared" si="0"/>
        <v>175.30087007031014</v>
      </c>
      <c r="C107" s="86">
        <f t="shared" si="4"/>
        <v>1813796.0975196599</v>
      </c>
      <c r="D107" s="85"/>
      <c r="E107" s="86"/>
      <c r="F107" s="86"/>
      <c r="G107" s="1"/>
    </row>
    <row r="108" spans="1:7" ht="14">
      <c r="A108" s="86">
        <f t="shared" si="3"/>
        <v>9.3999999999999826</v>
      </c>
      <c r="B108" s="86">
        <f t="shared" si="0"/>
        <v>177.18582566246403</v>
      </c>
      <c r="C108" s="86">
        <f t="shared" si="4"/>
        <v>1853012.1768624946</v>
      </c>
      <c r="D108" s="85"/>
      <c r="E108" s="86"/>
      <c r="F108" s="86"/>
      <c r="G108" s="1"/>
    </row>
    <row r="109" spans="1:7" ht="14">
      <c r="A109" s="86">
        <f t="shared" si="3"/>
        <v>9.4999999999999822</v>
      </c>
      <c r="B109" s="86">
        <f t="shared" si="0"/>
        <v>179.07078125461788</v>
      </c>
      <c r="C109" s="86">
        <f t="shared" si="4"/>
        <v>1892647.6795138086</v>
      </c>
      <c r="D109" s="85"/>
      <c r="E109" s="86"/>
      <c r="F109" s="86"/>
      <c r="G109" s="1"/>
    </row>
    <row r="110" spans="1:7" ht="14">
      <c r="A110" s="86">
        <f t="shared" si="3"/>
        <v>9.5999999999999819</v>
      </c>
      <c r="B110" s="86">
        <f t="shared" si="0"/>
        <v>180.95573684677171</v>
      </c>
      <c r="C110" s="86">
        <f t="shared" si="4"/>
        <v>1932702.6054736022</v>
      </c>
      <c r="D110" s="85"/>
      <c r="E110" s="86"/>
      <c r="F110" s="86"/>
      <c r="G110" s="1"/>
    </row>
    <row r="111" spans="1:7" ht="14">
      <c r="A111" s="86">
        <f t="shared" si="3"/>
        <v>9.6999999999999815</v>
      </c>
      <c r="B111" s="86">
        <f t="shared" si="0"/>
        <v>182.8406924389256</v>
      </c>
      <c r="C111" s="86">
        <f t="shared" si="4"/>
        <v>1973176.9547418752</v>
      </c>
      <c r="D111" s="85"/>
      <c r="E111" s="86"/>
      <c r="F111" s="86"/>
      <c r="G111" s="1"/>
    </row>
    <row r="112" spans="1:7" ht="14">
      <c r="A112" s="86">
        <f t="shared" si="3"/>
        <v>9.7999999999999812</v>
      </c>
      <c r="B112" s="86">
        <f t="shared" si="0"/>
        <v>184.72564803107946</v>
      </c>
      <c r="C112" s="86">
        <f t="shared" si="4"/>
        <v>2014070.7273186278</v>
      </c>
      <c r="D112" s="85"/>
      <c r="E112" s="86"/>
      <c r="F112" s="86"/>
      <c r="G112" s="1"/>
    </row>
    <row r="113" spans="1:7" ht="14">
      <c r="A113" s="86">
        <f t="shared" si="3"/>
        <v>9.8999999999999808</v>
      </c>
      <c r="B113" s="86">
        <f t="shared" si="0"/>
        <v>186.61060362323335</v>
      </c>
      <c r="C113" s="86">
        <f t="shared" si="4"/>
        <v>2055383.9232038599</v>
      </c>
      <c r="D113" s="85"/>
      <c r="E113" s="86"/>
      <c r="F113" s="86"/>
      <c r="G113" s="1"/>
    </row>
    <row r="114" spans="1:7" ht="14">
      <c r="A114" s="86">
        <f t="shared" si="3"/>
        <v>9.9999999999999805</v>
      </c>
      <c r="B114" s="86">
        <f t="shared" si="0"/>
        <v>188.4955592153872</v>
      </c>
      <c r="C114" s="86">
        <f t="shared" si="4"/>
        <v>2097116.5423975713</v>
      </c>
      <c r="D114" s="85"/>
      <c r="E114" s="86"/>
      <c r="F114" s="86"/>
      <c r="G114" s="1"/>
    </row>
    <row r="115" spans="1:7" ht="14">
      <c r="A115" s="86">
        <f t="shared" si="3"/>
        <v>10.09999999999998</v>
      </c>
      <c r="B115" s="86">
        <f t="shared" si="0"/>
        <v>190.38051480754109</v>
      </c>
      <c r="C115" s="86">
        <f t="shared" si="4"/>
        <v>2139268.5848997622</v>
      </c>
      <c r="D115" s="85"/>
      <c r="E115" s="86"/>
      <c r="F115" s="86"/>
      <c r="G115" s="1"/>
    </row>
    <row r="116" spans="1:7" ht="14">
      <c r="A116" s="86">
        <f t="shared" si="3"/>
        <v>10.19999999999998</v>
      </c>
      <c r="B116" s="86">
        <f t="shared" si="0"/>
        <v>192.26547039969495</v>
      </c>
      <c r="C116" s="86">
        <f t="shared" si="4"/>
        <v>2181840.0507104332</v>
      </c>
      <c r="D116" s="85"/>
      <c r="E116" s="86"/>
      <c r="F116" s="86"/>
      <c r="G116" s="1"/>
    </row>
    <row r="117" spans="1:7" ht="14">
      <c r="A117" s="86">
        <f t="shared" si="3"/>
        <v>10.299999999999979</v>
      </c>
      <c r="B117" s="86">
        <f t="shared" si="0"/>
        <v>194.15042599184881</v>
      </c>
      <c r="C117" s="86">
        <f t="shared" si="4"/>
        <v>2224830.9398295833</v>
      </c>
      <c r="D117" s="85"/>
      <c r="E117" s="86"/>
      <c r="F117" s="86"/>
      <c r="G117" s="1"/>
    </row>
    <row r="118" spans="1:7" ht="14">
      <c r="A118" s="86">
        <f t="shared" si="3"/>
        <v>10.399999999999979</v>
      </c>
      <c r="B118" s="86">
        <f t="shared" si="0"/>
        <v>196.03538158400269</v>
      </c>
      <c r="C118" s="86">
        <f t="shared" si="4"/>
        <v>2268241.252257213</v>
      </c>
      <c r="D118" s="85"/>
      <c r="E118" s="86"/>
      <c r="F118" s="86"/>
      <c r="G118" s="1"/>
    </row>
    <row r="119" spans="1:7" ht="14">
      <c r="A119" s="86">
        <f t="shared" si="3"/>
        <v>10.499999999999979</v>
      </c>
      <c r="B119" s="86">
        <f t="shared" si="0"/>
        <v>197.92033717615655</v>
      </c>
      <c r="C119" s="86">
        <f t="shared" si="4"/>
        <v>2312070.9879933218</v>
      </c>
      <c r="D119" s="85"/>
      <c r="E119" s="86"/>
      <c r="F119" s="86"/>
      <c r="G119" s="1"/>
    </row>
    <row r="120" spans="1:7" ht="14">
      <c r="A120" s="86">
        <f t="shared" si="3"/>
        <v>10.599999999999978</v>
      </c>
      <c r="B120" s="86">
        <f t="shared" si="0"/>
        <v>199.80529276831044</v>
      </c>
      <c r="C120" s="86">
        <f t="shared" si="4"/>
        <v>2356320.1470379108</v>
      </c>
      <c r="D120" s="85"/>
      <c r="E120" s="86"/>
      <c r="F120" s="86"/>
      <c r="G120" s="1"/>
    </row>
    <row r="121" spans="1:7" ht="14">
      <c r="A121" s="86">
        <f t="shared" si="3"/>
        <v>10.699999999999978</v>
      </c>
      <c r="B121" s="86">
        <f t="shared" si="0"/>
        <v>201.6902483604643</v>
      </c>
      <c r="C121" s="86">
        <f t="shared" si="4"/>
        <v>2400988.7293909788</v>
      </c>
      <c r="D121" s="85"/>
      <c r="E121" s="86"/>
      <c r="F121" s="86"/>
      <c r="G121" s="1"/>
    </row>
    <row r="122" spans="1:7" ht="14">
      <c r="A122" s="86">
        <f t="shared" si="3"/>
        <v>10.799999999999978</v>
      </c>
      <c r="B122" s="86">
        <f t="shared" si="0"/>
        <v>203.57520395261818</v>
      </c>
      <c r="C122" s="86">
        <f t="shared" si="4"/>
        <v>2446076.7350525269</v>
      </c>
      <c r="D122" s="85"/>
      <c r="E122" s="86"/>
      <c r="F122" s="86"/>
      <c r="G122" s="1"/>
    </row>
    <row r="123" spans="1:7" ht="14">
      <c r="A123" s="86">
        <f t="shared" si="3"/>
        <v>10.899999999999977</v>
      </c>
      <c r="B123" s="86">
        <f t="shared" si="0"/>
        <v>205.46015954477204</v>
      </c>
      <c r="C123" s="86">
        <f t="shared" si="4"/>
        <v>2491584.1640225542</v>
      </c>
      <c r="D123" s="85"/>
      <c r="E123" s="86"/>
      <c r="F123" s="86"/>
      <c r="G123" s="1"/>
    </row>
    <row r="124" spans="1:7" ht="14">
      <c r="A124" s="86">
        <f t="shared" si="3"/>
        <v>10.999999999999977</v>
      </c>
      <c r="B124" s="86">
        <f t="shared" si="0"/>
        <v>207.3451151369259</v>
      </c>
      <c r="C124" s="86">
        <f t="shared" si="4"/>
        <v>2537511.0163010606</v>
      </c>
      <c r="D124" s="85"/>
      <c r="E124" s="86"/>
      <c r="F124" s="86"/>
      <c r="G124" s="1"/>
    </row>
    <row r="125" spans="1:7" ht="14">
      <c r="A125" s="86">
        <f t="shared" si="3"/>
        <v>11.099999999999977</v>
      </c>
      <c r="B125" s="86">
        <f t="shared" si="0"/>
        <v>209.23007072907978</v>
      </c>
      <c r="C125" s="86">
        <f t="shared" si="4"/>
        <v>2583857.291888047</v>
      </c>
      <c r="D125" s="85"/>
      <c r="E125" s="86"/>
      <c r="F125" s="86"/>
      <c r="G125" s="1"/>
    </row>
    <row r="126" spans="1:7" ht="14">
      <c r="A126" s="86">
        <f t="shared" si="3"/>
        <v>11.199999999999976</v>
      </c>
      <c r="B126" s="86">
        <f t="shared" si="0"/>
        <v>211.11502632123364</v>
      </c>
      <c r="C126" s="86">
        <f t="shared" si="4"/>
        <v>2630622.9907835126</v>
      </c>
      <c r="D126" s="85"/>
      <c r="E126" s="86"/>
      <c r="F126" s="86"/>
      <c r="G126" s="1"/>
    </row>
    <row r="127" spans="1:7" ht="14">
      <c r="A127" s="86">
        <f t="shared" si="3"/>
        <v>11.299999999999976</v>
      </c>
      <c r="B127" s="86">
        <f t="shared" si="0"/>
        <v>212.99998191338753</v>
      </c>
      <c r="C127" s="86">
        <f t="shared" si="4"/>
        <v>2677808.1129874582</v>
      </c>
      <c r="D127" s="85"/>
      <c r="E127" s="86"/>
      <c r="F127" s="86"/>
      <c r="G127" s="1"/>
    </row>
    <row r="128" spans="1:7" ht="14">
      <c r="A128" s="86">
        <f t="shared" si="3"/>
        <v>11.399999999999975</v>
      </c>
      <c r="B128" s="86">
        <f t="shared" si="0"/>
        <v>214.88493750554139</v>
      </c>
      <c r="C128" s="86">
        <f t="shared" si="4"/>
        <v>2725412.6584998826</v>
      </c>
      <c r="D128" s="85"/>
      <c r="E128" s="86"/>
      <c r="F128" s="86"/>
      <c r="G128" s="1"/>
    </row>
    <row r="129" spans="1:7" ht="14">
      <c r="A129" s="86">
        <f t="shared" si="3"/>
        <v>11.499999999999975</v>
      </c>
      <c r="B129" s="86">
        <f t="shared" si="0"/>
        <v>216.76989309769525</v>
      </c>
      <c r="C129" s="86">
        <f t="shared" si="4"/>
        <v>2773436.6273207869</v>
      </c>
      <c r="D129" s="85"/>
      <c r="E129" s="86"/>
      <c r="F129" s="86"/>
      <c r="G129" s="1"/>
    </row>
    <row r="130" spans="1:7" ht="14">
      <c r="A130" s="86">
        <f t="shared" si="3"/>
        <v>11.599999999999975</v>
      </c>
      <c r="B130" s="86">
        <f t="shared" si="0"/>
        <v>218.65484868984913</v>
      </c>
      <c r="C130" s="86">
        <f t="shared" si="4"/>
        <v>2821880.01945017</v>
      </c>
      <c r="D130" s="85"/>
      <c r="E130" s="86"/>
      <c r="F130" s="86"/>
      <c r="G130" s="1"/>
    </row>
    <row r="131" spans="1:7" ht="14">
      <c r="A131" s="86">
        <f t="shared" si="3"/>
        <v>11.699999999999974</v>
      </c>
      <c r="B131" s="86">
        <f t="shared" si="0"/>
        <v>220.53980428200299</v>
      </c>
      <c r="C131" s="86">
        <f t="shared" si="4"/>
        <v>2870742.8348880336</v>
      </c>
      <c r="D131" s="85"/>
      <c r="E131" s="86"/>
      <c r="F131" s="86"/>
      <c r="G131" s="1"/>
    </row>
    <row r="132" spans="1:7" ht="14">
      <c r="A132" s="86">
        <f t="shared" si="3"/>
        <v>11.799999999999974</v>
      </c>
      <c r="B132" s="86">
        <f t="shared" si="0"/>
        <v>222.42475987415688</v>
      </c>
      <c r="C132" s="86">
        <f t="shared" si="4"/>
        <v>2920025.0736343767</v>
      </c>
      <c r="D132" s="85"/>
      <c r="E132" s="86"/>
      <c r="F132" s="86"/>
      <c r="G132" s="1"/>
    </row>
    <row r="133" spans="1:7" ht="14">
      <c r="A133" s="86">
        <f t="shared" si="3"/>
        <v>11.899999999999974</v>
      </c>
      <c r="B133" s="86">
        <f t="shared" si="0"/>
        <v>224.30971546631073</v>
      </c>
      <c r="C133" s="86">
        <f t="shared" si="4"/>
        <v>2969726.7356891995</v>
      </c>
      <c r="D133" s="85"/>
      <c r="E133" s="86"/>
      <c r="F133" s="86"/>
      <c r="G133" s="1"/>
    </row>
    <row r="134" spans="1:7" ht="14">
      <c r="A134" s="86">
        <f t="shared" si="3"/>
        <v>11.999999999999973</v>
      </c>
      <c r="B134" s="86">
        <f t="shared" si="0"/>
        <v>226.19467105846462</v>
      </c>
      <c r="C134" s="86">
        <f t="shared" si="4"/>
        <v>3019847.821052501</v>
      </c>
      <c r="D134" s="85"/>
      <c r="E134" s="86"/>
      <c r="F134" s="86"/>
      <c r="G134" s="1"/>
    </row>
    <row r="135" spans="1:7" ht="14">
      <c r="A135" s="86">
        <f t="shared" si="3"/>
        <v>12.099999999999973</v>
      </c>
      <c r="B135" s="86">
        <f t="shared" si="0"/>
        <v>228.07962665061848</v>
      </c>
      <c r="C135" s="86">
        <f t="shared" si="4"/>
        <v>3070388.3297242825</v>
      </c>
      <c r="D135" s="85"/>
      <c r="E135" s="86"/>
      <c r="F135" s="86"/>
      <c r="G135" s="1"/>
    </row>
    <row r="136" spans="1:7" ht="14">
      <c r="A136" s="86">
        <f t="shared" si="3"/>
        <v>12.199999999999973</v>
      </c>
      <c r="B136" s="86">
        <f t="shared" si="0"/>
        <v>229.96458224277234</v>
      </c>
      <c r="C136" s="86">
        <f t="shared" si="4"/>
        <v>3121348.2617045431</v>
      </c>
      <c r="D136" s="85"/>
      <c r="E136" s="86"/>
      <c r="F136" s="86"/>
      <c r="G136" s="1"/>
    </row>
    <row r="137" spans="1:7" ht="14">
      <c r="A137" s="86">
        <f t="shared" si="3"/>
        <v>12.299999999999972</v>
      </c>
      <c r="B137" s="86">
        <f t="shared" si="0"/>
        <v>231.84953783492622</v>
      </c>
      <c r="C137" s="86">
        <f t="shared" si="4"/>
        <v>3172727.6169932839</v>
      </c>
      <c r="D137" s="85"/>
      <c r="E137" s="86"/>
      <c r="F137" s="86"/>
      <c r="G137" s="1"/>
    </row>
    <row r="138" spans="1:7" ht="14">
      <c r="A138" s="86">
        <f t="shared" si="3"/>
        <v>12.399999999999972</v>
      </c>
      <c r="B138" s="86">
        <f t="shared" si="0"/>
        <v>233.73449342708008</v>
      </c>
      <c r="C138" s="86">
        <f t="shared" si="4"/>
        <v>3224526.3955905037</v>
      </c>
      <c r="D138" s="85"/>
      <c r="E138" s="86"/>
      <c r="F138" s="86"/>
      <c r="G138" s="1"/>
    </row>
    <row r="139" spans="1:7" ht="14">
      <c r="A139" s="86">
        <f t="shared" si="3"/>
        <v>12.499999999999972</v>
      </c>
      <c r="B139" s="86">
        <f t="shared" si="0"/>
        <v>235.61944901923394</v>
      </c>
      <c r="C139" s="86">
        <f t="shared" si="4"/>
        <v>3276744.5974962031</v>
      </c>
      <c r="D139" s="85"/>
      <c r="E139" s="86"/>
      <c r="F139" s="86"/>
      <c r="G139" s="1"/>
    </row>
    <row r="140" spans="1:7" ht="14">
      <c r="A140" s="86">
        <f t="shared" si="3"/>
        <v>12.599999999999971</v>
      </c>
      <c r="B140" s="86">
        <f t="shared" si="0"/>
        <v>237.50440461138783</v>
      </c>
      <c r="C140" s="86">
        <f t="shared" si="4"/>
        <v>3329382.2227103822</v>
      </c>
      <c r="D140" s="85"/>
      <c r="E140" s="86"/>
      <c r="F140" s="86"/>
      <c r="G140" s="1"/>
    </row>
    <row r="141" spans="1:7" ht="14">
      <c r="A141" s="86">
        <f t="shared" si="3"/>
        <v>12.699999999999971</v>
      </c>
      <c r="B141" s="86">
        <f t="shared" si="0"/>
        <v>239.38936020354168</v>
      </c>
      <c r="C141" s="86">
        <f t="shared" si="4"/>
        <v>3382439.2712330404</v>
      </c>
      <c r="D141" s="85"/>
      <c r="E141" s="86"/>
      <c r="F141" s="86"/>
      <c r="G141" s="1"/>
    </row>
    <row r="142" spans="1:7" ht="14">
      <c r="A142" s="86">
        <f t="shared" si="3"/>
        <v>12.799999999999971</v>
      </c>
      <c r="B142" s="86">
        <f t="shared" si="0"/>
        <v>241.27431579569557</v>
      </c>
      <c r="C142" s="86">
        <f t="shared" si="4"/>
        <v>3435915.7430641786</v>
      </c>
      <c r="D142" s="85"/>
      <c r="E142" s="86"/>
      <c r="F142" s="86"/>
      <c r="G142" s="1"/>
    </row>
    <row r="143" spans="1:7" ht="14">
      <c r="A143" s="86">
        <f t="shared" ref="A143:A206" si="5">A142+$J$1</f>
        <v>12.89999999999997</v>
      </c>
      <c r="B143" s="86">
        <f t="shared" si="0"/>
        <v>243.1592713878494</v>
      </c>
      <c r="C143" s="86">
        <f t="shared" ref="C143:C206" si="6">($G$7*$G$2*$G$4*A143^2)/(2*$G$6*0.001)+($G$8*$G$4*A143^2)/2+($G$9*A143)/1000</f>
        <v>3489811.638203796</v>
      </c>
      <c r="D143" s="85"/>
      <c r="E143" s="86"/>
      <c r="F143" s="86"/>
      <c r="G143" s="1"/>
    </row>
    <row r="144" spans="1:7" ht="14">
      <c r="A144" s="86">
        <f t="shared" si="5"/>
        <v>12.99999999999997</v>
      </c>
      <c r="B144" s="86">
        <f t="shared" si="0"/>
        <v>245.04422698000332</v>
      </c>
      <c r="C144" s="86">
        <f t="shared" si="6"/>
        <v>3544126.9566518925</v>
      </c>
      <c r="D144" s="85"/>
      <c r="E144" s="86"/>
      <c r="F144" s="86"/>
      <c r="G144" s="1"/>
    </row>
    <row r="145" spans="1:7" ht="14">
      <c r="A145" s="86">
        <f t="shared" si="5"/>
        <v>13.099999999999969</v>
      </c>
      <c r="B145" s="86">
        <f t="shared" si="0"/>
        <v>246.92918257215715</v>
      </c>
      <c r="C145" s="86">
        <f t="shared" si="6"/>
        <v>3598861.6984084696</v>
      </c>
      <c r="D145" s="85"/>
      <c r="E145" s="86"/>
      <c r="F145" s="86"/>
      <c r="G145" s="1"/>
    </row>
    <row r="146" spans="1:7" ht="14">
      <c r="A146" s="86">
        <f t="shared" si="5"/>
        <v>13.199999999999969</v>
      </c>
      <c r="B146" s="86">
        <f t="shared" si="0"/>
        <v>248.81413816431106</v>
      </c>
      <c r="C146" s="86">
        <f t="shared" si="6"/>
        <v>3654015.8634735253</v>
      </c>
      <c r="D146" s="85"/>
      <c r="E146" s="86"/>
      <c r="F146" s="86"/>
      <c r="G146" s="1"/>
    </row>
    <row r="147" spans="1:7" ht="14">
      <c r="A147" s="86">
        <f t="shared" si="5"/>
        <v>13.299999999999969</v>
      </c>
      <c r="B147" s="86">
        <f t="shared" si="0"/>
        <v>250.69909375646489</v>
      </c>
      <c r="C147" s="86">
        <f t="shared" si="6"/>
        <v>3709589.451847061</v>
      </c>
      <c r="D147" s="85"/>
      <c r="E147" s="86"/>
      <c r="F147" s="86"/>
      <c r="G147" s="1"/>
    </row>
    <row r="148" spans="1:7" ht="14">
      <c r="A148" s="86">
        <f t="shared" si="5"/>
        <v>13.399999999999968</v>
      </c>
      <c r="B148" s="86">
        <f t="shared" si="0"/>
        <v>252.58404934861878</v>
      </c>
      <c r="C148" s="86">
        <f t="shared" si="6"/>
        <v>3765582.463529076</v>
      </c>
      <c r="D148" s="85"/>
      <c r="E148" s="86"/>
      <c r="F148" s="86"/>
      <c r="G148" s="1"/>
    </row>
    <row r="149" spans="1:7" ht="14">
      <c r="A149" s="86">
        <f t="shared" si="5"/>
        <v>13.499999999999968</v>
      </c>
      <c r="B149" s="86">
        <f t="shared" si="0"/>
        <v>254.46900494077263</v>
      </c>
      <c r="C149" s="86">
        <f t="shared" si="6"/>
        <v>3821994.8985195709</v>
      </c>
      <c r="D149" s="85"/>
      <c r="E149" s="86"/>
      <c r="F149" s="86"/>
      <c r="G149" s="1"/>
    </row>
    <row r="150" spans="1:7" ht="14">
      <c r="A150" s="86">
        <f t="shared" si="5"/>
        <v>13.599999999999968</v>
      </c>
      <c r="B150" s="86">
        <f t="shared" si="0"/>
        <v>256.35396053292652</v>
      </c>
      <c r="C150" s="86">
        <f t="shared" si="6"/>
        <v>3878826.7568185451</v>
      </c>
      <c r="D150" s="85"/>
      <c r="E150" s="86"/>
      <c r="F150" s="86"/>
      <c r="G150" s="1"/>
    </row>
    <row r="151" spans="1:7" ht="14">
      <c r="A151" s="86">
        <f t="shared" si="5"/>
        <v>13.699999999999967</v>
      </c>
      <c r="B151" s="86">
        <f t="shared" si="0"/>
        <v>258.23891612508038</v>
      </c>
      <c r="C151" s="86">
        <f t="shared" si="6"/>
        <v>3936078.0384259988</v>
      </c>
      <c r="D151" s="85"/>
      <c r="E151" s="86"/>
      <c r="F151" s="86"/>
      <c r="G151" s="1"/>
    </row>
    <row r="152" spans="1:7" ht="14">
      <c r="A152" s="86">
        <f t="shared" si="5"/>
        <v>13.799999999999967</v>
      </c>
      <c r="B152" s="86">
        <f t="shared" si="0"/>
        <v>260.12387171723429</v>
      </c>
      <c r="C152" s="86">
        <f t="shared" si="6"/>
        <v>3993748.7433419311</v>
      </c>
      <c r="D152" s="85"/>
      <c r="E152" s="86"/>
      <c r="F152" s="86"/>
      <c r="G152" s="1"/>
    </row>
    <row r="153" spans="1:7" ht="14">
      <c r="A153" s="86">
        <f t="shared" si="5"/>
        <v>13.899999999999967</v>
      </c>
      <c r="B153" s="86">
        <f t="shared" si="0"/>
        <v>262.0088273093881</v>
      </c>
      <c r="C153" s="86">
        <f t="shared" si="6"/>
        <v>4051838.8715663441</v>
      </c>
      <c r="D153" s="85"/>
      <c r="E153" s="86"/>
      <c r="F153" s="86"/>
      <c r="G153" s="1"/>
    </row>
    <row r="154" spans="1:7" ht="14">
      <c r="A154" s="86">
        <f t="shared" si="5"/>
        <v>13.999999999999966</v>
      </c>
      <c r="B154" s="86">
        <f t="shared" si="0"/>
        <v>263.89378290154201</v>
      </c>
      <c r="C154" s="86">
        <f t="shared" si="6"/>
        <v>4110348.4230992361</v>
      </c>
      <c r="D154" s="85"/>
      <c r="E154" s="86"/>
      <c r="F154" s="86"/>
      <c r="G154" s="1"/>
    </row>
    <row r="155" spans="1:7" ht="14">
      <c r="A155" s="86">
        <f t="shared" si="5"/>
        <v>14.099999999999966</v>
      </c>
      <c r="B155" s="86">
        <f t="shared" si="0"/>
        <v>265.77873849369587</v>
      </c>
      <c r="C155" s="86">
        <f t="shared" si="6"/>
        <v>4169277.3979406082</v>
      </c>
      <c r="D155" s="85"/>
      <c r="E155" s="86"/>
      <c r="F155" s="86"/>
      <c r="G155" s="1"/>
    </row>
    <row r="156" spans="1:7" ht="14">
      <c r="A156" s="86">
        <f t="shared" si="5"/>
        <v>14.199999999999966</v>
      </c>
      <c r="B156" s="86">
        <f t="shared" si="0"/>
        <v>267.66369408584967</v>
      </c>
      <c r="C156" s="86">
        <f t="shared" si="6"/>
        <v>4228625.7960904595</v>
      </c>
      <c r="D156" s="85"/>
      <c r="E156" s="86"/>
      <c r="F156" s="86"/>
      <c r="G156" s="1"/>
    </row>
    <row r="157" spans="1:7" ht="14">
      <c r="A157" s="86">
        <f t="shared" si="5"/>
        <v>14.299999999999965</v>
      </c>
      <c r="B157" s="86">
        <f t="shared" si="0"/>
        <v>269.54864967800358</v>
      </c>
      <c r="C157" s="86">
        <f t="shared" si="6"/>
        <v>4288393.6175487898</v>
      </c>
      <c r="D157" s="85"/>
      <c r="E157" s="86"/>
      <c r="F157" s="86"/>
      <c r="G157" s="1"/>
    </row>
    <row r="158" spans="1:7" ht="14">
      <c r="A158" s="86">
        <f t="shared" si="5"/>
        <v>14.399999999999965</v>
      </c>
      <c r="B158" s="86">
        <f t="shared" si="0"/>
        <v>271.43360527015744</v>
      </c>
      <c r="C158" s="86">
        <f t="shared" si="6"/>
        <v>4348580.8623155998</v>
      </c>
      <c r="D158" s="85"/>
      <c r="E158" s="86"/>
      <c r="F158" s="86"/>
      <c r="G158" s="1"/>
    </row>
    <row r="159" spans="1:7" ht="14">
      <c r="A159" s="86">
        <f t="shared" si="5"/>
        <v>14.499999999999964</v>
      </c>
      <c r="B159" s="86">
        <f t="shared" si="0"/>
        <v>273.31856086231136</v>
      </c>
      <c r="C159" s="86">
        <f t="shared" si="6"/>
        <v>4409187.5303908903</v>
      </c>
      <c r="D159" s="85"/>
      <c r="E159" s="86"/>
      <c r="F159" s="86"/>
      <c r="G159" s="1"/>
    </row>
    <row r="160" spans="1:7" ht="14">
      <c r="A160" s="86">
        <f t="shared" si="5"/>
        <v>14.599999999999964</v>
      </c>
      <c r="B160" s="86">
        <f t="shared" si="0"/>
        <v>275.20351645446516</v>
      </c>
      <c r="C160" s="86">
        <f t="shared" si="6"/>
        <v>4470213.6217746586</v>
      </c>
      <c r="D160" s="85"/>
      <c r="E160" s="86"/>
      <c r="F160" s="86"/>
      <c r="G160" s="1"/>
    </row>
    <row r="161" spans="1:7" ht="14">
      <c r="A161" s="86">
        <f t="shared" si="5"/>
        <v>14.699999999999964</v>
      </c>
      <c r="B161" s="86">
        <f t="shared" si="0"/>
        <v>277.08847204661907</v>
      </c>
      <c r="C161" s="86">
        <f t="shared" si="6"/>
        <v>4531659.1364669073</v>
      </c>
      <c r="D161" s="85"/>
      <c r="E161" s="86"/>
      <c r="F161" s="86"/>
      <c r="G161" s="1"/>
    </row>
    <row r="162" spans="1:7" ht="14">
      <c r="A162" s="86">
        <f t="shared" si="5"/>
        <v>14.799999999999963</v>
      </c>
      <c r="B162" s="86">
        <f t="shared" si="0"/>
        <v>278.97342763877293</v>
      </c>
      <c r="C162" s="86">
        <f t="shared" si="6"/>
        <v>4593524.0744676357</v>
      </c>
      <c r="D162" s="85"/>
      <c r="E162" s="86"/>
      <c r="F162" s="86"/>
      <c r="G162" s="1"/>
    </row>
    <row r="163" spans="1:7" ht="14">
      <c r="A163" s="86">
        <f t="shared" si="5"/>
        <v>14.899999999999963</v>
      </c>
      <c r="B163" s="86">
        <f t="shared" si="0"/>
        <v>280.85838323092679</v>
      </c>
      <c r="C163" s="86">
        <f t="shared" si="6"/>
        <v>4655808.4357768437</v>
      </c>
      <c r="D163" s="85"/>
      <c r="E163" s="86"/>
      <c r="F163" s="86"/>
      <c r="G163" s="1"/>
    </row>
    <row r="164" spans="1:7" ht="14">
      <c r="A164" s="86">
        <f t="shared" si="5"/>
        <v>14.999999999999963</v>
      </c>
      <c r="B164" s="86">
        <f t="shared" si="0"/>
        <v>282.74333882308065</v>
      </c>
      <c r="C164" s="86">
        <f t="shared" si="6"/>
        <v>4718512.2203945313</v>
      </c>
      <c r="D164" s="85"/>
      <c r="E164" s="86"/>
      <c r="F164" s="86"/>
      <c r="G164" s="1"/>
    </row>
    <row r="165" spans="1:7" ht="14">
      <c r="A165" s="86">
        <f t="shared" si="5"/>
        <v>15.099999999999962</v>
      </c>
      <c r="B165" s="86">
        <f t="shared" si="0"/>
        <v>284.62829441523456</v>
      </c>
      <c r="C165" s="86">
        <f t="shared" si="6"/>
        <v>4781635.4283206975</v>
      </c>
      <c r="D165" s="85"/>
      <c r="E165" s="86"/>
      <c r="F165" s="86"/>
      <c r="G165" s="1"/>
    </row>
    <row r="166" spans="1:7" ht="14">
      <c r="A166" s="86">
        <f t="shared" si="5"/>
        <v>15.199999999999962</v>
      </c>
      <c r="B166" s="86">
        <f t="shared" si="0"/>
        <v>286.51325000738842</v>
      </c>
      <c r="C166" s="86">
        <f t="shared" si="6"/>
        <v>4845178.0595553434</v>
      </c>
      <c r="D166" s="85"/>
      <c r="E166" s="86"/>
      <c r="F166" s="86"/>
      <c r="G166" s="1"/>
    </row>
    <row r="167" spans="1:7" ht="14">
      <c r="A167" s="86">
        <f t="shared" si="5"/>
        <v>15.299999999999962</v>
      </c>
      <c r="B167" s="86">
        <f t="shared" si="0"/>
        <v>288.39820559954228</v>
      </c>
      <c r="C167" s="86">
        <f t="shared" si="6"/>
        <v>4909140.1140984697</v>
      </c>
      <c r="D167" s="85"/>
      <c r="E167" s="86"/>
      <c r="F167" s="86"/>
      <c r="G167" s="1"/>
    </row>
    <row r="168" spans="1:7" ht="14">
      <c r="A168" s="86">
        <f t="shared" si="5"/>
        <v>15.399999999999961</v>
      </c>
      <c r="B168" s="86">
        <f t="shared" si="0"/>
        <v>290.28316119169614</v>
      </c>
      <c r="C168" s="86">
        <f t="shared" si="6"/>
        <v>4973521.5919500738</v>
      </c>
      <c r="D168" s="85"/>
      <c r="E168" s="86"/>
      <c r="F168" s="86"/>
      <c r="G168" s="1"/>
    </row>
    <row r="169" spans="1:7" ht="14">
      <c r="A169" s="86">
        <f t="shared" si="5"/>
        <v>15.499999999999961</v>
      </c>
      <c r="B169" s="86">
        <f t="shared" si="0"/>
        <v>292.16811678385005</v>
      </c>
      <c r="C169" s="86">
        <f t="shared" si="6"/>
        <v>5038322.4931101594</v>
      </c>
      <c r="D169" s="85"/>
      <c r="E169" s="86"/>
      <c r="F169" s="86"/>
      <c r="G169" s="1"/>
    </row>
    <row r="170" spans="1:7" ht="14">
      <c r="A170" s="86">
        <f t="shared" si="5"/>
        <v>15.599999999999961</v>
      </c>
      <c r="B170" s="86">
        <f t="shared" si="0"/>
        <v>294.05307237600385</v>
      </c>
      <c r="C170" s="86">
        <f t="shared" si="6"/>
        <v>5103542.8175787237</v>
      </c>
      <c r="D170" s="85"/>
      <c r="E170" s="86"/>
      <c r="F170" s="86"/>
      <c r="G170" s="1"/>
    </row>
    <row r="171" spans="1:7" ht="14">
      <c r="A171" s="86">
        <f t="shared" si="5"/>
        <v>15.69999999999996</v>
      </c>
      <c r="B171" s="86">
        <f t="shared" si="0"/>
        <v>295.93802796815777</v>
      </c>
      <c r="C171" s="86">
        <f t="shared" si="6"/>
        <v>5169182.5653557675</v>
      </c>
      <c r="D171" s="85"/>
      <c r="E171" s="86"/>
      <c r="F171" s="86"/>
      <c r="G171" s="1"/>
    </row>
    <row r="172" spans="1:7" ht="14">
      <c r="A172" s="86">
        <f t="shared" si="5"/>
        <v>15.79999999999996</v>
      </c>
      <c r="B172" s="86">
        <f t="shared" si="0"/>
        <v>297.82298356031163</v>
      </c>
      <c r="C172" s="86">
        <f t="shared" si="6"/>
        <v>5235241.7364412909</v>
      </c>
      <c r="D172" s="85"/>
      <c r="E172" s="86"/>
      <c r="F172" s="86"/>
      <c r="G172" s="1"/>
    </row>
    <row r="173" spans="1:7" ht="14">
      <c r="A173" s="86">
        <f t="shared" si="5"/>
        <v>15.899999999999959</v>
      </c>
      <c r="B173" s="86">
        <f t="shared" si="0"/>
        <v>299.70793915246549</v>
      </c>
      <c r="C173" s="86">
        <f t="shared" si="6"/>
        <v>5301720.330835294</v>
      </c>
      <c r="D173" s="85"/>
      <c r="E173" s="86"/>
      <c r="F173" s="86"/>
      <c r="G173" s="1"/>
    </row>
    <row r="174" spans="1:7" ht="14">
      <c r="A174" s="86">
        <f t="shared" si="5"/>
        <v>15.999999999999959</v>
      </c>
      <c r="B174" s="86">
        <f t="shared" si="0"/>
        <v>301.59289474461934</v>
      </c>
      <c r="C174" s="86">
        <f t="shared" si="6"/>
        <v>5368618.3485377766</v>
      </c>
      <c r="D174" s="85"/>
      <c r="E174" s="86"/>
      <c r="F174" s="86"/>
      <c r="G174" s="1"/>
    </row>
    <row r="175" spans="1:7" ht="14">
      <c r="A175" s="86">
        <f t="shared" si="5"/>
        <v>16.099999999999959</v>
      </c>
      <c r="B175" s="86">
        <f t="shared" si="0"/>
        <v>303.47785033677326</v>
      </c>
      <c r="C175" s="86">
        <f t="shared" si="6"/>
        <v>5435935.7895487379</v>
      </c>
      <c r="D175" s="85"/>
      <c r="E175" s="86"/>
      <c r="F175" s="86"/>
      <c r="G175" s="1"/>
    </row>
    <row r="176" spans="1:7" ht="14">
      <c r="A176" s="86">
        <f t="shared" si="5"/>
        <v>16.19999999999996</v>
      </c>
      <c r="B176" s="86">
        <f t="shared" si="0"/>
        <v>305.36280592892717</v>
      </c>
      <c r="C176" s="86">
        <f t="shared" si="6"/>
        <v>5503672.6538681798</v>
      </c>
      <c r="D176" s="85"/>
      <c r="E176" s="86"/>
      <c r="F176" s="86"/>
      <c r="G176" s="1"/>
    </row>
    <row r="177" spans="1:7" ht="14">
      <c r="A177" s="86">
        <f t="shared" si="5"/>
        <v>16.299999999999962</v>
      </c>
      <c r="B177" s="86">
        <f t="shared" si="0"/>
        <v>307.24776152108103</v>
      </c>
      <c r="C177" s="86">
        <f t="shared" si="6"/>
        <v>5571828.9414961031</v>
      </c>
      <c r="D177" s="85"/>
      <c r="E177" s="86"/>
      <c r="F177" s="86"/>
      <c r="G177" s="1"/>
    </row>
    <row r="178" spans="1:7" ht="14">
      <c r="A178" s="86">
        <f t="shared" si="5"/>
        <v>16.399999999999963</v>
      </c>
      <c r="B178" s="86">
        <f t="shared" si="0"/>
        <v>309.13271711323495</v>
      </c>
      <c r="C178" s="86">
        <f t="shared" si="6"/>
        <v>5640404.652432505</v>
      </c>
      <c r="D178" s="85"/>
      <c r="E178" s="86"/>
      <c r="F178" s="86"/>
      <c r="G178" s="1"/>
    </row>
    <row r="179" spans="1:7" ht="14">
      <c r="A179" s="86">
        <f t="shared" si="5"/>
        <v>16.499999999999964</v>
      </c>
      <c r="B179" s="86">
        <f t="shared" si="0"/>
        <v>311.01767270538886</v>
      </c>
      <c r="C179" s="86">
        <f t="shared" si="6"/>
        <v>5709399.7866773847</v>
      </c>
      <c r="D179" s="85"/>
      <c r="E179" s="86"/>
      <c r="F179" s="86"/>
      <c r="G179" s="1"/>
    </row>
    <row r="180" spans="1:7" ht="14">
      <c r="A180" s="86">
        <f t="shared" si="5"/>
        <v>16.599999999999966</v>
      </c>
      <c r="B180" s="86">
        <f t="shared" si="0"/>
        <v>312.90262829754272</v>
      </c>
      <c r="C180" s="86">
        <f t="shared" si="6"/>
        <v>5778814.3442307469</v>
      </c>
      <c r="D180" s="85"/>
      <c r="E180" s="86"/>
      <c r="F180" s="86"/>
      <c r="G180" s="1"/>
    </row>
    <row r="181" spans="1:7" ht="14">
      <c r="A181" s="86">
        <f t="shared" si="5"/>
        <v>16.699999999999967</v>
      </c>
      <c r="B181" s="86">
        <f t="shared" si="0"/>
        <v>314.78758388969663</v>
      </c>
      <c r="C181" s="86">
        <f t="shared" si="6"/>
        <v>5848648.3250925867</v>
      </c>
      <c r="D181" s="85"/>
      <c r="E181" s="86"/>
      <c r="F181" s="86"/>
      <c r="G181" s="1"/>
    </row>
    <row r="182" spans="1:7" ht="14">
      <c r="A182" s="86">
        <f t="shared" si="5"/>
        <v>16.799999999999969</v>
      </c>
      <c r="B182" s="86">
        <f t="shared" si="0"/>
        <v>316.67253948185055</v>
      </c>
      <c r="C182" s="86">
        <f t="shared" si="6"/>
        <v>5918901.7292629061</v>
      </c>
      <c r="D182" s="85"/>
      <c r="E182" s="86"/>
      <c r="F182" s="86"/>
      <c r="G182" s="1"/>
    </row>
    <row r="183" spans="1:7" ht="14">
      <c r="A183" s="86">
        <f t="shared" si="5"/>
        <v>16.89999999999997</v>
      </c>
      <c r="B183" s="86">
        <f t="shared" si="0"/>
        <v>318.55749507400446</v>
      </c>
      <c r="C183" s="86">
        <f t="shared" si="6"/>
        <v>5989574.5567417052</v>
      </c>
      <c r="D183" s="85"/>
      <c r="E183" s="86"/>
      <c r="F183" s="86"/>
      <c r="G183" s="1"/>
    </row>
    <row r="184" spans="1:7" ht="14">
      <c r="A184" s="86">
        <f t="shared" si="5"/>
        <v>16.999999999999972</v>
      </c>
      <c r="B184" s="86">
        <f t="shared" si="0"/>
        <v>320.44245066615838</v>
      </c>
      <c r="C184" s="86">
        <f t="shared" si="6"/>
        <v>6060666.8075289847</v>
      </c>
      <c r="D184" s="85"/>
      <c r="E184" s="86"/>
      <c r="F184" s="86"/>
      <c r="G184" s="1"/>
    </row>
    <row r="185" spans="1:7" ht="14">
      <c r="A185" s="86">
        <f t="shared" si="5"/>
        <v>17.099999999999973</v>
      </c>
      <c r="B185" s="86">
        <f t="shared" si="0"/>
        <v>322.32740625831224</v>
      </c>
      <c r="C185" s="86">
        <f t="shared" si="6"/>
        <v>6132178.481624743</v>
      </c>
      <c r="D185" s="85"/>
      <c r="E185" s="86"/>
      <c r="F185" s="86"/>
      <c r="G185" s="1"/>
    </row>
    <row r="186" spans="1:7" ht="14">
      <c r="A186" s="86">
        <f t="shared" si="5"/>
        <v>17.199999999999974</v>
      </c>
      <c r="B186" s="86">
        <f t="shared" si="0"/>
        <v>324.21236185046615</v>
      </c>
      <c r="C186" s="86">
        <f t="shared" si="6"/>
        <v>6204109.5790289808</v>
      </c>
      <c r="D186" s="85"/>
      <c r="E186" s="86"/>
      <c r="F186" s="86"/>
      <c r="G186" s="1"/>
    </row>
    <row r="187" spans="1:7" ht="14">
      <c r="A187" s="86">
        <f t="shared" si="5"/>
        <v>17.299999999999976</v>
      </c>
      <c r="B187" s="86">
        <f t="shared" si="0"/>
        <v>326.09731744262007</v>
      </c>
      <c r="C187" s="86">
        <f t="shared" si="6"/>
        <v>6276460.0997416992</v>
      </c>
      <c r="D187" s="85"/>
      <c r="E187" s="86"/>
      <c r="F187" s="86"/>
      <c r="G187" s="1"/>
    </row>
    <row r="188" spans="1:7" ht="14">
      <c r="A188" s="86">
        <f t="shared" si="5"/>
        <v>17.399999999999977</v>
      </c>
      <c r="B188" s="86">
        <f t="shared" si="0"/>
        <v>327.98227303477393</v>
      </c>
      <c r="C188" s="86">
        <f t="shared" si="6"/>
        <v>6349230.0437628953</v>
      </c>
      <c r="D188" s="85"/>
      <c r="E188" s="86"/>
      <c r="F188" s="86"/>
      <c r="G188" s="1"/>
    </row>
    <row r="189" spans="1:7" ht="14">
      <c r="A189" s="86">
        <f t="shared" si="5"/>
        <v>17.499999999999979</v>
      </c>
      <c r="B189" s="86">
        <f t="shared" si="0"/>
        <v>329.86722862692784</v>
      </c>
      <c r="C189" s="86">
        <f t="shared" si="6"/>
        <v>6422419.4110925719</v>
      </c>
      <c r="D189" s="85"/>
      <c r="E189" s="86"/>
      <c r="F189" s="86"/>
      <c r="G189" s="1"/>
    </row>
    <row r="190" spans="1:7" ht="14">
      <c r="A190" s="86">
        <f t="shared" si="5"/>
        <v>17.59999999999998</v>
      </c>
      <c r="B190" s="86">
        <f t="shared" si="0"/>
        <v>331.75218421908181</v>
      </c>
      <c r="C190" s="86">
        <f t="shared" si="6"/>
        <v>6496028.2017307272</v>
      </c>
      <c r="D190" s="85"/>
      <c r="E190" s="86"/>
      <c r="F190" s="86"/>
      <c r="G190" s="1"/>
    </row>
    <row r="191" spans="1:7" ht="14">
      <c r="A191" s="86">
        <f t="shared" si="5"/>
        <v>17.699999999999982</v>
      </c>
      <c r="B191" s="86">
        <f t="shared" si="0"/>
        <v>333.63713981123567</v>
      </c>
      <c r="C191" s="86">
        <f t="shared" si="6"/>
        <v>6570056.4156773631</v>
      </c>
      <c r="D191" s="85"/>
      <c r="E191" s="86"/>
      <c r="F191" s="86"/>
      <c r="G191" s="1"/>
    </row>
    <row r="192" spans="1:7" ht="14">
      <c r="A192" s="86">
        <f t="shared" si="5"/>
        <v>17.799999999999983</v>
      </c>
      <c r="B192" s="86">
        <f t="shared" si="0"/>
        <v>335.52209540338959</v>
      </c>
      <c r="C192" s="86">
        <f t="shared" si="6"/>
        <v>6644504.0529324794</v>
      </c>
      <c r="D192" s="85"/>
      <c r="E192" s="86"/>
      <c r="F192" s="86"/>
      <c r="G192" s="1"/>
    </row>
    <row r="193" spans="1:7" ht="14">
      <c r="A193" s="86">
        <f t="shared" si="5"/>
        <v>17.899999999999984</v>
      </c>
      <c r="B193" s="86">
        <f t="shared" si="0"/>
        <v>337.4070509955435</v>
      </c>
      <c r="C193" s="86">
        <f t="shared" si="6"/>
        <v>6719371.1134960726</v>
      </c>
      <c r="D193" s="85"/>
      <c r="E193" s="86"/>
      <c r="F193" s="86"/>
      <c r="G193" s="1"/>
    </row>
    <row r="194" spans="1:7" ht="14">
      <c r="A194" s="86">
        <f t="shared" si="5"/>
        <v>17.999999999999986</v>
      </c>
      <c r="B194" s="86">
        <f t="shared" si="0"/>
        <v>339.29200658769736</v>
      </c>
      <c r="C194" s="86">
        <f t="shared" si="6"/>
        <v>6794657.5973681472</v>
      </c>
      <c r="D194" s="85"/>
      <c r="E194" s="86"/>
      <c r="F194" s="86"/>
      <c r="G194" s="1"/>
    </row>
    <row r="195" spans="1:7" ht="14">
      <c r="A195" s="86">
        <f t="shared" si="5"/>
        <v>18.099999999999987</v>
      </c>
      <c r="B195" s="86">
        <f t="shared" si="0"/>
        <v>341.17696217985127</v>
      </c>
      <c r="C195" s="86">
        <f t="shared" si="6"/>
        <v>6870363.5045487015</v>
      </c>
      <c r="D195" s="85"/>
      <c r="E195" s="86"/>
      <c r="F195" s="86"/>
      <c r="G195" s="1"/>
    </row>
    <row r="196" spans="1:7" ht="14">
      <c r="A196" s="86">
        <f t="shared" si="5"/>
        <v>18.199999999999989</v>
      </c>
      <c r="B196" s="86">
        <f t="shared" si="0"/>
        <v>343.06191777200519</v>
      </c>
      <c r="C196" s="86">
        <f t="shared" si="6"/>
        <v>6946488.8350377353</v>
      </c>
      <c r="D196" s="85"/>
      <c r="E196" s="86"/>
      <c r="F196" s="86"/>
      <c r="G196" s="1"/>
    </row>
    <row r="197" spans="1:7" ht="14">
      <c r="A197" s="86">
        <f t="shared" si="5"/>
        <v>18.29999999999999</v>
      </c>
      <c r="B197" s="86">
        <f t="shared" si="0"/>
        <v>344.94687336415905</v>
      </c>
      <c r="C197" s="86">
        <f t="shared" si="6"/>
        <v>7023033.5888352469</v>
      </c>
      <c r="D197" s="85"/>
      <c r="E197" s="86"/>
      <c r="F197" s="86"/>
      <c r="G197" s="1"/>
    </row>
    <row r="198" spans="1:7" ht="14">
      <c r="A198" s="86">
        <f t="shared" si="5"/>
        <v>18.399999999999991</v>
      </c>
      <c r="B198" s="86">
        <f t="shared" si="0"/>
        <v>346.83182895631302</v>
      </c>
      <c r="C198" s="86">
        <f t="shared" si="6"/>
        <v>7099997.765941239</v>
      </c>
      <c r="D198" s="85"/>
      <c r="E198" s="86"/>
      <c r="F198" s="86"/>
      <c r="G198" s="1"/>
    </row>
    <row r="199" spans="1:7" ht="14">
      <c r="A199" s="86">
        <f t="shared" si="5"/>
        <v>18.499999999999993</v>
      </c>
      <c r="B199" s="86">
        <f t="shared" si="0"/>
        <v>348.71678454846693</v>
      </c>
      <c r="C199" s="86">
        <f t="shared" si="6"/>
        <v>7177381.3663557097</v>
      </c>
      <c r="D199" s="85"/>
      <c r="E199" s="86"/>
      <c r="F199" s="86"/>
      <c r="G199" s="1"/>
    </row>
    <row r="200" spans="1:7" ht="14">
      <c r="A200" s="86">
        <f t="shared" si="5"/>
        <v>18.599999999999994</v>
      </c>
      <c r="B200" s="86">
        <f t="shared" si="0"/>
        <v>350.60174014062079</v>
      </c>
      <c r="C200" s="86">
        <f t="shared" si="6"/>
        <v>7255184.390078662</v>
      </c>
      <c r="D200" s="85"/>
      <c r="E200" s="86"/>
      <c r="F200" s="86"/>
      <c r="G200" s="1"/>
    </row>
    <row r="201" spans="1:7" ht="14">
      <c r="A201" s="86">
        <f t="shared" si="5"/>
        <v>18.699999999999996</v>
      </c>
      <c r="B201" s="86">
        <f t="shared" si="0"/>
        <v>352.48669573277471</v>
      </c>
      <c r="C201" s="86">
        <f t="shared" si="6"/>
        <v>7333406.8371100919</v>
      </c>
      <c r="D201" s="85"/>
      <c r="E201" s="86"/>
      <c r="F201" s="86"/>
      <c r="G201" s="1"/>
    </row>
    <row r="202" spans="1:7" ht="14">
      <c r="A202" s="86">
        <f t="shared" si="5"/>
        <v>18.799999999999997</v>
      </c>
      <c r="B202" s="86">
        <f t="shared" si="0"/>
        <v>354.37165132492862</v>
      </c>
      <c r="C202" s="86">
        <f t="shared" si="6"/>
        <v>7412048.7074500024</v>
      </c>
      <c r="D202" s="85"/>
      <c r="E202" s="86"/>
      <c r="F202" s="86"/>
      <c r="G202" s="1"/>
    </row>
    <row r="203" spans="1:7" ht="14">
      <c r="A203" s="86">
        <f t="shared" si="5"/>
        <v>18.899999999999999</v>
      </c>
      <c r="B203" s="86">
        <f t="shared" si="0"/>
        <v>356.25660691708248</v>
      </c>
      <c r="C203" s="86">
        <f t="shared" si="6"/>
        <v>7491110.0010983925</v>
      </c>
      <c r="D203" s="85"/>
      <c r="E203" s="86"/>
      <c r="F203" s="86"/>
      <c r="G203" s="1"/>
    </row>
    <row r="204" spans="1:7" ht="14">
      <c r="A204" s="86">
        <f t="shared" si="5"/>
        <v>19</v>
      </c>
      <c r="B204" s="86">
        <f t="shared" si="0"/>
        <v>358.14156250923639</v>
      </c>
      <c r="C204" s="86">
        <f t="shared" si="6"/>
        <v>7570590.7180552622</v>
      </c>
      <c r="D204" s="85"/>
      <c r="E204" s="86"/>
      <c r="F204" s="86"/>
      <c r="G204" s="1"/>
    </row>
    <row r="205" spans="1:7" ht="14">
      <c r="A205" s="86">
        <f t="shared" si="5"/>
        <v>19.100000000000001</v>
      </c>
      <c r="B205" s="86">
        <f t="shared" si="0"/>
        <v>360.02651810139037</v>
      </c>
      <c r="C205" s="86">
        <f t="shared" si="6"/>
        <v>7650490.8583206106</v>
      </c>
      <c r="D205" s="85"/>
      <c r="E205" s="86"/>
      <c r="F205" s="86"/>
      <c r="G205" s="1"/>
    </row>
    <row r="206" spans="1:7" ht="14">
      <c r="A206" s="86">
        <f t="shared" si="5"/>
        <v>19.200000000000003</v>
      </c>
      <c r="B206" s="86">
        <f t="shared" si="0"/>
        <v>361.91147369354422</v>
      </c>
      <c r="C206" s="86">
        <f t="shared" si="6"/>
        <v>7730810.4218944386</v>
      </c>
      <c r="D206" s="85"/>
      <c r="E206" s="86"/>
      <c r="F206" s="86"/>
      <c r="G206" s="1"/>
    </row>
    <row r="207" spans="1:7" ht="14">
      <c r="A207" s="86">
        <f t="shared" ref="A207:A214" si="7">A206+$J$1</f>
        <v>19.300000000000004</v>
      </c>
      <c r="B207" s="86">
        <f t="shared" si="0"/>
        <v>363.79642928569814</v>
      </c>
      <c r="C207" s="86">
        <f t="shared" ref="C207:C214" si="8">($G$7*$G$2*$G$4*A207^2)/(2*$G$6*0.001)+($G$8*$G$4*A207^2)/2+($G$9*A207)/1000</f>
        <v>7811549.408776748</v>
      </c>
      <c r="D207" s="85"/>
      <c r="E207" s="86"/>
      <c r="F207" s="86"/>
      <c r="G207" s="1"/>
    </row>
    <row r="208" spans="1:7" ht="14">
      <c r="A208" s="86">
        <f t="shared" si="7"/>
        <v>19.400000000000006</v>
      </c>
      <c r="B208" s="86">
        <f t="shared" si="0"/>
        <v>365.68138487785205</v>
      </c>
      <c r="C208" s="86">
        <f t="shared" si="8"/>
        <v>7892707.8189675352</v>
      </c>
      <c r="D208" s="85"/>
      <c r="E208" s="86"/>
      <c r="F208" s="86"/>
      <c r="G208" s="1"/>
    </row>
    <row r="209" spans="1:7" ht="14">
      <c r="A209" s="86">
        <f t="shared" si="7"/>
        <v>19.500000000000007</v>
      </c>
      <c r="B209" s="86">
        <f t="shared" si="0"/>
        <v>367.56634047000591</v>
      </c>
      <c r="C209" s="86">
        <f t="shared" si="8"/>
        <v>7974285.6524668019</v>
      </c>
      <c r="D209" s="85"/>
      <c r="E209" s="86"/>
      <c r="F209" s="86"/>
      <c r="G209" s="1"/>
    </row>
    <row r="210" spans="1:7" ht="14">
      <c r="A210" s="86">
        <f t="shared" si="7"/>
        <v>19.600000000000009</v>
      </c>
      <c r="B210" s="86">
        <f t="shared" si="0"/>
        <v>369.45129606215983</v>
      </c>
      <c r="C210" s="86">
        <f t="shared" si="8"/>
        <v>8056282.9092745483</v>
      </c>
      <c r="D210" s="85"/>
      <c r="E210" s="86"/>
      <c r="F210" s="86"/>
      <c r="G210" s="1"/>
    </row>
    <row r="211" spans="1:7" ht="14">
      <c r="A211" s="86">
        <f t="shared" si="7"/>
        <v>19.70000000000001</v>
      </c>
      <c r="B211" s="86">
        <f t="shared" si="0"/>
        <v>371.33625165431374</v>
      </c>
      <c r="C211" s="86">
        <f t="shared" si="8"/>
        <v>8138699.5893907743</v>
      </c>
      <c r="D211" s="85"/>
      <c r="E211" s="86"/>
      <c r="F211" s="86"/>
      <c r="G211" s="1"/>
    </row>
    <row r="212" spans="1:7" ht="14">
      <c r="A212" s="86">
        <f t="shared" si="7"/>
        <v>19.800000000000011</v>
      </c>
      <c r="B212" s="86">
        <f t="shared" si="0"/>
        <v>373.2212072464676</v>
      </c>
      <c r="C212" s="86">
        <f t="shared" si="8"/>
        <v>8221535.6928154808</v>
      </c>
      <c r="D212" s="85"/>
      <c r="E212" s="86"/>
      <c r="F212" s="86"/>
      <c r="G212" s="1"/>
    </row>
    <row r="213" spans="1:7" ht="14">
      <c r="A213" s="86">
        <f t="shared" si="7"/>
        <v>19.900000000000013</v>
      </c>
      <c r="B213" s="86">
        <f t="shared" si="0"/>
        <v>375.10616283862157</v>
      </c>
      <c r="C213" s="86">
        <f t="shared" si="8"/>
        <v>8304791.219548665</v>
      </c>
      <c r="D213" s="85"/>
      <c r="E213" s="86"/>
      <c r="F213" s="86"/>
      <c r="G213" s="1"/>
    </row>
    <row r="214" spans="1:7" ht="14">
      <c r="A214" s="86">
        <f t="shared" si="7"/>
        <v>20.000000000000014</v>
      </c>
      <c r="B214" s="86">
        <f t="shared" si="0"/>
        <v>376.99111843077543</v>
      </c>
      <c r="C214" s="86">
        <f t="shared" si="8"/>
        <v>8388466.1695903307</v>
      </c>
      <c r="D214" s="85"/>
      <c r="E214" s="86"/>
      <c r="F214" s="86"/>
      <c r="G21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topLeftCell="A6" workbookViewId="0">
      <selection activeCell="K10" sqref="K10"/>
    </sheetView>
  </sheetViews>
  <sheetFormatPr baseColWidth="10" defaultColWidth="12.6640625" defaultRowHeight="15.75" customHeight="1"/>
  <sheetData>
    <row r="1" spans="1:26" ht="15.75" customHeight="1">
      <c r="A1" s="2" t="s">
        <v>198</v>
      </c>
      <c r="B1" s="90" t="s">
        <v>199</v>
      </c>
      <c r="C1" s="90" t="s">
        <v>200</v>
      </c>
      <c r="D1" s="90" t="s">
        <v>201</v>
      </c>
      <c r="E1" s="90" t="s">
        <v>202</v>
      </c>
      <c r="F1" s="90" t="s">
        <v>203</v>
      </c>
      <c r="G1" s="90" t="s">
        <v>204</v>
      </c>
      <c r="H1" s="90" t="s">
        <v>159</v>
      </c>
      <c r="I1" s="90" t="s">
        <v>205</v>
      </c>
      <c r="J1" s="1"/>
      <c r="K1" s="1"/>
      <c r="L1" s="5" t="s">
        <v>206</v>
      </c>
      <c r="M1" s="24">
        <f>1/100</f>
        <v>0.01</v>
      </c>
      <c r="N1" s="1" t="s">
        <v>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207</v>
      </c>
      <c r="B2" s="91" t="s">
        <v>208</v>
      </c>
      <c r="C2" s="91" t="s">
        <v>208</v>
      </c>
      <c r="D2" s="92" t="s">
        <v>209</v>
      </c>
      <c r="E2" s="92" t="s">
        <v>210</v>
      </c>
      <c r="F2" s="91" t="s">
        <v>211</v>
      </c>
      <c r="G2" s="5" t="s">
        <v>212</v>
      </c>
      <c r="H2" s="5" t="s">
        <v>149</v>
      </c>
      <c r="I2" s="5" t="s">
        <v>148</v>
      </c>
      <c r="J2" s="1"/>
      <c r="K2" s="1"/>
      <c r="L2" s="5" t="s">
        <v>213</v>
      </c>
      <c r="M2" s="24">
        <v>9.81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2">
        <v>1</v>
      </c>
      <c r="B3" s="2">
        <v>0</v>
      </c>
      <c r="C3" s="15">
        <v>30</v>
      </c>
      <c r="D3" s="2">
        <f t="shared" ref="D3:D11" si="0">C3/100-B3/100</f>
        <v>0.3</v>
      </c>
      <c r="E3" s="5">
        <f t="shared" ref="E3:E11" si="1">1000*9.81*D3</f>
        <v>2943</v>
      </c>
      <c r="F3" s="2">
        <v>200</v>
      </c>
      <c r="G3" s="15">
        <v>29.11</v>
      </c>
      <c r="H3" s="5">
        <f t="shared" ref="H3:H11" si="2">(F3/1000)/(G3/60)</f>
        <v>0.41222947440742019</v>
      </c>
      <c r="I3" s="5">
        <f t="shared" ref="I3:I11" si="3">4*H3/1000/(PI()*0.01^2)/60</f>
        <v>8.7477811386819843E-2</v>
      </c>
      <c r="J3" s="1"/>
      <c r="K3" s="1"/>
      <c r="L3" s="92" t="s">
        <v>214</v>
      </c>
      <c r="M3" s="24">
        <v>1000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2">
        <v>2</v>
      </c>
      <c r="B4" s="2">
        <v>0</v>
      </c>
      <c r="C4" s="2">
        <v>40</v>
      </c>
      <c r="D4" s="2">
        <f t="shared" si="0"/>
        <v>0.4</v>
      </c>
      <c r="E4" s="5">
        <f t="shared" si="1"/>
        <v>3924</v>
      </c>
      <c r="F4" s="2">
        <v>200</v>
      </c>
      <c r="G4" s="2">
        <v>25.27</v>
      </c>
      <c r="H4" s="5">
        <f t="shared" si="2"/>
        <v>0.47487138899881287</v>
      </c>
      <c r="I4" s="5">
        <f t="shared" si="3"/>
        <v>0.10077083852276715</v>
      </c>
      <c r="J4" s="1"/>
      <c r="K4" s="1"/>
      <c r="L4" s="5" t="s">
        <v>59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2">
        <v>3</v>
      </c>
      <c r="B5" s="2">
        <v>0</v>
      </c>
      <c r="C5" s="2">
        <v>50</v>
      </c>
      <c r="D5" s="2">
        <f t="shared" si="0"/>
        <v>0.5</v>
      </c>
      <c r="E5" s="5">
        <f t="shared" si="1"/>
        <v>4905</v>
      </c>
      <c r="F5" s="2">
        <v>200</v>
      </c>
      <c r="G5" s="2">
        <v>22.09</v>
      </c>
      <c r="H5" s="5">
        <f t="shared" si="2"/>
        <v>0.54323223177908564</v>
      </c>
      <c r="I5" s="5">
        <f t="shared" si="3"/>
        <v>0.1152774599126449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2">
        <v>4</v>
      </c>
      <c r="B6" s="2">
        <v>0</v>
      </c>
      <c r="C6" s="2">
        <v>60</v>
      </c>
      <c r="D6" s="2">
        <f t="shared" si="0"/>
        <v>0.6</v>
      </c>
      <c r="E6" s="5">
        <f t="shared" si="1"/>
        <v>5886</v>
      </c>
      <c r="F6" s="2">
        <v>200</v>
      </c>
      <c r="G6" s="2">
        <v>20.059999999999999</v>
      </c>
      <c r="H6" s="5">
        <f t="shared" si="2"/>
        <v>0.59820538384845467</v>
      </c>
      <c r="I6" s="5">
        <f t="shared" si="3"/>
        <v>0.12694312509822162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2">
        <v>5</v>
      </c>
      <c r="B7" s="2">
        <v>0</v>
      </c>
      <c r="C7" s="2">
        <v>70</v>
      </c>
      <c r="D7" s="2">
        <f t="shared" si="0"/>
        <v>0.7</v>
      </c>
      <c r="E7" s="5">
        <f t="shared" si="1"/>
        <v>6867</v>
      </c>
      <c r="F7" s="2">
        <v>200</v>
      </c>
      <c r="G7" s="2">
        <v>18.399999999999999</v>
      </c>
      <c r="H7" s="5">
        <f t="shared" si="2"/>
        <v>0.65217391304347838</v>
      </c>
      <c r="I7" s="5">
        <f t="shared" si="3"/>
        <v>0.13839560268860468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2">
        <v>6</v>
      </c>
      <c r="B8" s="2">
        <v>0</v>
      </c>
      <c r="C8" s="2">
        <v>80</v>
      </c>
      <c r="D8" s="2">
        <f t="shared" si="0"/>
        <v>0.8</v>
      </c>
      <c r="E8" s="5">
        <f t="shared" si="1"/>
        <v>7848</v>
      </c>
      <c r="F8" s="2">
        <v>200</v>
      </c>
      <c r="G8" s="2">
        <v>17.14</v>
      </c>
      <c r="H8" s="5">
        <f t="shared" si="2"/>
        <v>0.7001166861143524</v>
      </c>
      <c r="I8" s="5">
        <f t="shared" si="3"/>
        <v>0.1485693751149548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2">
        <v>7</v>
      </c>
      <c r="B9" s="2">
        <v>0</v>
      </c>
      <c r="C9" s="2">
        <v>90</v>
      </c>
      <c r="D9" s="2">
        <f t="shared" si="0"/>
        <v>0.9</v>
      </c>
      <c r="E9" s="5">
        <f t="shared" si="1"/>
        <v>8829</v>
      </c>
      <c r="F9" s="2">
        <v>200</v>
      </c>
      <c r="G9" s="2">
        <v>16.27</v>
      </c>
      <c r="H9" s="5">
        <f t="shared" si="2"/>
        <v>0.73755377996312232</v>
      </c>
      <c r="I9" s="5">
        <f t="shared" si="3"/>
        <v>0.15651377316965739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2">
        <v>8</v>
      </c>
      <c r="B10" s="2">
        <v>0</v>
      </c>
      <c r="C10" s="2">
        <v>100</v>
      </c>
      <c r="D10" s="2">
        <f t="shared" si="0"/>
        <v>1</v>
      </c>
      <c r="E10" s="5">
        <f t="shared" si="1"/>
        <v>9810</v>
      </c>
      <c r="F10" s="2">
        <v>200</v>
      </c>
      <c r="G10" s="2">
        <v>14.8</v>
      </c>
      <c r="H10" s="5">
        <f t="shared" si="2"/>
        <v>0.81081081081081086</v>
      </c>
      <c r="I10" s="5">
        <f t="shared" si="3"/>
        <v>0.17205939793718417</v>
      </c>
      <c r="J10" s="1"/>
      <c r="K10" s="93" t="s">
        <v>215</v>
      </c>
      <c r="L10" s="24">
        <v>14644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2">
        <v>9</v>
      </c>
      <c r="B11" s="2">
        <v>0</v>
      </c>
      <c r="C11" s="2">
        <v>110</v>
      </c>
      <c r="D11" s="2">
        <f t="shared" si="0"/>
        <v>1.1000000000000001</v>
      </c>
      <c r="E11" s="5">
        <f t="shared" si="1"/>
        <v>10791</v>
      </c>
      <c r="F11" s="2">
        <v>200</v>
      </c>
      <c r="G11" s="2">
        <v>13.84</v>
      </c>
      <c r="H11" s="5">
        <f t="shared" si="2"/>
        <v>0.86705202312138741</v>
      </c>
      <c r="I11" s="5">
        <f t="shared" si="3"/>
        <v>0.18399415386346282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3B94-5425-488B-9E85-351A89D2EAE0}">
  <dimension ref="A1:AH381"/>
  <sheetViews>
    <sheetView topLeftCell="I1" zoomScale="85" workbookViewId="0">
      <selection activeCell="R24" sqref="R24"/>
    </sheetView>
  </sheetViews>
  <sheetFormatPr baseColWidth="10" defaultColWidth="8.83203125" defaultRowHeight="13"/>
  <cols>
    <col min="1" max="1" width="18.5" customWidth="1"/>
    <col min="8" max="8" width="15.5" customWidth="1"/>
    <col min="10" max="10" width="19.5" bestFit="1" customWidth="1"/>
    <col min="18" max="18" width="21.6640625" bestFit="1" customWidth="1"/>
    <col min="27" max="27" width="20.1640625" bestFit="1" customWidth="1"/>
    <col min="33" max="33" width="11" bestFit="1" customWidth="1"/>
    <col min="34" max="34" width="17.6640625" bestFit="1" customWidth="1"/>
  </cols>
  <sheetData>
    <row r="1" spans="1:34" ht="14">
      <c r="A1" s="274" t="s">
        <v>216</v>
      </c>
      <c r="B1" s="275"/>
      <c r="C1" s="275"/>
      <c r="D1" s="275"/>
      <c r="E1" s="94"/>
      <c r="F1" s="94" t="s">
        <v>217</v>
      </c>
      <c r="G1" s="276" t="s">
        <v>218</v>
      </c>
      <c r="H1" s="275"/>
      <c r="J1" s="56" t="s">
        <v>219</v>
      </c>
      <c r="R1" s="56" t="s">
        <v>220</v>
      </c>
      <c r="AA1" s="56" t="s">
        <v>221</v>
      </c>
    </row>
    <row r="2" spans="1:34" ht="14">
      <c r="C2" s="94"/>
      <c r="D2" s="94"/>
      <c r="E2" s="94"/>
      <c r="F2" s="94"/>
      <c r="G2" s="274" t="s">
        <v>222</v>
      </c>
      <c r="H2" s="275"/>
      <c r="J2" s="94" t="s">
        <v>223</v>
      </c>
      <c r="K2" s="96"/>
      <c r="L2" s="97"/>
      <c r="M2" s="97" t="s">
        <v>224</v>
      </c>
      <c r="N2" s="97" t="s">
        <v>225</v>
      </c>
      <c r="O2" s="271" t="s">
        <v>226</v>
      </c>
      <c r="P2" s="272"/>
      <c r="Q2" s="273"/>
      <c r="R2" s="94" t="s">
        <v>223</v>
      </c>
      <c r="S2" s="96"/>
      <c r="T2" s="97"/>
      <c r="U2" s="97" t="s">
        <v>224</v>
      </c>
      <c r="V2" s="97" t="s">
        <v>225</v>
      </c>
      <c r="W2" s="271" t="s">
        <v>226</v>
      </c>
      <c r="X2" s="272"/>
      <c r="Y2" s="273"/>
      <c r="AA2" s="94" t="s">
        <v>223</v>
      </c>
      <c r="AB2" s="96"/>
      <c r="AC2" s="97"/>
      <c r="AD2" s="97" t="s">
        <v>224</v>
      </c>
      <c r="AE2" s="97" t="s">
        <v>225</v>
      </c>
      <c r="AF2" s="271" t="s">
        <v>226</v>
      </c>
      <c r="AG2" s="272"/>
      <c r="AH2" s="273"/>
    </row>
    <row r="3" spans="1:34" ht="14">
      <c r="A3" s="252" t="s">
        <v>175</v>
      </c>
      <c r="B3" s="253">
        <v>1</v>
      </c>
      <c r="C3" s="253">
        <v>2</v>
      </c>
      <c r="D3" s="253">
        <v>3</v>
      </c>
      <c r="E3" s="94"/>
      <c r="F3" s="94"/>
      <c r="G3" s="94"/>
      <c r="H3" s="94"/>
      <c r="J3" s="94"/>
      <c r="K3" s="98" t="s">
        <v>227</v>
      </c>
      <c r="L3" s="99" t="s">
        <v>228</v>
      </c>
      <c r="M3" s="99" t="s">
        <v>229</v>
      </c>
      <c r="N3" s="99" t="s">
        <v>230</v>
      </c>
      <c r="O3" s="99" t="s">
        <v>231</v>
      </c>
      <c r="P3" s="99" t="s">
        <v>232</v>
      </c>
      <c r="Q3" s="100" t="s">
        <v>233</v>
      </c>
      <c r="R3" s="94"/>
      <c r="S3" s="98" t="s">
        <v>227</v>
      </c>
      <c r="T3" s="99" t="s">
        <v>228</v>
      </c>
      <c r="U3" s="99" t="s">
        <v>229</v>
      </c>
      <c r="V3" s="99" t="s">
        <v>230</v>
      </c>
      <c r="W3" s="99" t="s">
        <v>231</v>
      </c>
      <c r="X3" s="99" t="s">
        <v>232</v>
      </c>
      <c r="Y3" s="100" t="s">
        <v>233</v>
      </c>
      <c r="AA3" s="94"/>
      <c r="AB3" s="98" t="s">
        <v>227</v>
      </c>
      <c r="AC3" s="99" t="s">
        <v>228</v>
      </c>
      <c r="AD3" s="99" t="s">
        <v>229</v>
      </c>
      <c r="AE3" s="99" t="s">
        <v>230</v>
      </c>
      <c r="AF3" s="99" t="s">
        <v>231</v>
      </c>
      <c r="AG3" s="99" t="s">
        <v>232</v>
      </c>
      <c r="AH3" s="100" t="s">
        <v>233</v>
      </c>
    </row>
    <row r="4" spans="1:34" ht="14">
      <c r="A4" s="254" t="s">
        <v>180</v>
      </c>
      <c r="B4" s="253">
        <v>200</v>
      </c>
      <c r="C4" s="253">
        <v>5</v>
      </c>
      <c r="D4" s="253">
        <v>1</v>
      </c>
      <c r="E4" s="94"/>
      <c r="F4" s="94"/>
      <c r="G4" s="94"/>
      <c r="H4" s="94"/>
      <c r="J4" s="94"/>
      <c r="K4" s="101">
        <v>1</v>
      </c>
      <c r="L4" s="102" t="s">
        <v>234</v>
      </c>
      <c r="M4" s="103">
        <v>10000</v>
      </c>
      <c r="N4" s="104">
        <v>20000</v>
      </c>
      <c r="O4" s="105">
        <v>5000</v>
      </c>
      <c r="P4" s="105">
        <v>20000</v>
      </c>
      <c r="Q4" s="106">
        <v>15000</v>
      </c>
      <c r="R4" s="94"/>
      <c r="S4" s="101">
        <v>1</v>
      </c>
      <c r="T4" s="102" t="s">
        <v>234</v>
      </c>
      <c r="U4" s="103">
        <v>10000</v>
      </c>
      <c r="V4" s="104">
        <v>15000</v>
      </c>
      <c r="W4" s="105">
        <v>5000</v>
      </c>
      <c r="X4" s="105">
        <v>20000</v>
      </c>
      <c r="Y4" s="106">
        <v>15000</v>
      </c>
      <c r="AA4" s="94"/>
      <c r="AB4" s="101">
        <v>1</v>
      </c>
      <c r="AC4" s="102" t="s">
        <v>234</v>
      </c>
      <c r="AD4" s="103">
        <v>10000</v>
      </c>
      <c r="AE4" s="104">
        <v>20000</v>
      </c>
      <c r="AF4" s="105">
        <v>5000</v>
      </c>
      <c r="AG4" s="105">
        <v>20000</v>
      </c>
      <c r="AH4" s="106">
        <v>15000</v>
      </c>
    </row>
    <row r="5" spans="1:34" ht="14">
      <c r="A5" s="254" t="s">
        <v>182</v>
      </c>
      <c r="B5" s="253">
        <v>100</v>
      </c>
      <c r="C5" s="253">
        <v>110</v>
      </c>
      <c r="D5" s="253">
        <v>125</v>
      </c>
      <c r="E5" s="94"/>
      <c r="F5" s="94"/>
      <c r="G5" s="94"/>
      <c r="H5" s="94"/>
      <c r="J5" s="94"/>
      <c r="K5" s="101">
        <v>5</v>
      </c>
      <c r="L5" s="102" t="s">
        <v>235</v>
      </c>
      <c r="M5" s="103">
        <v>4000</v>
      </c>
      <c r="N5" s="104">
        <v>20000</v>
      </c>
      <c r="O5" s="105">
        <v>10000</v>
      </c>
      <c r="P5" s="107"/>
      <c r="Q5" s="106">
        <v>20000</v>
      </c>
      <c r="R5" s="94"/>
      <c r="S5" s="101">
        <v>5</v>
      </c>
      <c r="T5" s="102" t="s">
        <v>235</v>
      </c>
      <c r="U5" s="103">
        <v>4000</v>
      </c>
      <c r="V5" s="104"/>
      <c r="W5" s="105">
        <v>10000</v>
      </c>
      <c r="X5" s="107"/>
      <c r="Y5" s="106">
        <v>20000</v>
      </c>
      <c r="AA5" s="94"/>
      <c r="AB5" s="101">
        <v>5</v>
      </c>
      <c r="AC5" s="102" t="s">
        <v>235</v>
      </c>
      <c r="AD5" s="103">
        <v>4000</v>
      </c>
      <c r="AE5" s="104">
        <v>10000</v>
      </c>
      <c r="AF5" s="105">
        <v>10000</v>
      </c>
      <c r="AG5" s="107"/>
      <c r="AH5" s="106">
        <v>20000</v>
      </c>
    </row>
    <row r="6" spans="1:34" ht="14">
      <c r="A6" s="254" t="s">
        <v>185</v>
      </c>
      <c r="B6" s="253">
        <v>50</v>
      </c>
      <c r="C6" s="253">
        <v>60</v>
      </c>
      <c r="D6" s="253">
        <v>75</v>
      </c>
      <c r="E6" s="94"/>
      <c r="F6" s="94"/>
      <c r="G6" s="94"/>
      <c r="H6" s="94"/>
      <c r="J6" s="94"/>
      <c r="K6" s="108">
        <v>200</v>
      </c>
      <c r="L6" s="109" t="s">
        <v>234</v>
      </c>
      <c r="M6" s="110">
        <v>800</v>
      </c>
      <c r="N6" s="111">
        <f>IF(L6="n","",IF(L7="y",Q6,O6))</f>
        <v>20000</v>
      </c>
      <c r="O6" s="110">
        <v>20000</v>
      </c>
      <c r="P6" s="112"/>
      <c r="Q6" s="113"/>
      <c r="R6" s="94"/>
      <c r="S6" s="108">
        <v>200</v>
      </c>
      <c r="T6" s="109" t="s">
        <v>234</v>
      </c>
      <c r="U6" s="110">
        <v>800</v>
      </c>
      <c r="V6" s="111">
        <f>IF(T6="n","",IF(T7="y",Y6,W6))</f>
        <v>20000</v>
      </c>
      <c r="W6" s="110">
        <v>20000</v>
      </c>
      <c r="X6" s="112"/>
      <c r="Y6" s="113"/>
      <c r="AA6" s="94"/>
      <c r="AB6" s="108">
        <v>200</v>
      </c>
      <c r="AC6" s="109" t="s">
        <v>234</v>
      </c>
      <c r="AD6" s="110">
        <v>800</v>
      </c>
      <c r="AE6" s="111"/>
      <c r="AF6" s="110">
        <v>20000</v>
      </c>
      <c r="AG6" s="112"/>
      <c r="AH6" s="113"/>
    </row>
    <row r="7" spans="1:34" ht="14">
      <c r="A7" s="254" t="s">
        <v>187</v>
      </c>
      <c r="B7" s="253">
        <v>272.10500999999999</v>
      </c>
      <c r="C7" s="253">
        <v>5435.5748999999996</v>
      </c>
      <c r="D7" s="253">
        <v>10897.251</v>
      </c>
      <c r="E7" s="94"/>
      <c r="F7" s="94"/>
      <c r="G7" s="94"/>
      <c r="H7" s="94"/>
      <c r="J7" s="94"/>
      <c r="K7" s="98" t="s">
        <v>236</v>
      </c>
      <c r="L7" s="99"/>
      <c r="M7" s="114">
        <f>IF(L4="y",M4,0)+IF(L5="y",M5,0)+IF(L6="y",M6,0)</f>
        <v>10800</v>
      </c>
      <c r="N7" s="94"/>
      <c r="O7" s="94"/>
      <c r="P7" s="94"/>
      <c r="Q7" s="94"/>
      <c r="R7" s="94"/>
      <c r="S7" s="98" t="s">
        <v>236</v>
      </c>
      <c r="T7" s="99"/>
      <c r="U7" s="114">
        <f>IF(T4="y",U4,0)+IF(T5="y",U5,0)+IF(T6="y",U6,0)</f>
        <v>10800</v>
      </c>
      <c r="V7" s="94"/>
      <c r="W7" s="94"/>
      <c r="X7" s="94"/>
      <c r="Y7" s="94"/>
      <c r="AA7" s="94"/>
      <c r="AB7" s="98" t="s">
        <v>236</v>
      </c>
      <c r="AC7" s="99"/>
      <c r="AD7" s="114">
        <f>IF(AC4="y",AD4,0)+IF(AC5="y",AD5,0)+IF(AC6="y",AD6,0)</f>
        <v>10800</v>
      </c>
      <c r="AE7" s="94"/>
      <c r="AF7" s="94"/>
      <c r="AG7" s="94"/>
      <c r="AH7" s="94"/>
    </row>
    <row r="8" spans="1:34" ht="14">
      <c r="B8" s="138" t="s">
        <v>237</v>
      </c>
      <c r="C8" s="138" t="s">
        <v>238</v>
      </c>
      <c r="D8" s="138" t="s">
        <v>239</v>
      </c>
      <c r="E8" s="94"/>
      <c r="F8" s="94"/>
      <c r="G8" s="94"/>
      <c r="H8" s="94"/>
    </row>
    <row r="9" spans="1:34" ht="14">
      <c r="A9" s="254" t="s">
        <v>240</v>
      </c>
      <c r="B9" s="260">
        <f>IF(AND('[1]everything spreadsheet'!B18=TRUE,'[1]everything spreadsheet'!B19=TRUE),'[1]water treatment filters'!N10,IF(AND('[1]everything spreadsheet'!B18=TRUE,'[1]everything spreadsheet'!B19=FALSE),'[1]water treatment filters'!V10,'[1]water treatment filters'!AE10))</f>
        <v>9</v>
      </c>
      <c r="C9" s="253">
        <v>4</v>
      </c>
      <c r="D9" s="253">
        <f>IF('[1]everything spreadsheet'!B12="Chlorine",[1]energy!S10,1)</f>
        <v>1</v>
      </c>
      <c r="E9" s="94">
        <f>[1]energy!X9/5</f>
        <v>1.6</v>
      </c>
      <c r="F9" s="94">
        <f>SUM(B9:E9)</f>
        <v>15.6</v>
      </c>
      <c r="G9" s="94"/>
      <c r="H9" s="94"/>
      <c r="J9" s="116" t="s">
        <v>182</v>
      </c>
      <c r="K9" s="56">
        <f>SUM(B5:D5)</f>
        <v>335</v>
      </c>
      <c r="M9" s="115" t="s">
        <v>241</v>
      </c>
      <c r="N9" s="115"/>
      <c r="O9" s="115"/>
      <c r="P9" s="94"/>
      <c r="R9" s="116" t="s">
        <v>182</v>
      </c>
      <c r="S9">
        <f>SUM(B5,D5)</f>
        <v>225</v>
      </c>
      <c r="U9" s="115" t="s">
        <v>241</v>
      </c>
      <c r="V9" s="115"/>
      <c r="W9" s="115"/>
      <c r="AA9" s="116" t="s">
        <v>182</v>
      </c>
      <c r="AB9">
        <f>SUM(C5:D5)</f>
        <v>235</v>
      </c>
      <c r="AD9" s="115" t="s">
        <v>241</v>
      </c>
      <c r="AE9" s="115"/>
      <c r="AF9" s="115"/>
      <c r="AG9" s="94"/>
    </row>
    <row r="10" spans="1:34" ht="14">
      <c r="B10" s="278"/>
      <c r="C10" s="278"/>
      <c r="D10" s="94"/>
      <c r="E10" s="94"/>
      <c r="F10" s="94"/>
      <c r="G10" s="94"/>
      <c r="H10" s="94"/>
      <c r="J10" s="116" t="s">
        <v>185</v>
      </c>
      <c r="K10" s="56">
        <f>(B6*SUM(P17:P381)+C6*SUM(O17:O381)+D6*SUM(N17:N381))*5</f>
        <v>8325</v>
      </c>
      <c r="M10" s="56" t="s">
        <v>242</v>
      </c>
      <c r="N10" s="117">
        <f>SUM(Q17:Q381)</f>
        <v>9</v>
      </c>
      <c r="O10" s="56" t="s">
        <v>243</v>
      </c>
      <c r="P10" s="56"/>
      <c r="R10" s="116" t="s">
        <v>185</v>
      </c>
      <c r="S10">
        <f>(B6*SUM(X17:X381)+D6*SUM(V17:V381))*5</f>
        <v>6750</v>
      </c>
      <c r="U10" s="56" t="s">
        <v>242</v>
      </c>
      <c r="V10" s="117">
        <f>SUM(Y17:Y381)</f>
        <v>18</v>
      </c>
      <c r="W10" s="56" t="s">
        <v>243</v>
      </c>
      <c r="AA10" s="116" t="s">
        <v>185</v>
      </c>
      <c r="AB10">
        <f>(C6*SUM(AF17:AF381)+D6*SUM(AE17:AE381))*5</f>
        <v>8775</v>
      </c>
      <c r="AD10" s="56" t="s">
        <v>242</v>
      </c>
      <c r="AE10" s="117">
        <f>SUM(AH17:AH381)</f>
        <v>18</v>
      </c>
      <c r="AF10" s="56" t="s">
        <v>243</v>
      </c>
      <c r="AG10" s="56"/>
    </row>
    <row r="11" spans="1:34" ht="14">
      <c r="B11" s="278"/>
      <c r="C11" s="278"/>
      <c r="D11" s="94"/>
      <c r="E11" s="94"/>
      <c r="F11" s="94"/>
      <c r="G11" s="94"/>
      <c r="H11" s="94"/>
      <c r="J11" s="232" t="s">
        <v>244</v>
      </c>
      <c r="K11">
        <f>SUM(K9:K10)</f>
        <v>8660</v>
      </c>
      <c r="M11" s="56" t="s">
        <v>245</v>
      </c>
      <c r="N11" s="56">
        <f>'[1]everything spreadsheet'!B10</f>
        <v>500</v>
      </c>
      <c r="O11" s="56" t="s">
        <v>17</v>
      </c>
      <c r="P11" s="56"/>
      <c r="R11" s="232" t="s">
        <v>244</v>
      </c>
      <c r="S11">
        <f>SUM(S9:S10)</f>
        <v>6975</v>
      </c>
      <c r="U11" s="56" t="s">
        <v>245</v>
      </c>
      <c r="V11" s="56">
        <f>'[1]everything spreadsheet'!B10</f>
        <v>500</v>
      </c>
      <c r="W11" s="56" t="s">
        <v>17</v>
      </c>
      <c r="AA11" s="232" t="s">
        <v>244</v>
      </c>
      <c r="AB11">
        <f>SUM(AB9:AB10)</f>
        <v>9010</v>
      </c>
      <c r="AD11" s="56" t="s">
        <v>245</v>
      </c>
      <c r="AE11" s="56">
        <f>'[1]everything spreadsheet'!B10</f>
        <v>500</v>
      </c>
      <c r="AF11" s="56" t="s">
        <v>17</v>
      </c>
      <c r="AG11" s="56"/>
    </row>
    <row r="12" spans="1:34" ht="14">
      <c r="B12" s="278"/>
      <c r="C12" s="278"/>
      <c r="D12" s="94"/>
      <c r="E12" s="94"/>
      <c r="F12" s="94"/>
      <c r="G12" s="94"/>
      <c r="H12" s="94"/>
      <c r="M12" s="116"/>
      <c r="N12" s="56"/>
      <c r="O12" s="56"/>
      <c r="P12" s="56"/>
      <c r="U12" s="116"/>
      <c r="V12" s="56"/>
      <c r="W12" s="56"/>
      <c r="X12" s="56"/>
      <c r="AD12" s="116"/>
      <c r="AE12" s="56"/>
      <c r="AF12" s="56"/>
      <c r="AG12" s="56"/>
    </row>
    <row r="13" spans="1:34" ht="14">
      <c r="A13" s="94"/>
      <c r="B13" s="278"/>
      <c r="C13" s="278"/>
      <c r="D13" s="94"/>
      <c r="E13" s="94"/>
      <c r="F13" s="94"/>
      <c r="G13" s="94"/>
      <c r="H13" s="94"/>
      <c r="N13" s="115"/>
      <c r="O13" s="56"/>
      <c r="P13" s="56"/>
      <c r="V13" s="115"/>
      <c r="W13" s="56"/>
      <c r="X13" s="56"/>
      <c r="AE13" s="115"/>
      <c r="AF13" s="56"/>
      <c r="AG13" s="56"/>
    </row>
    <row r="14" spans="1:34" ht="14">
      <c r="A14" s="95"/>
      <c r="B14" s="95"/>
      <c r="C14" s="95"/>
      <c r="D14" s="94"/>
      <c r="E14" s="95"/>
      <c r="F14" s="95"/>
      <c r="H14" s="95"/>
      <c r="I14" s="115"/>
    </row>
    <row r="15" spans="1:34">
      <c r="A15" s="56"/>
      <c r="B15" s="56"/>
      <c r="C15" s="56"/>
      <c r="F15" s="56"/>
      <c r="H15" s="56"/>
      <c r="K15" s="277" t="s">
        <v>246</v>
      </c>
      <c r="L15" s="275"/>
      <c r="M15" s="275"/>
      <c r="N15" s="277" t="s">
        <v>247</v>
      </c>
      <c r="O15" s="275"/>
      <c r="P15" s="275"/>
      <c r="Q15" s="277" t="s">
        <v>248</v>
      </c>
      <c r="S15" s="277" t="s">
        <v>246</v>
      </c>
      <c r="T15" s="275"/>
      <c r="U15" s="275"/>
      <c r="V15" s="277" t="s">
        <v>247</v>
      </c>
      <c r="W15" s="275"/>
      <c r="X15" s="275"/>
      <c r="Y15" s="277" t="s">
        <v>248</v>
      </c>
      <c r="AB15" s="17" t="s">
        <v>246</v>
      </c>
      <c r="AE15" s="277" t="s">
        <v>247</v>
      </c>
      <c r="AF15" s="275"/>
      <c r="AG15" s="275"/>
      <c r="AH15" s="277" t="s">
        <v>248</v>
      </c>
    </row>
    <row r="16" spans="1:34">
      <c r="J16" s="56" t="s">
        <v>249</v>
      </c>
      <c r="K16" s="56" t="s">
        <v>250</v>
      </c>
      <c r="L16" s="118" t="s">
        <v>251</v>
      </c>
      <c r="M16" s="118" t="s">
        <v>252</v>
      </c>
      <c r="N16" s="56" t="s">
        <v>250</v>
      </c>
      <c r="O16" s="118" t="s">
        <v>251</v>
      </c>
      <c r="P16" s="118" t="s">
        <v>252</v>
      </c>
      <c r="Q16" s="275"/>
      <c r="R16" s="56" t="s">
        <v>249</v>
      </c>
      <c r="S16" s="56" t="s">
        <v>250</v>
      </c>
      <c r="T16" s="118" t="s">
        <v>251</v>
      </c>
      <c r="U16" s="118" t="s">
        <v>252</v>
      </c>
      <c r="V16" s="56" t="s">
        <v>250</v>
      </c>
      <c r="W16" s="118" t="s">
        <v>251</v>
      </c>
      <c r="X16" s="118" t="s">
        <v>252</v>
      </c>
      <c r="Y16" s="275"/>
      <c r="AA16" s="56" t="s">
        <v>249</v>
      </c>
      <c r="AB16" s="56" t="s">
        <v>250</v>
      </c>
      <c r="AC16" s="118" t="s">
        <v>251</v>
      </c>
      <c r="AD16" s="118" t="s">
        <v>252</v>
      </c>
      <c r="AE16" s="56" t="s">
        <v>250</v>
      </c>
      <c r="AF16" s="118" t="s">
        <v>251</v>
      </c>
      <c r="AG16" s="118" t="s">
        <v>252</v>
      </c>
      <c r="AH16" s="275"/>
    </row>
    <row r="17" spans="10:34">
      <c r="J17" s="56">
        <v>1</v>
      </c>
      <c r="K17" s="56">
        <f>$N$11</f>
        <v>500</v>
      </c>
      <c r="L17" s="56">
        <f>$N$11</f>
        <v>500</v>
      </c>
      <c r="M17" s="56">
        <f>$N$11</f>
        <v>500</v>
      </c>
      <c r="N17" s="56"/>
      <c r="Q17" s="56" t="str">
        <f t="shared" ref="Q17:Q80" si="0">IF(SUM(N17:P17)&gt;1,1,"")</f>
        <v/>
      </c>
      <c r="R17" s="56">
        <v>1</v>
      </c>
      <c r="S17" s="56">
        <f>$V$11</f>
        <v>500</v>
      </c>
      <c r="U17" s="56">
        <f>$V$11</f>
        <v>500</v>
      </c>
      <c r="V17" s="56" t="str">
        <f>IF(S17&gt;=$N$4,1,"")</f>
        <v/>
      </c>
      <c r="Y17" s="56" t="str">
        <f t="shared" ref="Y17:Y80" si="1">IF(SUM(V17:X17)&gt;=1,1,"")</f>
        <v/>
      </c>
      <c r="AA17" s="56">
        <v>1</v>
      </c>
      <c r="AB17" s="56">
        <f>$N$11</f>
        <v>500</v>
      </c>
      <c r="AC17" s="56">
        <f>$N$11</f>
        <v>500</v>
      </c>
      <c r="AE17" s="56"/>
      <c r="AH17" s="56" t="str">
        <f t="shared" ref="AH17:AH80" si="2">IF(SUM(AE17:AG17)&gt;=1,1,"")</f>
        <v/>
      </c>
    </row>
    <row r="18" spans="10:34">
      <c r="J18" s="56">
        <v>2</v>
      </c>
      <c r="K18" s="56">
        <f t="shared" ref="K18:K81" si="3">IF(K17+$N$11&gt;$N$4,$N$11,K17+$N$11)</f>
        <v>1000</v>
      </c>
      <c r="L18" s="56">
        <f t="shared" ref="L18:L81" si="4">IF(L17+$N$11&gt;$N$5,$N$11,L17+$N$11)</f>
        <v>1000</v>
      </c>
      <c r="M18" s="56">
        <f t="shared" ref="M18:M81" si="5">IF(M17+$N$11&gt;$N$6,$N$11,M17+$N$11)</f>
        <v>1000</v>
      </c>
      <c r="N18" t="str">
        <f t="shared" ref="N18:N81" si="6">IF(K18=$N$11,1,"")</f>
        <v/>
      </c>
      <c r="O18" t="str">
        <f t="shared" ref="O18:O81" si="7">IF(L18=$N$11,1,"")</f>
        <v/>
      </c>
      <c r="P18" t="str">
        <f t="shared" ref="P18:P81" si="8">IF(M18=$N$11,1,"")</f>
        <v/>
      </c>
      <c r="Q18" s="56" t="str">
        <f t="shared" si="0"/>
        <v/>
      </c>
      <c r="R18" s="56">
        <v>2</v>
      </c>
      <c r="S18" s="56">
        <f t="shared" ref="S18:S81" si="9">IF(S17+$V$11&gt;$V$4,$V$11,S17+$V$11)</f>
        <v>1000</v>
      </c>
      <c r="U18" s="56">
        <f t="shared" ref="U18:U81" si="10">IF(U17+$V$11&gt;$V$6,$V$11,U17+$V$11)</f>
        <v>1000</v>
      </c>
      <c r="V18" s="56" t="str">
        <f t="shared" ref="V18:V81" si="11">IF(S18=$V$11,1,"")</f>
        <v/>
      </c>
      <c r="X18" t="str">
        <f t="shared" ref="X18:X81" si="12">IF(U18=$V$11,1,"")</f>
        <v/>
      </c>
      <c r="Y18" s="56" t="str">
        <f t="shared" si="1"/>
        <v/>
      </c>
      <c r="AA18" s="56">
        <v>2</v>
      </c>
      <c r="AB18" s="56">
        <f t="shared" ref="AB18:AB81" si="13">IF(AB17+$N$11&gt;$AE$4,$N$11,AB17+$N$11)</f>
        <v>1000</v>
      </c>
      <c r="AC18" s="56">
        <f t="shared" ref="AC18:AC81" si="14">IF(AC17+$N$11&gt;$AE$5,$N$11,AC17+$N$11)</f>
        <v>1000</v>
      </c>
      <c r="AE18" t="str">
        <f t="shared" ref="AE18:AE81" si="15">IF(AB18=$AE$11,1,"")</f>
        <v/>
      </c>
      <c r="AF18" t="str">
        <f t="shared" ref="AF18:AF81" si="16">IF(AC18=$AE$11,1,"")</f>
        <v/>
      </c>
      <c r="AH18" s="56" t="str">
        <f t="shared" si="2"/>
        <v/>
      </c>
    </row>
    <row r="19" spans="10:34">
      <c r="J19" s="56">
        <v>3</v>
      </c>
      <c r="K19" s="56">
        <f t="shared" si="3"/>
        <v>1500</v>
      </c>
      <c r="L19" s="56">
        <f t="shared" si="4"/>
        <v>1500</v>
      </c>
      <c r="M19" s="56">
        <f t="shared" si="5"/>
        <v>1500</v>
      </c>
      <c r="N19" t="str">
        <f t="shared" si="6"/>
        <v/>
      </c>
      <c r="O19" t="str">
        <f t="shared" si="7"/>
        <v/>
      </c>
      <c r="P19" t="str">
        <f t="shared" si="8"/>
        <v/>
      </c>
      <c r="Q19" s="56" t="str">
        <f t="shared" si="0"/>
        <v/>
      </c>
      <c r="R19" s="56">
        <v>3</v>
      </c>
      <c r="S19" s="56">
        <f t="shared" si="9"/>
        <v>1500</v>
      </c>
      <c r="U19" s="56">
        <f t="shared" si="10"/>
        <v>1500</v>
      </c>
      <c r="V19" s="56" t="str">
        <f t="shared" si="11"/>
        <v/>
      </c>
      <c r="X19" t="str">
        <f t="shared" si="12"/>
        <v/>
      </c>
      <c r="Y19" s="56" t="str">
        <f t="shared" si="1"/>
        <v/>
      </c>
      <c r="AA19" s="56">
        <v>3</v>
      </c>
      <c r="AB19" s="56">
        <f t="shared" si="13"/>
        <v>1500</v>
      </c>
      <c r="AC19" s="56">
        <f t="shared" si="14"/>
        <v>1500</v>
      </c>
      <c r="AE19" t="str">
        <f t="shared" si="15"/>
        <v/>
      </c>
      <c r="AF19" t="str">
        <f t="shared" si="16"/>
        <v/>
      </c>
      <c r="AH19" s="56" t="str">
        <f t="shared" si="2"/>
        <v/>
      </c>
    </row>
    <row r="20" spans="10:34">
      <c r="J20" s="56">
        <v>4</v>
      </c>
      <c r="K20" s="56">
        <f t="shared" si="3"/>
        <v>2000</v>
      </c>
      <c r="L20" s="56">
        <f t="shared" si="4"/>
        <v>2000</v>
      </c>
      <c r="M20" s="56">
        <f t="shared" si="5"/>
        <v>2000</v>
      </c>
      <c r="N20" t="str">
        <f t="shared" si="6"/>
        <v/>
      </c>
      <c r="O20" t="str">
        <f t="shared" si="7"/>
        <v/>
      </c>
      <c r="P20" t="str">
        <f t="shared" si="8"/>
        <v/>
      </c>
      <c r="Q20" s="56" t="str">
        <f t="shared" si="0"/>
        <v/>
      </c>
      <c r="R20" s="56">
        <v>4</v>
      </c>
      <c r="S20" s="56">
        <f t="shared" si="9"/>
        <v>2000</v>
      </c>
      <c r="U20" s="56">
        <f t="shared" si="10"/>
        <v>2000</v>
      </c>
      <c r="V20" s="56" t="str">
        <f t="shared" si="11"/>
        <v/>
      </c>
      <c r="X20" t="str">
        <f t="shared" si="12"/>
        <v/>
      </c>
      <c r="Y20" s="56" t="str">
        <f t="shared" si="1"/>
        <v/>
      </c>
      <c r="AA20" s="56">
        <v>4</v>
      </c>
      <c r="AB20" s="56">
        <f t="shared" si="13"/>
        <v>2000</v>
      </c>
      <c r="AC20" s="56">
        <f t="shared" si="14"/>
        <v>2000</v>
      </c>
      <c r="AE20" t="str">
        <f t="shared" si="15"/>
        <v/>
      </c>
      <c r="AF20" t="str">
        <f t="shared" si="16"/>
        <v/>
      </c>
      <c r="AH20" s="56" t="str">
        <f t="shared" si="2"/>
        <v/>
      </c>
    </row>
    <row r="21" spans="10:34">
      <c r="J21" s="56">
        <v>5</v>
      </c>
      <c r="K21" s="56">
        <f t="shared" si="3"/>
        <v>2500</v>
      </c>
      <c r="L21" s="56">
        <f t="shared" si="4"/>
        <v>2500</v>
      </c>
      <c r="M21" s="56">
        <f t="shared" si="5"/>
        <v>2500</v>
      </c>
      <c r="N21" t="str">
        <f t="shared" si="6"/>
        <v/>
      </c>
      <c r="O21" t="str">
        <f t="shared" si="7"/>
        <v/>
      </c>
      <c r="P21" t="str">
        <f t="shared" si="8"/>
        <v/>
      </c>
      <c r="Q21" s="56" t="str">
        <f t="shared" si="0"/>
        <v/>
      </c>
      <c r="R21" s="56">
        <v>5</v>
      </c>
      <c r="S21" s="56">
        <f t="shared" si="9"/>
        <v>2500</v>
      </c>
      <c r="U21" s="56">
        <f t="shared" si="10"/>
        <v>2500</v>
      </c>
      <c r="V21" s="56" t="str">
        <f t="shared" si="11"/>
        <v/>
      </c>
      <c r="X21" t="str">
        <f t="shared" si="12"/>
        <v/>
      </c>
      <c r="Y21" s="56" t="str">
        <f t="shared" si="1"/>
        <v/>
      </c>
      <c r="AA21" s="56">
        <v>5</v>
      </c>
      <c r="AB21" s="56">
        <f t="shared" si="13"/>
        <v>2500</v>
      </c>
      <c r="AC21" s="56">
        <f t="shared" si="14"/>
        <v>2500</v>
      </c>
      <c r="AE21" t="str">
        <f t="shared" si="15"/>
        <v/>
      </c>
      <c r="AF21" t="str">
        <f t="shared" si="16"/>
        <v/>
      </c>
      <c r="AH21" s="56" t="str">
        <f t="shared" si="2"/>
        <v/>
      </c>
    </row>
    <row r="22" spans="10:34">
      <c r="J22" s="56">
        <v>6</v>
      </c>
      <c r="K22" s="56">
        <f t="shared" si="3"/>
        <v>3000</v>
      </c>
      <c r="L22" s="56">
        <f t="shared" si="4"/>
        <v>3000</v>
      </c>
      <c r="M22" s="56">
        <f t="shared" si="5"/>
        <v>3000</v>
      </c>
      <c r="N22" t="str">
        <f t="shared" si="6"/>
        <v/>
      </c>
      <c r="O22" t="str">
        <f t="shared" si="7"/>
        <v/>
      </c>
      <c r="P22" t="str">
        <f t="shared" si="8"/>
        <v/>
      </c>
      <c r="Q22" s="56" t="str">
        <f t="shared" si="0"/>
        <v/>
      </c>
      <c r="R22" s="56">
        <v>6</v>
      </c>
      <c r="S22" s="56">
        <f t="shared" si="9"/>
        <v>3000</v>
      </c>
      <c r="U22" s="56">
        <f t="shared" si="10"/>
        <v>3000</v>
      </c>
      <c r="V22" s="56" t="str">
        <f t="shared" si="11"/>
        <v/>
      </c>
      <c r="X22" t="str">
        <f t="shared" si="12"/>
        <v/>
      </c>
      <c r="Y22" s="56" t="str">
        <f t="shared" si="1"/>
        <v/>
      </c>
      <c r="AA22" s="56">
        <v>6</v>
      </c>
      <c r="AB22" s="56">
        <f t="shared" si="13"/>
        <v>3000</v>
      </c>
      <c r="AC22" s="56">
        <f t="shared" si="14"/>
        <v>3000</v>
      </c>
      <c r="AE22" t="str">
        <f t="shared" si="15"/>
        <v/>
      </c>
      <c r="AF22" t="str">
        <f t="shared" si="16"/>
        <v/>
      </c>
      <c r="AH22" s="56" t="str">
        <f t="shared" si="2"/>
        <v/>
      </c>
    </row>
    <row r="23" spans="10:34">
      <c r="J23" s="56">
        <v>7</v>
      </c>
      <c r="K23" s="56">
        <f t="shared" si="3"/>
        <v>3500</v>
      </c>
      <c r="L23" s="56">
        <f t="shared" si="4"/>
        <v>3500</v>
      </c>
      <c r="M23" s="56">
        <f t="shared" si="5"/>
        <v>3500</v>
      </c>
      <c r="N23" t="str">
        <f t="shared" si="6"/>
        <v/>
      </c>
      <c r="O23" t="str">
        <f t="shared" si="7"/>
        <v/>
      </c>
      <c r="P23" t="str">
        <f t="shared" si="8"/>
        <v/>
      </c>
      <c r="Q23" s="56" t="str">
        <f t="shared" si="0"/>
        <v/>
      </c>
      <c r="R23" s="56">
        <v>7</v>
      </c>
      <c r="S23" s="56">
        <f t="shared" si="9"/>
        <v>3500</v>
      </c>
      <c r="U23" s="56">
        <f t="shared" si="10"/>
        <v>3500</v>
      </c>
      <c r="V23" s="56" t="str">
        <f t="shared" si="11"/>
        <v/>
      </c>
      <c r="X23" t="str">
        <f t="shared" si="12"/>
        <v/>
      </c>
      <c r="Y23" s="56" t="str">
        <f t="shared" si="1"/>
        <v/>
      </c>
      <c r="AA23" s="56">
        <v>7</v>
      </c>
      <c r="AB23" s="56">
        <f t="shared" si="13"/>
        <v>3500</v>
      </c>
      <c r="AC23" s="56">
        <f t="shared" si="14"/>
        <v>3500</v>
      </c>
      <c r="AE23" t="str">
        <f t="shared" si="15"/>
        <v/>
      </c>
      <c r="AF23" t="str">
        <f t="shared" si="16"/>
        <v/>
      </c>
      <c r="AH23" s="56" t="str">
        <f t="shared" si="2"/>
        <v/>
      </c>
    </row>
    <row r="24" spans="10:34">
      <c r="J24" s="56">
        <v>8</v>
      </c>
      <c r="K24" s="56">
        <f t="shared" si="3"/>
        <v>4000</v>
      </c>
      <c r="L24" s="56">
        <f t="shared" si="4"/>
        <v>4000</v>
      </c>
      <c r="M24" s="56">
        <f t="shared" si="5"/>
        <v>4000</v>
      </c>
      <c r="N24" t="str">
        <f t="shared" si="6"/>
        <v/>
      </c>
      <c r="O24" t="str">
        <f t="shared" si="7"/>
        <v/>
      </c>
      <c r="P24" t="str">
        <f t="shared" si="8"/>
        <v/>
      </c>
      <c r="Q24" s="56" t="str">
        <f t="shared" si="0"/>
        <v/>
      </c>
      <c r="R24" s="56">
        <v>8</v>
      </c>
      <c r="S24" s="56">
        <f t="shared" si="9"/>
        <v>4000</v>
      </c>
      <c r="U24" s="56">
        <f t="shared" si="10"/>
        <v>4000</v>
      </c>
      <c r="V24" s="56" t="str">
        <f t="shared" si="11"/>
        <v/>
      </c>
      <c r="X24" t="str">
        <f t="shared" si="12"/>
        <v/>
      </c>
      <c r="Y24" s="56" t="str">
        <f t="shared" si="1"/>
        <v/>
      </c>
      <c r="AA24" s="56">
        <v>8</v>
      </c>
      <c r="AB24" s="56">
        <f t="shared" si="13"/>
        <v>4000</v>
      </c>
      <c r="AC24" s="56">
        <f t="shared" si="14"/>
        <v>4000</v>
      </c>
      <c r="AE24" t="str">
        <f t="shared" si="15"/>
        <v/>
      </c>
      <c r="AF24" t="str">
        <f t="shared" si="16"/>
        <v/>
      </c>
      <c r="AH24" s="56" t="str">
        <f t="shared" si="2"/>
        <v/>
      </c>
    </row>
    <row r="25" spans="10:34">
      <c r="J25" s="56">
        <v>9</v>
      </c>
      <c r="K25" s="56">
        <f t="shared" si="3"/>
        <v>4500</v>
      </c>
      <c r="L25" s="56">
        <f t="shared" si="4"/>
        <v>4500</v>
      </c>
      <c r="M25" s="56">
        <f t="shared" si="5"/>
        <v>4500</v>
      </c>
      <c r="N25" t="str">
        <f t="shared" si="6"/>
        <v/>
      </c>
      <c r="O25" t="str">
        <f t="shared" si="7"/>
        <v/>
      </c>
      <c r="P25" t="str">
        <f t="shared" si="8"/>
        <v/>
      </c>
      <c r="Q25" s="56" t="str">
        <f t="shared" si="0"/>
        <v/>
      </c>
      <c r="R25" s="56">
        <v>9</v>
      </c>
      <c r="S25" s="56">
        <f t="shared" si="9"/>
        <v>4500</v>
      </c>
      <c r="U25" s="56">
        <f t="shared" si="10"/>
        <v>4500</v>
      </c>
      <c r="V25" s="56" t="str">
        <f t="shared" si="11"/>
        <v/>
      </c>
      <c r="X25" t="str">
        <f t="shared" si="12"/>
        <v/>
      </c>
      <c r="Y25" s="56" t="str">
        <f t="shared" si="1"/>
        <v/>
      </c>
      <c r="AA25" s="56">
        <v>9</v>
      </c>
      <c r="AB25" s="56">
        <f t="shared" si="13"/>
        <v>4500</v>
      </c>
      <c r="AC25" s="56">
        <f t="shared" si="14"/>
        <v>4500</v>
      </c>
      <c r="AE25" t="str">
        <f t="shared" si="15"/>
        <v/>
      </c>
      <c r="AF25" t="str">
        <f t="shared" si="16"/>
        <v/>
      </c>
      <c r="AH25" s="56" t="str">
        <f t="shared" si="2"/>
        <v/>
      </c>
    </row>
    <row r="26" spans="10:34">
      <c r="J26" s="56">
        <v>10</v>
      </c>
      <c r="K26" s="56">
        <f t="shared" si="3"/>
        <v>5000</v>
      </c>
      <c r="L26" s="56">
        <f t="shared" si="4"/>
        <v>5000</v>
      </c>
      <c r="M26" s="56">
        <f t="shared" si="5"/>
        <v>5000</v>
      </c>
      <c r="N26" t="str">
        <f t="shared" si="6"/>
        <v/>
      </c>
      <c r="O26" t="str">
        <f t="shared" si="7"/>
        <v/>
      </c>
      <c r="P26" t="str">
        <f t="shared" si="8"/>
        <v/>
      </c>
      <c r="Q26" s="56" t="str">
        <f t="shared" si="0"/>
        <v/>
      </c>
      <c r="R26" s="56">
        <v>10</v>
      </c>
      <c r="S26" s="56">
        <f t="shared" si="9"/>
        <v>5000</v>
      </c>
      <c r="U26" s="56">
        <f t="shared" si="10"/>
        <v>5000</v>
      </c>
      <c r="V26" s="56" t="str">
        <f t="shared" si="11"/>
        <v/>
      </c>
      <c r="X26" t="str">
        <f t="shared" si="12"/>
        <v/>
      </c>
      <c r="Y26" s="56" t="str">
        <f t="shared" si="1"/>
        <v/>
      </c>
      <c r="AA26" s="56">
        <v>10</v>
      </c>
      <c r="AB26" s="56">
        <f t="shared" si="13"/>
        <v>5000</v>
      </c>
      <c r="AC26" s="56">
        <f t="shared" si="14"/>
        <v>5000</v>
      </c>
      <c r="AE26" t="str">
        <f t="shared" si="15"/>
        <v/>
      </c>
      <c r="AF26" t="str">
        <f t="shared" si="16"/>
        <v/>
      </c>
      <c r="AH26" s="56" t="str">
        <f t="shared" si="2"/>
        <v/>
      </c>
    </row>
    <row r="27" spans="10:34">
      <c r="J27" s="56">
        <v>11</v>
      </c>
      <c r="K27" s="56">
        <f t="shared" si="3"/>
        <v>5500</v>
      </c>
      <c r="L27" s="56">
        <f t="shared" si="4"/>
        <v>5500</v>
      </c>
      <c r="M27" s="56">
        <f t="shared" si="5"/>
        <v>5500</v>
      </c>
      <c r="N27" t="str">
        <f t="shared" si="6"/>
        <v/>
      </c>
      <c r="O27" t="str">
        <f t="shared" si="7"/>
        <v/>
      </c>
      <c r="P27" t="str">
        <f t="shared" si="8"/>
        <v/>
      </c>
      <c r="Q27" s="56" t="str">
        <f t="shared" si="0"/>
        <v/>
      </c>
      <c r="R27" s="56">
        <v>11</v>
      </c>
      <c r="S27" s="56">
        <f t="shared" si="9"/>
        <v>5500</v>
      </c>
      <c r="U27" s="56">
        <f t="shared" si="10"/>
        <v>5500</v>
      </c>
      <c r="V27" s="56" t="str">
        <f t="shared" si="11"/>
        <v/>
      </c>
      <c r="X27" t="str">
        <f t="shared" si="12"/>
        <v/>
      </c>
      <c r="Y27" s="56" t="str">
        <f t="shared" si="1"/>
        <v/>
      </c>
      <c r="AA27" s="56">
        <v>11</v>
      </c>
      <c r="AB27" s="56">
        <f t="shared" si="13"/>
        <v>5500</v>
      </c>
      <c r="AC27" s="56">
        <f t="shared" si="14"/>
        <v>5500</v>
      </c>
      <c r="AE27" t="str">
        <f t="shared" si="15"/>
        <v/>
      </c>
      <c r="AF27" t="str">
        <f t="shared" si="16"/>
        <v/>
      </c>
      <c r="AH27" s="56" t="str">
        <f t="shared" si="2"/>
        <v/>
      </c>
    </row>
    <row r="28" spans="10:34">
      <c r="J28" s="56">
        <v>12</v>
      </c>
      <c r="K28" s="56">
        <f t="shared" si="3"/>
        <v>6000</v>
      </c>
      <c r="L28" s="56">
        <f t="shared" si="4"/>
        <v>6000</v>
      </c>
      <c r="M28" s="56">
        <f t="shared" si="5"/>
        <v>6000</v>
      </c>
      <c r="N28" t="str">
        <f t="shared" si="6"/>
        <v/>
      </c>
      <c r="O28" t="str">
        <f t="shared" si="7"/>
        <v/>
      </c>
      <c r="P28" t="str">
        <f t="shared" si="8"/>
        <v/>
      </c>
      <c r="Q28" s="56" t="str">
        <f t="shared" si="0"/>
        <v/>
      </c>
      <c r="R28" s="56">
        <v>12</v>
      </c>
      <c r="S28" s="56">
        <f t="shared" si="9"/>
        <v>6000</v>
      </c>
      <c r="U28" s="56">
        <f t="shared" si="10"/>
        <v>6000</v>
      </c>
      <c r="V28" s="56" t="str">
        <f t="shared" si="11"/>
        <v/>
      </c>
      <c r="X28" t="str">
        <f t="shared" si="12"/>
        <v/>
      </c>
      <c r="Y28" s="56" t="str">
        <f t="shared" si="1"/>
        <v/>
      </c>
      <c r="AA28" s="56">
        <v>12</v>
      </c>
      <c r="AB28" s="56">
        <f t="shared" si="13"/>
        <v>6000</v>
      </c>
      <c r="AC28" s="56">
        <f t="shared" si="14"/>
        <v>6000</v>
      </c>
      <c r="AE28" t="str">
        <f t="shared" si="15"/>
        <v/>
      </c>
      <c r="AF28" t="str">
        <f t="shared" si="16"/>
        <v/>
      </c>
      <c r="AH28" s="56" t="str">
        <f t="shared" si="2"/>
        <v/>
      </c>
    </row>
    <row r="29" spans="10:34">
      <c r="J29" s="56">
        <v>13</v>
      </c>
      <c r="K29" s="56">
        <f t="shared" si="3"/>
        <v>6500</v>
      </c>
      <c r="L29" s="56">
        <f t="shared" si="4"/>
        <v>6500</v>
      </c>
      <c r="M29" s="56">
        <f t="shared" si="5"/>
        <v>6500</v>
      </c>
      <c r="N29" t="str">
        <f t="shared" si="6"/>
        <v/>
      </c>
      <c r="O29" t="str">
        <f t="shared" si="7"/>
        <v/>
      </c>
      <c r="P29" t="str">
        <f t="shared" si="8"/>
        <v/>
      </c>
      <c r="Q29" s="56" t="str">
        <f t="shared" si="0"/>
        <v/>
      </c>
      <c r="R29" s="56">
        <v>13</v>
      </c>
      <c r="S29" s="56">
        <f t="shared" si="9"/>
        <v>6500</v>
      </c>
      <c r="U29" s="56">
        <f t="shared" si="10"/>
        <v>6500</v>
      </c>
      <c r="V29" s="56" t="str">
        <f t="shared" si="11"/>
        <v/>
      </c>
      <c r="X29" t="str">
        <f t="shared" si="12"/>
        <v/>
      </c>
      <c r="Y29" s="56" t="str">
        <f t="shared" si="1"/>
        <v/>
      </c>
      <c r="AA29" s="56">
        <v>13</v>
      </c>
      <c r="AB29" s="56">
        <f t="shared" si="13"/>
        <v>6500</v>
      </c>
      <c r="AC29" s="56">
        <f t="shared" si="14"/>
        <v>6500</v>
      </c>
      <c r="AE29" t="str">
        <f t="shared" si="15"/>
        <v/>
      </c>
      <c r="AF29" t="str">
        <f t="shared" si="16"/>
        <v/>
      </c>
      <c r="AH29" s="56" t="str">
        <f t="shared" si="2"/>
        <v/>
      </c>
    </row>
    <row r="30" spans="10:34">
      <c r="J30" s="56">
        <v>14</v>
      </c>
      <c r="K30" s="56">
        <f t="shared" si="3"/>
        <v>7000</v>
      </c>
      <c r="L30" s="56">
        <f t="shared" si="4"/>
        <v>7000</v>
      </c>
      <c r="M30" s="56">
        <f t="shared" si="5"/>
        <v>7000</v>
      </c>
      <c r="N30" t="str">
        <f t="shared" si="6"/>
        <v/>
      </c>
      <c r="O30" t="str">
        <f t="shared" si="7"/>
        <v/>
      </c>
      <c r="P30" t="str">
        <f t="shared" si="8"/>
        <v/>
      </c>
      <c r="Q30" s="56" t="str">
        <f t="shared" si="0"/>
        <v/>
      </c>
      <c r="R30" s="56">
        <v>14</v>
      </c>
      <c r="S30" s="56">
        <f t="shared" si="9"/>
        <v>7000</v>
      </c>
      <c r="U30" s="56">
        <f t="shared" si="10"/>
        <v>7000</v>
      </c>
      <c r="V30" s="56" t="str">
        <f t="shared" si="11"/>
        <v/>
      </c>
      <c r="X30" t="str">
        <f t="shared" si="12"/>
        <v/>
      </c>
      <c r="Y30" s="56" t="str">
        <f t="shared" si="1"/>
        <v/>
      </c>
      <c r="AA30" s="56">
        <v>14</v>
      </c>
      <c r="AB30" s="56">
        <f t="shared" si="13"/>
        <v>7000</v>
      </c>
      <c r="AC30" s="56">
        <f t="shared" si="14"/>
        <v>7000</v>
      </c>
      <c r="AE30" t="str">
        <f t="shared" si="15"/>
        <v/>
      </c>
      <c r="AF30" t="str">
        <f t="shared" si="16"/>
        <v/>
      </c>
      <c r="AH30" s="56" t="str">
        <f t="shared" si="2"/>
        <v/>
      </c>
    </row>
    <row r="31" spans="10:34">
      <c r="J31" s="56">
        <v>15</v>
      </c>
      <c r="K31" s="56">
        <f t="shared" si="3"/>
        <v>7500</v>
      </c>
      <c r="L31" s="56">
        <f t="shared" si="4"/>
        <v>7500</v>
      </c>
      <c r="M31" s="56">
        <f t="shared" si="5"/>
        <v>7500</v>
      </c>
      <c r="N31" t="str">
        <f t="shared" si="6"/>
        <v/>
      </c>
      <c r="O31" t="str">
        <f t="shared" si="7"/>
        <v/>
      </c>
      <c r="P31" t="str">
        <f t="shared" si="8"/>
        <v/>
      </c>
      <c r="Q31" s="56" t="str">
        <f t="shared" si="0"/>
        <v/>
      </c>
      <c r="R31" s="56">
        <v>15</v>
      </c>
      <c r="S31" s="56">
        <f t="shared" si="9"/>
        <v>7500</v>
      </c>
      <c r="U31" s="56">
        <f t="shared" si="10"/>
        <v>7500</v>
      </c>
      <c r="V31" s="56" t="str">
        <f t="shared" si="11"/>
        <v/>
      </c>
      <c r="X31" t="str">
        <f t="shared" si="12"/>
        <v/>
      </c>
      <c r="Y31" s="56" t="str">
        <f t="shared" si="1"/>
        <v/>
      </c>
      <c r="AA31" s="56">
        <v>15</v>
      </c>
      <c r="AB31" s="56">
        <f t="shared" si="13"/>
        <v>7500</v>
      </c>
      <c r="AC31" s="56">
        <f t="shared" si="14"/>
        <v>7500</v>
      </c>
      <c r="AE31" t="str">
        <f t="shared" si="15"/>
        <v/>
      </c>
      <c r="AF31" t="str">
        <f t="shared" si="16"/>
        <v/>
      </c>
      <c r="AH31" s="56" t="str">
        <f t="shared" si="2"/>
        <v/>
      </c>
    </row>
    <row r="32" spans="10:34">
      <c r="J32" s="56">
        <v>16</v>
      </c>
      <c r="K32" s="56">
        <f t="shared" si="3"/>
        <v>8000</v>
      </c>
      <c r="L32" s="56">
        <f t="shared" si="4"/>
        <v>8000</v>
      </c>
      <c r="M32" s="56">
        <f t="shared" si="5"/>
        <v>8000</v>
      </c>
      <c r="N32" t="str">
        <f t="shared" si="6"/>
        <v/>
      </c>
      <c r="O32" t="str">
        <f t="shared" si="7"/>
        <v/>
      </c>
      <c r="P32" t="str">
        <f t="shared" si="8"/>
        <v/>
      </c>
      <c r="Q32" s="56" t="str">
        <f t="shared" si="0"/>
        <v/>
      </c>
      <c r="R32" s="56">
        <v>16</v>
      </c>
      <c r="S32" s="56">
        <f t="shared" si="9"/>
        <v>8000</v>
      </c>
      <c r="U32" s="56">
        <f t="shared" si="10"/>
        <v>8000</v>
      </c>
      <c r="V32" s="56" t="str">
        <f t="shared" si="11"/>
        <v/>
      </c>
      <c r="X32" t="str">
        <f t="shared" si="12"/>
        <v/>
      </c>
      <c r="Y32" s="56" t="str">
        <f t="shared" si="1"/>
        <v/>
      </c>
      <c r="AA32" s="56">
        <v>16</v>
      </c>
      <c r="AB32" s="56">
        <f t="shared" si="13"/>
        <v>8000</v>
      </c>
      <c r="AC32" s="56">
        <f t="shared" si="14"/>
        <v>8000</v>
      </c>
      <c r="AE32" t="str">
        <f t="shared" si="15"/>
        <v/>
      </c>
      <c r="AF32" t="str">
        <f t="shared" si="16"/>
        <v/>
      </c>
      <c r="AH32" s="56" t="str">
        <f t="shared" si="2"/>
        <v/>
      </c>
    </row>
    <row r="33" spans="10:34">
      <c r="J33" s="56">
        <v>17</v>
      </c>
      <c r="K33" s="56">
        <f t="shared" si="3"/>
        <v>8500</v>
      </c>
      <c r="L33" s="56">
        <f t="shared" si="4"/>
        <v>8500</v>
      </c>
      <c r="M33" s="56">
        <f t="shared" si="5"/>
        <v>8500</v>
      </c>
      <c r="N33" t="str">
        <f t="shared" si="6"/>
        <v/>
      </c>
      <c r="O33" t="str">
        <f t="shared" si="7"/>
        <v/>
      </c>
      <c r="P33" t="str">
        <f t="shared" si="8"/>
        <v/>
      </c>
      <c r="Q33" s="56" t="str">
        <f t="shared" si="0"/>
        <v/>
      </c>
      <c r="R33" s="56">
        <v>17</v>
      </c>
      <c r="S33" s="56">
        <f t="shared" si="9"/>
        <v>8500</v>
      </c>
      <c r="U33" s="56">
        <f t="shared" si="10"/>
        <v>8500</v>
      </c>
      <c r="V33" s="56" t="str">
        <f t="shared" si="11"/>
        <v/>
      </c>
      <c r="X33" t="str">
        <f t="shared" si="12"/>
        <v/>
      </c>
      <c r="Y33" s="56" t="str">
        <f t="shared" si="1"/>
        <v/>
      </c>
      <c r="AA33" s="56">
        <v>17</v>
      </c>
      <c r="AB33" s="56">
        <f t="shared" si="13"/>
        <v>8500</v>
      </c>
      <c r="AC33" s="56">
        <f t="shared" si="14"/>
        <v>8500</v>
      </c>
      <c r="AE33" t="str">
        <f t="shared" si="15"/>
        <v/>
      </c>
      <c r="AF33" t="str">
        <f t="shared" si="16"/>
        <v/>
      </c>
      <c r="AH33" s="56" t="str">
        <f t="shared" si="2"/>
        <v/>
      </c>
    </row>
    <row r="34" spans="10:34">
      <c r="J34" s="56">
        <v>18</v>
      </c>
      <c r="K34" s="56">
        <f t="shared" si="3"/>
        <v>9000</v>
      </c>
      <c r="L34" s="56">
        <f t="shared" si="4"/>
        <v>9000</v>
      </c>
      <c r="M34" s="56">
        <f t="shared" si="5"/>
        <v>9000</v>
      </c>
      <c r="N34" t="str">
        <f t="shared" si="6"/>
        <v/>
      </c>
      <c r="O34" t="str">
        <f t="shared" si="7"/>
        <v/>
      </c>
      <c r="P34" t="str">
        <f t="shared" si="8"/>
        <v/>
      </c>
      <c r="Q34" s="56" t="str">
        <f t="shared" si="0"/>
        <v/>
      </c>
      <c r="R34" s="56">
        <v>18</v>
      </c>
      <c r="S34" s="56">
        <f t="shared" si="9"/>
        <v>9000</v>
      </c>
      <c r="U34" s="56">
        <f t="shared" si="10"/>
        <v>9000</v>
      </c>
      <c r="V34" s="56" t="str">
        <f t="shared" si="11"/>
        <v/>
      </c>
      <c r="X34" t="str">
        <f t="shared" si="12"/>
        <v/>
      </c>
      <c r="Y34" s="56" t="str">
        <f t="shared" si="1"/>
        <v/>
      </c>
      <c r="AA34" s="56">
        <v>18</v>
      </c>
      <c r="AB34" s="56">
        <f t="shared" si="13"/>
        <v>9000</v>
      </c>
      <c r="AC34" s="56">
        <f t="shared" si="14"/>
        <v>9000</v>
      </c>
      <c r="AE34" t="str">
        <f t="shared" si="15"/>
        <v/>
      </c>
      <c r="AF34" t="str">
        <f t="shared" si="16"/>
        <v/>
      </c>
      <c r="AH34" s="56" t="str">
        <f t="shared" si="2"/>
        <v/>
      </c>
    </row>
    <row r="35" spans="10:34">
      <c r="J35" s="56">
        <v>19</v>
      </c>
      <c r="K35" s="56">
        <f t="shared" si="3"/>
        <v>9500</v>
      </c>
      <c r="L35" s="56">
        <f t="shared" si="4"/>
        <v>9500</v>
      </c>
      <c r="M35" s="56">
        <f t="shared" si="5"/>
        <v>9500</v>
      </c>
      <c r="N35" t="str">
        <f t="shared" si="6"/>
        <v/>
      </c>
      <c r="O35" t="str">
        <f t="shared" si="7"/>
        <v/>
      </c>
      <c r="P35" t="str">
        <f t="shared" si="8"/>
        <v/>
      </c>
      <c r="Q35" s="56" t="str">
        <f t="shared" si="0"/>
        <v/>
      </c>
      <c r="R35" s="56">
        <v>19</v>
      </c>
      <c r="S35" s="56">
        <f t="shared" si="9"/>
        <v>9500</v>
      </c>
      <c r="U35" s="56">
        <f t="shared" si="10"/>
        <v>9500</v>
      </c>
      <c r="V35" s="56" t="str">
        <f t="shared" si="11"/>
        <v/>
      </c>
      <c r="X35" t="str">
        <f t="shared" si="12"/>
        <v/>
      </c>
      <c r="Y35" s="56" t="str">
        <f t="shared" si="1"/>
        <v/>
      </c>
      <c r="AA35" s="56">
        <v>19</v>
      </c>
      <c r="AB35" s="56">
        <f t="shared" si="13"/>
        <v>9500</v>
      </c>
      <c r="AC35" s="56">
        <f t="shared" si="14"/>
        <v>9500</v>
      </c>
      <c r="AE35" t="str">
        <f t="shared" si="15"/>
        <v/>
      </c>
      <c r="AF35" t="str">
        <f t="shared" si="16"/>
        <v/>
      </c>
      <c r="AH35" s="56" t="str">
        <f t="shared" si="2"/>
        <v/>
      </c>
    </row>
    <row r="36" spans="10:34">
      <c r="J36" s="56">
        <v>20</v>
      </c>
      <c r="K36" s="56">
        <f t="shared" si="3"/>
        <v>10000</v>
      </c>
      <c r="L36" s="56">
        <f t="shared" si="4"/>
        <v>10000</v>
      </c>
      <c r="M36" s="56">
        <f t="shared" si="5"/>
        <v>10000</v>
      </c>
      <c r="N36" t="str">
        <f t="shared" si="6"/>
        <v/>
      </c>
      <c r="O36" t="str">
        <f t="shared" si="7"/>
        <v/>
      </c>
      <c r="P36" t="str">
        <f t="shared" si="8"/>
        <v/>
      </c>
      <c r="Q36" s="56" t="str">
        <f t="shared" si="0"/>
        <v/>
      </c>
      <c r="R36" s="56">
        <v>20</v>
      </c>
      <c r="S36" s="56">
        <f t="shared" si="9"/>
        <v>10000</v>
      </c>
      <c r="U36" s="56">
        <f t="shared" si="10"/>
        <v>10000</v>
      </c>
      <c r="V36" s="56" t="str">
        <f t="shared" si="11"/>
        <v/>
      </c>
      <c r="X36" t="str">
        <f t="shared" si="12"/>
        <v/>
      </c>
      <c r="Y36" s="56" t="str">
        <f t="shared" si="1"/>
        <v/>
      </c>
      <c r="AA36" s="56">
        <v>20</v>
      </c>
      <c r="AB36" s="56">
        <f t="shared" si="13"/>
        <v>10000</v>
      </c>
      <c r="AC36" s="56">
        <f t="shared" si="14"/>
        <v>10000</v>
      </c>
      <c r="AE36" t="str">
        <f t="shared" si="15"/>
        <v/>
      </c>
      <c r="AF36" t="str">
        <f t="shared" si="16"/>
        <v/>
      </c>
      <c r="AH36" s="56" t="str">
        <f t="shared" si="2"/>
        <v/>
      </c>
    </row>
    <row r="37" spans="10:34">
      <c r="J37" s="56">
        <v>21</v>
      </c>
      <c r="K37" s="56">
        <f t="shared" si="3"/>
        <v>10500</v>
      </c>
      <c r="L37" s="56">
        <f t="shared" si="4"/>
        <v>10500</v>
      </c>
      <c r="M37" s="56">
        <f t="shared" si="5"/>
        <v>10500</v>
      </c>
      <c r="N37" t="str">
        <f t="shared" si="6"/>
        <v/>
      </c>
      <c r="O37" t="str">
        <f t="shared" si="7"/>
        <v/>
      </c>
      <c r="P37" t="str">
        <f t="shared" si="8"/>
        <v/>
      </c>
      <c r="Q37" s="56" t="str">
        <f t="shared" si="0"/>
        <v/>
      </c>
      <c r="R37" s="56">
        <v>21</v>
      </c>
      <c r="S37" s="56">
        <f t="shared" si="9"/>
        <v>10500</v>
      </c>
      <c r="U37" s="56">
        <f t="shared" si="10"/>
        <v>10500</v>
      </c>
      <c r="V37" s="56" t="str">
        <f t="shared" si="11"/>
        <v/>
      </c>
      <c r="X37" t="str">
        <f t="shared" si="12"/>
        <v/>
      </c>
      <c r="Y37" s="56" t="str">
        <f t="shared" si="1"/>
        <v/>
      </c>
      <c r="AA37" s="56">
        <v>21</v>
      </c>
      <c r="AB37" s="56">
        <f t="shared" si="13"/>
        <v>10500</v>
      </c>
      <c r="AC37" s="56">
        <f t="shared" si="14"/>
        <v>500</v>
      </c>
      <c r="AE37" t="str">
        <f t="shared" si="15"/>
        <v/>
      </c>
      <c r="AF37">
        <f t="shared" si="16"/>
        <v>1</v>
      </c>
      <c r="AH37" s="56">
        <f t="shared" si="2"/>
        <v>1</v>
      </c>
    </row>
    <row r="38" spans="10:34">
      <c r="J38" s="56">
        <v>22</v>
      </c>
      <c r="K38" s="56">
        <f t="shared" si="3"/>
        <v>11000</v>
      </c>
      <c r="L38" s="56">
        <f t="shared" si="4"/>
        <v>11000</v>
      </c>
      <c r="M38" s="56">
        <f t="shared" si="5"/>
        <v>11000</v>
      </c>
      <c r="N38" t="str">
        <f t="shared" si="6"/>
        <v/>
      </c>
      <c r="O38" t="str">
        <f t="shared" si="7"/>
        <v/>
      </c>
      <c r="P38" t="str">
        <f t="shared" si="8"/>
        <v/>
      </c>
      <c r="Q38" s="56" t="str">
        <f t="shared" si="0"/>
        <v/>
      </c>
      <c r="R38" s="56">
        <v>22</v>
      </c>
      <c r="S38" s="56">
        <f t="shared" si="9"/>
        <v>11000</v>
      </c>
      <c r="U38" s="56">
        <f t="shared" si="10"/>
        <v>11000</v>
      </c>
      <c r="V38" s="56" t="str">
        <f t="shared" si="11"/>
        <v/>
      </c>
      <c r="X38" t="str">
        <f t="shared" si="12"/>
        <v/>
      </c>
      <c r="Y38" s="56" t="str">
        <f t="shared" si="1"/>
        <v/>
      </c>
      <c r="AA38" s="56">
        <v>22</v>
      </c>
      <c r="AB38" s="56">
        <f t="shared" si="13"/>
        <v>11000</v>
      </c>
      <c r="AC38" s="56">
        <f t="shared" si="14"/>
        <v>1000</v>
      </c>
      <c r="AE38" t="str">
        <f t="shared" si="15"/>
        <v/>
      </c>
      <c r="AF38" t="str">
        <f t="shared" si="16"/>
        <v/>
      </c>
      <c r="AH38" s="56" t="str">
        <f t="shared" si="2"/>
        <v/>
      </c>
    </row>
    <row r="39" spans="10:34">
      <c r="J39" s="56">
        <v>23</v>
      </c>
      <c r="K39" s="56">
        <f t="shared" si="3"/>
        <v>11500</v>
      </c>
      <c r="L39" s="56">
        <f t="shared" si="4"/>
        <v>11500</v>
      </c>
      <c r="M39" s="56">
        <f t="shared" si="5"/>
        <v>11500</v>
      </c>
      <c r="N39" t="str">
        <f t="shared" si="6"/>
        <v/>
      </c>
      <c r="O39" t="str">
        <f t="shared" si="7"/>
        <v/>
      </c>
      <c r="P39" t="str">
        <f t="shared" si="8"/>
        <v/>
      </c>
      <c r="Q39" s="56" t="str">
        <f t="shared" si="0"/>
        <v/>
      </c>
      <c r="R39" s="56">
        <v>23</v>
      </c>
      <c r="S39" s="56">
        <f t="shared" si="9"/>
        <v>11500</v>
      </c>
      <c r="U39" s="56">
        <f t="shared" si="10"/>
        <v>11500</v>
      </c>
      <c r="V39" s="56" t="str">
        <f t="shared" si="11"/>
        <v/>
      </c>
      <c r="X39" t="str">
        <f t="shared" si="12"/>
        <v/>
      </c>
      <c r="Y39" s="56" t="str">
        <f t="shared" si="1"/>
        <v/>
      </c>
      <c r="AA39" s="56">
        <v>23</v>
      </c>
      <c r="AB39" s="56">
        <f t="shared" si="13"/>
        <v>11500</v>
      </c>
      <c r="AC39" s="56">
        <f t="shared" si="14"/>
        <v>1500</v>
      </c>
      <c r="AE39" t="str">
        <f t="shared" si="15"/>
        <v/>
      </c>
      <c r="AF39" t="str">
        <f t="shared" si="16"/>
        <v/>
      </c>
      <c r="AH39" s="56" t="str">
        <f t="shared" si="2"/>
        <v/>
      </c>
    </row>
    <row r="40" spans="10:34">
      <c r="J40" s="56">
        <v>24</v>
      </c>
      <c r="K40" s="56">
        <f t="shared" si="3"/>
        <v>12000</v>
      </c>
      <c r="L40" s="56">
        <f t="shared" si="4"/>
        <v>12000</v>
      </c>
      <c r="M40" s="56">
        <f t="shared" si="5"/>
        <v>12000</v>
      </c>
      <c r="N40" t="str">
        <f t="shared" si="6"/>
        <v/>
      </c>
      <c r="O40" t="str">
        <f t="shared" si="7"/>
        <v/>
      </c>
      <c r="P40" t="str">
        <f t="shared" si="8"/>
        <v/>
      </c>
      <c r="Q40" s="56" t="str">
        <f t="shared" si="0"/>
        <v/>
      </c>
      <c r="R40" s="56">
        <v>24</v>
      </c>
      <c r="S40" s="56">
        <f t="shared" si="9"/>
        <v>12000</v>
      </c>
      <c r="U40" s="56">
        <f t="shared" si="10"/>
        <v>12000</v>
      </c>
      <c r="V40" s="56" t="str">
        <f t="shared" si="11"/>
        <v/>
      </c>
      <c r="X40" t="str">
        <f t="shared" si="12"/>
        <v/>
      </c>
      <c r="Y40" s="56" t="str">
        <f t="shared" si="1"/>
        <v/>
      </c>
      <c r="AA40" s="56">
        <v>24</v>
      </c>
      <c r="AB40" s="56">
        <f t="shared" si="13"/>
        <v>12000</v>
      </c>
      <c r="AC40" s="56">
        <f t="shared" si="14"/>
        <v>2000</v>
      </c>
      <c r="AE40" t="str">
        <f t="shared" si="15"/>
        <v/>
      </c>
      <c r="AF40" t="str">
        <f t="shared" si="16"/>
        <v/>
      </c>
      <c r="AH40" s="56" t="str">
        <f t="shared" si="2"/>
        <v/>
      </c>
    </row>
    <row r="41" spans="10:34">
      <c r="J41" s="56">
        <v>25</v>
      </c>
      <c r="K41" s="56">
        <f t="shared" si="3"/>
        <v>12500</v>
      </c>
      <c r="L41" s="56">
        <f t="shared" si="4"/>
        <v>12500</v>
      </c>
      <c r="M41" s="56">
        <f t="shared" si="5"/>
        <v>12500</v>
      </c>
      <c r="N41" t="str">
        <f t="shared" si="6"/>
        <v/>
      </c>
      <c r="O41" t="str">
        <f t="shared" si="7"/>
        <v/>
      </c>
      <c r="P41" t="str">
        <f t="shared" si="8"/>
        <v/>
      </c>
      <c r="Q41" s="56" t="str">
        <f t="shared" si="0"/>
        <v/>
      </c>
      <c r="R41" s="56">
        <v>25</v>
      </c>
      <c r="S41" s="56">
        <f t="shared" si="9"/>
        <v>12500</v>
      </c>
      <c r="U41" s="56">
        <f t="shared" si="10"/>
        <v>12500</v>
      </c>
      <c r="V41" s="56" t="str">
        <f t="shared" si="11"/>
        <v/>
      </c>
      <c r="X41" t="str">
        <f t="shared" si="12"/>
        <v/>
      </c>
      <c r="Y41" s="56" t="str">
        <f t="shared" si="1"/>
        <v/>
      </c>
      <c r="AA41" s="56">
        <v>25</v>
      </c>
      <c r="AB41" s="56">
        <f t="shared" si="13"/>
        <v>12500</v>
      </c>
      <c r="AC41" s="56">
        <f t="shared" si="14"/>
        <v>2500</v>
      </c>
      <c r="AE41" t="str">
        <f t="shared" si="15"/>
        <v/>
      </c>
      <c r="AF41" t="str">
        <f t="shared" si="16"/>
        <v/>
      </c>
      <c r="AH41" s="56" t="str">
        <f t="shared" si="2"/>
        <v/>
      </c>
    </row>
    <row r="42" spans="10:34">
      <c r="J42" s="56">
        <v>26</v>
      </c>
      <c r="K42" s="56">
        <f t="shared" si="3"/>
        <v>13000</v>
      </c>
      <c r="L42" s="56">
        <f t="shared" si="4"/>
        <v>13000</v>
      </c>
      <c r="M42" s="56">
        <f t="shared" si="5"/>
        <v>13000</v>
      </c>
      <c r="N42" t="str">
        <f t="shared" si="6"/>
        <v/>
      </c>
      <c r="O42" t="str">
        <f t="shared" si="7"/>
        <v/>
      </c>
      <c r="P42" t="str">
        <f t="shared" si="8"/>
        <v/>
      </c>
      <c r="Q42" s="56" t="str">
        <f t="shared" si="0"/>
        <v/>
      </c>
      <c r="R42" s="56">
        <v>26</v>
      </c>
      <c r="S42" s="56">
        <f t="shared" si="9"/>
        <v>13000</v>
      </c>
      <c r="U42" s="56">
        <f t="shared" si="10"/>
        <v>13000</v>
      </c>
      <c r="V42" s="56" t="str">
        <f t="shared" si="11"/>
        <v/>
      </c>
      <c r="X42" t="str">
        <f t="shared" si="12"/>
        <v/>
      </c>
      <c r="Y42" s="56" t="str">
        <f t="shared" si="1"/>
        <v/>
      </c>
      <c r="AA42" s="56">
        <v>26</v>
      </c>
      <c r="AB42" s="56">
        <f t="shared" si="13"/>
        <v>13000</v>
      </c>
      <c r="AC42" s="56">
        <f t="shared" si="14"/>
        <v>3000</v>
      </c>
      <c r="AE42" t="str">
        <f t="shared" si="15"/>
        <v/>
      </c>
      <c r="AF42" t="str">
        <f t="shared" si="16"/>
        <v/>
      </c>
      <c r="AH42" s="56" t="str">
        <f t="shared" si="2"/>
        <v/>
      </c>
    </row>
    <row r="43" spans="10:34">
      <c r="J43" s="56">
        <v>27</v>
      </c>
      <c r="K43" s="56">
        <f t="shared" si="3"/>
        <v>13500</v>
      </c>
      <c r="L43" s="56">
        <f t="shared" si="4"/>
        <v>13500</v>
      </c>
      <c r="M43" s="56">
        <f t="shared" si="5"/>
        <v>13500</v>
      </c>
      <c r="N43" t="str">
        <f t="shared" si="6"/>
        <v/>
      </c>
      <c r="O43" t="str">
        <f t="shared" si="7"/>
        <v/>
      </c>
      <c r="P43" t="str">
        <f t="shared" si="8"/>
        <v/>
      </c>
      <c r="Q43" s="56" t="str">
        <f t="shared" si="0"/>
        <v/>
      </c>
      <c r="R43" s="56">
        <v>27</v>
      </c>
      <c r="S43" s="56">
        <f t="shared" si="9"/>
        <v>13500</v>
      </c>
      <c r="U43" s="56">
        <f t="shared" si="10"/>
        <v>13500</v>
      </c>
      <c r="V43" s="56" t="str">
        <f t="shared" si="11"/>
        <v/>
      </c>
      <c r="X43" t="str">
        <f t="shared" si="12"/>
        <v/>
      </c>
      <c r="Y43" s="56" t="str">
        <f t="shared" si="1"/>
        <v/>
      </c>
      <c r="AA43" s="56">
        <v>27</v>
      </c>
      <c r="AB43" s="56">
        <f t="shared" si="13"/>
        <v>13500</v>
      </c>
      <c r="AC43" s="56">
        <f t="shared" si="14"/>
        <v>3500</v>
      </c>
      <c r="AE43" t="str">
        <f t="shared" si="15"/>
        <v/>
      </c>
      <c r="AF43" t="str">
        <f t="shared" si="16"/>
        <v/>
      </c>
      <c r="AH43" s="56" t="str">
        <f t="shared" si="2"/>
        <v/>
      </c>
    </row>
    <row r="44" spans="10:34">
      <c r="J44" s="56">
        <v>28</v>
      </c>
      <c r="K44" s="56">
        <f t="shared" si="3"/>
        <v>14000</v>
      </c>
      <c r="L44" s="56">
        <f t="shared" si="4"/>
        <v>14000</v>
      </c>
      <c r="M44" s="56">
        <f t="shared" si="5"/>
        <v>14000</v>
      </c>
      <c r="N44" t="str">
        <f t="shared" si="6"/>
        <v/>
      </c>
      <c r="O44" t="str">
        <f t="shared" si="7"/>
        <v/>
      </c>
      <c r="P44" t="str">
        <f t="shared" si="8"/>
        <v/>
      </c>
      <c r="Q44" s="56" t="str">
        <f t="shared" si="0"/>
        <v/>
      </c>
      <c r="R44" s="56">
        <v>28</v>
      </c>
      <c r="S44" s="56">
        <f t="shared" si="9"/>
        <v>14000</v>
      </c>
      <c r="U44" s="56">
        <f t="shared" si="10"/>
        <v>14000</v>
      </c>
      <c r="V44" s="56" t="str">
        <f t="shared" si="11"/>
        <v/>
      </c>
      <c r="X44" t="str">
        <f t="shared" si="12"/>
        <v/>
      </c>
      <c r="Y44" s="56" t="str">
        <f t="shared" si="1"/>
        <v/>
      </c>
      <c r="AA44" s="56">
        <v>28</v>
      </c>
      <c r="AB44" s="56">
        <f t="shared" si="13"/>
        <v>14000</v>
      </c>
      <c r="AC44" s="56">
        <f t="shared" si="14"/>
        <v>4000</v>
      </c>
      <c r="AE44" t="str">
        <f t="shared" si="15"/>
        <v/>
      </c>
      <c r="AF44" t="str">
        <f t="shared" si="16"/>
        <v/>
      </c>
      <c r="AH44" s="56" t="str">
        <f t="shared" si="2"/>
        <v/>
      </c>
    </row>
    <row r="45" spans="10:34">
      <c r="J45" s="56">
        <v>29</v>
      </c>
      <c r="K45" s="56">
        <f t="shared" si="3"/>
        <v>14500</v>
      </c>
      <c r="L45" s="56">
        <f t="shared" si="4"/>
        <v>14500</v>
      </c>
      <c r="M45" s="56">
        <f t="shared" si="5"/>
        <v>14500</v>
      </c>
      <c r="N45" t="str">
        <f t="shared" si="6"/>
        <v/>
      </c>
      <c r="O45" t="str">
        <f t="shared" si="7"/>
        <v/>
      </c>
      <c r="P45" t="str">
        <f t="shared" si="8"/>
        <v/>
      </c>
      <c r="Q45" s="56" t="str">
        <f t="shared" si="0"/>
        <v/>
      </c>
      <c r="R45" s="56">
        <v>29</v>
      </c>
      <c r="S45" s="56">
        <f t="shared" si="9"/>
        <v>14500</v>
      </c>
      <c r="U45" s="56">
        <f t="shared" si="10"/>
        <v>14500</v>
      </c>
      <c r="V45" s="56" t="str">
        <f t="shared" si="11"/>
        <v/>
      </c>
      <c r="X45" t="str">
        <f t="shared" si="12"/>
        <v/>
      </c>
      <c r="Y45" s="56" t="str">
        <f t="shared" si="1"/>
        <v/>
      </c>
      <c r="AA45" s="56">
        <v>29</v>
      </c>
      <c r="AB45" s="56">
        <f t="shared" si="13"/>
        <v>14500</v>
      </c>
      <c r="AC45" s="56">
        <f t="shared" si="14"/>
        <v>4500</v>
      </c>
      <c r="AE45" t="str">
        <f t="shared" si="15"/>
        <v/>
      </c>
      <c r="AF45" t="str">
        <f t="shared" si="16"/>
        <v/>
      </c>
      <c r="AH45" s="56" t="str">
        <f t="shared" si="2"/>
        <v/>
      </c>
    </row>
    <row r="46" spans="10:34">
      <c r="J46" s="56">
        <v>30</v>
      </c>
      <c r="K46" s="56">
        <f t="shared" si="3"/>
        <v>15000</v>
      </c>
      <c r="L46" s="56">
        <f t="shared" si="4"/>
        <v>15000</v>
      </c>
      <c r="M46" s="56">
        <f t="shared" si="5"/>
        <v>15000</v>
      </c>
      <c r="N46" t="str">
        <f t="shared" si="6"/>
        <v/>
      </c>
      <c r="O46" t="str">
        <f t="shared" si="7"/>
        <v/>
      </c>
      <c r="P46" t="str">
        <f t="shared" si="8"/>
        <v/>
      </c>
      <c r="Q46" s="56" t="str">
        <f t="shared" si="0"/>
        <v/>
      </c>
      <c r="R46" s="56">
        <v>30</v>
      </c>
      <c r="S46" s="56">
        <f t="shared" si="9"/>
        <v>15000</v>
      </c>
      <c r="U46" s="56">
        <f t="shared" si="10"/>
        <v>15000</v>
      </c>
      <c r="V46" s="56" t="str">
        <f t="shared" si="11"/>
        <v/>
      </c>
      <c r="X46" t="str">
        <f t="shared" si="12"/>
        <v/>
      </c>
      <c r="Y46" s="56" t="str">
        <f t="shared" si="1"/>
        <v/>
      </c>
      <c r="AA46" s="56">
        <v>30</v>
      </c>
      <c r="AB46" s="56">
        <f t="shared" si="13"/>
        <v>15000</v>
      </c>
      <c r="AC46" s="56">
        <f t="shared" si="14"/>
        <v>5000</v>
      </c>
      <c r="AE46" t="str">
        <f t="shared" si="15"/>
        <v/>
      </c>
      <c r="AF46" t="str">
        <f t="shared" si="16"/>
        <v/>
      </c>
      <c r="AH46" s="56" t="str">
        <f t="shared" si="2"/>
        <v/>
      </c>
    </row>
    <row r="47" spans="10:34">
      <c r="J47" s="56">
        <v>31</v>
      </c>
      <c r="K47" s="56">
        <f t="shared" si="3"/>
        <v>15500</v>
      </c>
      <c r="L47" s="56">
        <f t="shared" si="4"/>
        <v>15500</v>
      </c>
      <c r="M47" s="56">
        <f t="shared" si="5"/>
        <v>15500</v>
      </c>
      <c r="N47" t="str">
        <f t="shared" si="6"/>
        <v/>
      </c>
      <c r="O47" t="str">
        <f t="shared" si="7"/>
        <v/>
      </c>
      <c r="P47" t="str">
        <f t="shared" si="8"/>
        <v/>
      </c>
      <c r="Q47" s="56" t="str">
        <f t="shared" si="0"/>
        <v/>
      </c>
      <c r="R47" s="56">
        <v>31</v>
      </c>
      <c r="S47" s="56">
        <f t="shared" si="9"/>
        <v>500</v>
      </c>
      <c r="U47" s="56">
        <f t="shared" si="10"/>
        <v>15500</v>
      </c>
      <c r="V47" s="56">
        <f t="shared" si="11"/>
        <v>1</v>
      </c>
      <c r="X47" t="str">
        <f t="shared" si="12"/>
        <v/>
      </c>
      <c r="Y47" s="56">
        <f t="shared" si="1"/>
        <v>1</v>
      </c>
      <c r="AA47" s="56">
        <v>31</v>
      </c>
      <c r="AB47" s="56">
        <f t="shared" si="13"/>
        <v>15500</v>
      </c>
      <c r="AC47" s="56">
        <f t="shared" si="14"/>
        <v>5500</v>
      </c>
      <c r="AE47" t="str">
        <f t="shared" si="15"/>
        <v/>
      </c>
      <c r="AF47" t="str">
        <f t="shared" si="16"/>
        <v/>
      </c>
      <c r="AH47" s="56" t="str">
        <f t="shared" si="2"/>
        <v/>
      </c>
    </row>
    <row r="48" spans="10:34">
      <c r="J48" s="56">
        <v>32</v>
      </c>
      <c r="K48" s="56">
        <f t="shared" si="3"/>
        <v>16000</v>
      </c>
      <c r="L48" s="56">
        <f t="shared" si="4"/>
        <v>16000</v>
      </c>
      <c r="M48" s="56">
        <f t="shared" si="5"/>
        <v>16000</v>
      </c>
      <c r="N48" t="str">
        <f t="shared" si="6"/>
        <v/>
      </c>
      <c r="O48" t="str">
        <f t="shared" si="7"/>
        <v/>
      </c>
      <c r="P48" t="str">
        <f t="shared" si="8"/>
        <v/>
      </c>
      <c r="Q48" s="56" t="str">
        <f t="shared" si="0"/>
        <v/>
      </c>
      <c r="R48" s="56">
        <v>32</v>
      </c>
      <c r="S48" s="56">
        <f t="shared" si="9"/>
        <v>1000</v>
      </c>
      <c r="U48" s="56">
        <f t="shared" si="10"/>
        <v>16000</v>
      </c>
      <c r="V48" s="56" t="str">
        <f t="shared" si="11"/>
        <v/>
      </c>
      <c r="X48" t="str">
        <f t="shared" si="12"/>
        <v/>
      </c>
      <c r="Y48" s="56" t="str">
        <f t="shared" si="1"/>
        <v/>
      </c>
      <c r="AA48" s="56">
        <v>32</v>
      </c>
      <c r="AB48" s="56">
        <f t="shared" si="13"/>
        <v>16000</v>
      </c>
      <c r="AC48" s="56">
        <f t="shared" si="14"/>
        <v>6000</v>
      </c>
      <c r="AE48" t="str">
        <f t="shared" si="15"/>
        <v/>
      </c>
      <c r="AF48" t="str">
        <f t="shared" si="16"/>
        <v/>
      </c>
      <c r="AH48" s="56" t="str">
        <f t="shared" si="2"/>
        <v/>
      </c>
    </row>
    <row r="49" spans="10:34">
      <c r="J49" s="56">
        <v>33</v>
      </c>
      <c r="K49" s="56">
        <f t="shared" si="3"/>
        <v>16500</v>
      </c>
      <c r="L49" s="56">
        <f t="shared" si="4"/>
        <v>16500</v>
      </c>
      <c r="M49" s="56">
        <f t="shared" si="5"/>
        <v>16500</v>
      </c>
      <c r="N49" t="str">
        <f t="shared" si="6"/>
        <v/>
      </c>
      <c r="O49" t="str">
        <f t="shared" si="7"/>
        <v/>
      </c>
      <c r="P49" t="str">
        <f t="shared" si="8"/>
        <v/>
      </c>
      <c r="Q49" s="56" t="str">
        <f t="shared" si="0"/>
        <v/>
      </c>
      <c r="R49" s="56">
        <v>33</v>
      </c>
      <c r="S49" s="56">
        <f t="shared" si="9"/>
        <v>1500</v>
      </c>
      <c r="U49" s="56">
        <f t="shared" si="10"/>
        <v>16500</v>
      </c>
      <c r="V49" s="56" t="str">
        <f t="shared" si="11"/>
        <v/>
      </c>
      <c r="X49" t="str">
        <f t="shared" si="12"/>
        <v/>
      </c>
      <c r="Y49" s="56" t="str">
        <f t="shared" si="1"/>
        <v/>
      </c>
      <c r="AA49" s="56">
        <v>33</v>
      </c>
      <c r="AB49" s="56">
        <f t="shared" si="13"/>
        <v>16500</v>
      </c>
      <c r="AC49" s="56">
        <f t="shared" si="14"/>
        <v>6500</v>
      </c>
      <c r="AE49" t="str">
        <f t="shared" si="15"/>
        <v/>
      </c>
      <c r="AF49" t="str">
        <f t="shared" si="16"/>
        <v/>
      </c>
      <c r="AH49" s="56" t="str">
        <f t="shared" si="2"/>
        <v/>
      </c>
    </row>
    <row r="50" spans="10:34">
      <c r="J50" s="56">
        <v>34</v>
      </c>
      <c r="K50" s="56">
        <f t="shared" si="3"/>
        <v>17000</v>
      </c>
      <c r="L50" s="56">
        <f t="shared" si="4"/>
        <v>17000</v>
      </c>
      <c r="M50" s="56">
        <f t="shared" si="5"/>
        <v>17000</v>
      </c>
      <c r="N50" t="str">
        <f t="shared" si="6"/>
        <v/>
      </c>
      <c r="O50" t="str">
        <f t="shared" si="7"/>
        <v/>
      </c>
      <c r="P50" t="str">
        <f t="shared" si="8"/>
        <v/>
      </c>
      <c r="Q50" s="56" t="str">
        <f t="shared" si="0"/>
        <v/>
      </c>
      <c r="R50" s="56">
        <v>34</v>
      </c>
      <c r="S50" s="56">
        <f t="shared" si="9"/>
        <v>2000</v>
      </c>
      <c r="U50" s="56">
        <f t="shared" si="10"/>
        <v>17000</v>
      </c>
      <c r="V50" s="56" t="str">
        <f t="shared" si="11"/>
        <v/>
      </c>
      <c r="X50" t="str">
        <f t="shared" si="12"/>
        <v/>
      </c>
      <c r="Y50" s="56" t="str">
        <f t="shared" si="1"/>
        <v/>
      </c>
      <c r="AA50" s="56">
        <v>34</v>
      </c>
      <c r="AB50" s="56">
        <f t="shared" si="13"/>
        <v>17000</v>
      </c>
      <c r="AC50" s="56">
        <f t="shared" si="14"/>
        <v>7000</v>
      </c>
      <c r="AE50" t="str">
        <f t="shared" si="15"/>
        <v/>
      </c>
      <c r="AF50" t="str">
        <f t="shared" si="16"/>
        <v/>
      </c>
      <c r="AH50" s="56" t="str">
        <f t="shared" si="2"/>
        <v/>
      </c>
    </row>
    <row r="51" spans="10:34">
      <c r="J51" s="56">
        <v>35</v>
      </c>
      <c r="K51" s="56">
        <f t="shared" si="3"/>
        <v>17500</v>
      </c>
      <c r="L51" s="56">
        <f t="shared" si="4"/>
        <v>17500</v>
      </c>
      <c r="M51" s="56">
        <f t="shared" si="5"/>
        <v>17500</v>
      </c>
      <c r="N51" t="str">
        <f t="shared" si="6"/>
        <v/>
      </c>
      <c r="O51" t="str">
        <f t="shared" si="7"/>
        <v/>
      </c>
      <c r="P51" t="str">
        <f t="shared" si="8"/>
        <v/>
      </c>
      <c r="Q51" s="56" t="str">
        <f t="shared" si="0"/>
        <v/>
      </c>
      <c r="R51" s="56">
        <v>35</v>
      </c>
      <c r="S51" s="56">
        <f t="shared" si="9"/>
        <v>2500</v>
      </c>
      <c r="U51" s="56">
        <f t="shared" si="10"/>
        <v>17500</v>
      </c>
      <c r="V51" s="56" t="str">
        <f t="shared" si="11"/>
        <v/>
      </c>
      <c r="X51" t="str">
        <f t="shared" si="12"/>
        <v/>
      </c>
      <c r="Y51" s="56" t="str">
        <f t="shared" si="1"/>
        <v/>
      </c>
      <c r="AA51" s="56">
        <v>35</v>
      </c>
      <c r="AB51" s="56">
        <f t="shared" si="13"/>
        <v>17500</v>
      </c>
      <c r="AC51" s="56">
        <f t="shared" si="14"/>
        <v>7500</v>
      </c>
      <c r="AE51" t="str">
        <f t="shared" si="15"/>
        <v/>
      </c>
      <c r="AF51" t="str">
        <f t="shared" si="16"/>
        <v/>
      </c>
      <c r="AH51" s="56" t="str">
        <f t="shared" si="2"/>
        <v/>
      </c>
    </row>
    <row r="52" spans="10:34">
      <c r="J52" s="56">
        <v>36</v>
      </c>
      <c r="K52" s="56">
        <f t="shared" si="3"/>
        <v>18000</v>
      </c>
      <c r="L52" s="56">
        <f t="shared" si="4"/>
        <v>18000</v>
      </c>
      <c r="M52" s="56">
        <f t="shared" si="5"/>
        <v>18000</v>
      </c>
      <c r="N52" t="str">
        <f t="shared" si="6"/>
        <v/>
      </c>
      <c r="O52" t="str">
        <f t="shared" si="7"/>
        <v/>
      </c>
      <c r="P52" t="str">
        <f t="shared" si="8"/>
        <v/>
      </c>
      <c r="Q52" s="56" t="str">
        <f t="shared" si="0"/>
        <v/>
      </c>
      <c r="R52" s="56">
        <v>36</v>
      </c>
      <c r="S52" s="56">
        <f t="shared" si="9"/>
        <v>3000</v>
      </c>
      <c r="U52" s="56">
        <f t="shared" si="10"/>
        <v>18000</v>
      </c>
      <c r="V52" s="56" t="str">
        <f t="shared" si="11"/>
        <v/>
      </c>
      <c r="X52" t="str">
        <f t="shared" si="12"/>
        <v/>
      </c>
      <c r="Y52" s="56" t="str">
        <f t="shared" si="1"/>
        <v/>
      </c>
      <c r="AA52" s="56">
        <v>36</v>
      </c>
      <c r="AB52" s="56">
        <f t="shared" si="13"/>
        <v>18000</v>
      </c>
      <c r="AC52" s="56">
        <f t="shared" si="14"/>
        <v>8000</v>
      </c>
      <c r="AE52" t="str">
        <f t="shared" si="15"/>
        <v/>
      </c>
      <c r="AF52" t="str">
        <f t="shared" si="16"/>
        <v/>
      </c>
      <c r="AH52" s="56" t="str">
        <f t="shared" si="2"/>
        <v/>
      </c>
    </row>
    <row r="53" spans="10:34">
      <c r="J53" s="56">
        <v>37</v>
      </c>
      <c r="K53" s="56">
        <f t="shared" si="3"/>
        <v>18500</v>
      </c>
      <c r="L53" s="56">
        <f t="shared" si="4"/>
        <v>18500</v>
      </c>
      <c r="M53" s="56">
        <f t="shared" si="5"/>
        <v>18500</v>
      </c>
      <c r="N53" t="str">
        <f t="shared" si="6"/>
        <v/>
      </c>
      <c r="O53" t="str">
        <f t="shared" si="7"/>
        <v/>
      </c>
      <c r="P53" t="str">
        <f t="shared" si="8"/>
        <v/>
      </c>
      <c r="Q53" s="56" t="str">
        <f t="shared" si="0"/>
        <v/>
      </c>
      <c r="R53" s="56">
        <v>37</v>
      </c>
      <c r="S53" s="56">
        <f t="shared" si="9"/>
        <v>3500</v>
      </c>
      <c r="U53" s="56">
        <f t="shared" si="10"/>
        <v>18500</v>
      </c>
      <c r="V53" s="56" t="str">
        <f t="shared" si="11"/>
        <v/>
      </c>
      <c r="X53" t="str">
        <f t="shared" si="12"/>
        <v/>
      </c>
      <c r="Y53" s="56" t="str">
        <f t="shared" si="1"/>
        <v/>
      </c>
      <c r="AA53" s="56">
        <v>37</v>
      </c>
      <c r="AB53" s="56">
        <f t="shared" si="13"/>
        <v>18500</v>
      </c>
      <c r="AC53" s="56">
        <f t="shared" si="14"/>
        <v>8500</v>
      </c>
      <c r="AE53" t="str">
        <f t="shared" si="15"/>
        <v/>
      </c>
      <c r="AF53" t="str">
        <f t="shared" si="16"/>
        <v/>
      </c>
      <c r="AH53" s="56" t="str">
        <f t="shared" si="2"/>
        <v/>
      </c>
    </row>
    <row r="54" spans="10:34">
      <c r="J54" s="56">
        <v>38</v>
      </c>
      <c r="K54" s="56">
        <f t="shared" si="3"/>
        <v>19000</v>
      </c>
      <c r="L54" s="56">
        <f t="shared" si="4"/>
        <v>19000</v>
      </c>
      <c r="M54" s="56">
        <f t="shared" si="5"/>
        <v>19000</v>
      </c>
      <c r="N54" t="str">
        <f t="shared" si="6"/>
        <v/>
      </c>
      <c r="O54" t="str">
        <f t="shared" si="7"/>
        <v/>
      </c>
      <c r="P54" t="str">
        <f t="shared" si="8"/>
        <v/>
      </c>
      <c r="Q54" s="56" t="str">
        <f t="shared" si="0"/>
        <v/>
      </c>
      <c r="R54" s="56">
        <v>38</v>
      </c>
      <c r="S54" s="56">
        <f t="shared" si="9"/>
        <v>4000</v>
      </c>
      <c r="U54" s="56">
        <f t="shared" si="10"/>
        <v>19000</v>
      </c>
      <c r="V54" s="56" t="str">
        <f t="shared" si="11"/>
        <v/>
      </c>
      <c r="X54" t="str">
        <f t="shared" si="12"/>
        <v/>
      </c>
      <c r="Y54" s="56" t="str">
        <f t="shared" si="1"/>
        <v/>
      </c>
      <c r="AA54" s="56">
        <v>38</v>
      </c>
      <c r="AB54" s="56">
        <f t="shared" si="13"/>
        <v>19000</v>
      </c>
      <c r="AC54" s="56">
        <f t="shared" si="14"/>
        <v>9000</v>
      </c>
      <c r="AE54" t="str">
        <f t="shared" si="15"/>
        <v/>
      </c>
      <c r="AF54" t="str">
        <f t="shared" si="16"/>
        <v/>
      </c>
      <c r="AH54" s="56" t="str">
        <f t="shared" si="2"/>
        <v/>
      </c>
    </row>
    <row r="55" spans="10:34">
      <c r="J55" s="56">
        <v>39</v>
      </c>
      <c r="K55" s="56">
        <f t="shared" si="3"/>
        <v>19500</v>
      </c>
      <c r="L55" s="56">
        <f t="shared" si="4"/>
        <v>19500</v>
      </c>
      <c r="M55" s="56">
        <f t="shared" si="5"/>
        <v>19500</v>
      </c>
      <c r="N55" t="str">
        <f t="shared" si="6"/>
        <v/>
      </c>
      <c r="O55" t="str">
        <f t="shared" si="7"/>
        <v/>
      </c>
      <c r="P55" t="str">
        <f t="shared" si="8"/>
        <v/>
      </c>
      <c r="Q55" s="56" t="str">
        <f t="shared" si="0"/>
        <v/>
      </c>
      <c r="R55" s="56">
        <v>39</v>
      </c>
      <c r="S55" s="56">
        <f t="shared" si="9"/>
        <v>4500</v>
      </c>
      <c r="U55" s="56">
        <f t="shared" si="10"/>
        <v>19500</v>
      </c>
      <c r="V55" s="56" t="str">
        <f t="shared" si="11"/>
        <v/>
      </c>
      <c r="X55" t="str">
        <f t="shared" si="12"/>
        <v/>
      </c>
      <c r="Y55" s="56" t="str">
        <f t="shared" si="1"/>
        <v/>
      </c>
      <c r="AA55" s="56">
        <v>39</v>
      </c>
      <c r="AB55" s="56">
        <f t="shared" si="13"/>
        <v>19500</v>
      </c>
      <c r="AC55" s="56">
        <f t="shared" si="14"/>
        <v>9500</v>
      </c>
      <c r="AE55" t="str">
        <f t="shared" si="15"/>
        <v/>
      </c>
      <c r="AF55" t="str">
        <f t="shared" si="16"/>
        <v/>
      </c>
      <c r="AH55" s="56" t="str">
        <f t="shared" si="2"/>
        <v/>
      </c>
    </row>
    <row r="56" spans="10:34">
      <c r="J56" s="56">
        <v>40</v>
      </c>
      <c r="K56" s="56">
        <f t="shared" si="3"/>
        <v>20000</v>
      </c>
      <c r="L56" s="56">
        <f t="shared" si="4"/>
        <v>20000</v>
      </c>
      <c r="M56" s="56">
        <f t="shared" si="5"/>
        <v>20000</v>
      </c>
      <c r="N56" t="str">
        <f t="shared" si="6"/>
        <v/>
      </c>
      <c r="O56" t="str">
        <f t="shared" si="7"/>
        <v/>
      </c>
      <c r="P56" t="str">
        <f t="shared" si="8"/>
        <v/>
      </c>
      <c r="Q56" s="56" t="str">
        <f t="shared" si="0"/>
        <v/>
      </c>
      <c r="R56" s="56">
        <v>40</v>
      </c>
      <c r="S56" s="56">
        <f t="shared" si="9"/>
        <v>5000</v>
      </c>
      <c r="U56" s="56">
        <f t="shared" si="10"/>
        <v>20000</v>
      </c>
      <c r="V56" s="56" t="str">
        <f t="shared" si="11"/>
        <v/>
      </c>
      <c r="X56" t="str">
        <f t="shared" si="12"/>
        <v/>
      </c>
      <c r="Y56" s="56" t="str">
        <f t="shared" si="1"/>
        <v/>
      </c>
      <c r="AA56" s="56">
        <v>40</v>
      </c>
      <c r="AB56" s="56">
        <f t="shared" si="13"/>
        <v>20000</v>
      </c>
      <c r="AC56" s="56">
        <f t="shared" si="14"/>
        <v>10000</v>
      </c>
      <c r="AE56" t="str">
        <f t="shared" si="15"/>
        <v/>
      </c>
      <c r="AF56" t="str">
        <f t="shared" si="16"/>
        <v/>
      </c>
      <c r="AH56" s="56" t="str">
        <f t="shared" si="2"/>
        <v/>
      </c>
    </row>
    <row r="57" spans="10:34">
      <c r="J57" s="56">
        <v>41</v>
      </c>
      <c r="K57" s="56">
        <f t="shared" si="3"/>
        <v>500</v>
      </c>
      <c r="L57" s="56">
        <f t="shared" si="4"/>
        <v>500</v>
      </c>
      <c r="M57" s="56">
        <f t="shared" si="5"/>
        <v>500</v>
      </c>
      <c r="N57">
        <f t="shared" si="6"/>
        <v>1</v>
      </c>
      <c r="O57">
        <f t="shared" si="7"/>
        <v>1</v>
      </c>
      <c r="P57">
        <f t="shared" si="8"/>
        <v>1</v>
      </c>
      <c r="Q57" s="56">
        <f t="shared" si="0"/>
        <v>1</v>
      </c>
      <c r="R57" s="56">
        <v>41</v>
      </c>
      <c r="S57" s="56">
        <f t="shared" si="9"/>
        <v>5500</v>
      </c>
      <c r="U57" s="56">
        <f t="shared" si="10"/>
        <v>500</v>
      </c>
      <c r="V57" s="56" t="str">
        <f t="shared" si="11"/>
        <v/>
      </c>
      <c r="X57">
        <f t="shared" si="12"/>
        <v>1</v>
      </c>
      <c r="Y57" s="56">
        <f t="shared" si="1"/>
        <v>1</v>
      </c>
      <c r="AA57" s="56">
        <v>41</v>
      </c>
      <c r="AB57" s="56">
        <f t="shared" si="13"/>
        <v>500</v>
      </c>
      <c r="AC57" s="56">
        <f t="shared" si="14"/>
        <v>500</v>
      </c>
      <c r="AE57">
        <f t="shared" si="15"/>
        <v>1</v>
      </c>
      <c r="AF57">
        <f t="shared" si="16"/>
        <v>1</v>
      </c>
      <c r="AH57" s="56">
        <f t="shared" si="2"/>
        <v>1</v>
      </c>
    </row>
    <row r="58" spans="10:34">
      <c r="J58" s="56">
        <v>42</v>
      </c>
      <c r="K58" s="56">
        <f t="shared" si="3"/>
        <v>1000</v>
      </c>
      <c r="L58" s="56">
        <f t="shared" si="4"/>
        <v>1000</v>
      </c>
      <c r="M58" s="56">
        <f t="shared" si="5"/>
        <v>1000</v>
      </c>
      <c r="N58" t="str">
        <f t="shared" si="6"/>
        <v/>
      </c>
      <c r="O58" t="str">
        <f t="shared" si="7"/>
        <v/>
      </c>
      <c r="P58" t="str">
        <f t="shared" si="8"/>
        <v/>
      </c>
      <c r="Q58" s="56" t="str">
        <f t="shared" si="0"/>
        <v/>
      </c>
      <c r="R58" s="56">
        <v>42</v>
      </c>
      <c r="S58" s="56">
        <f t="shared" si="9"/>
        <v>6000</v>
      </c>
      <c r="U58" s="56">
        <f t="shared" si="10"/>
        <v>1000</v>
      </c>
      <c r="V58" s="56" t="str">
        <f t="shared" si="11"/>
        <v/>
      </c>
      <c r="X58" t="str">
        <f t="shared" si="12"/>
        <v/>
      </c>
      <c r="Y58" s="56" t="str">
        <f t="shared" si="1"/>
        <v/>
      </c>
      <c r="AA58" s="56">
        <v>42</v>
      </c>
      <c r="AB58" s="56">
        <f t="shared" si="13"/>
        <v>1000</v>
      </c>
      <c r="AC58" s="56">
        <f t="shared" si="14"/>
        <v>1000</v>
      </c>
      <c r="AE58" t="str">
        <f t="shared" si="15"/>
        <v/>
      </c>
      <c r="AF58" t="str">
        <f t="shared" si="16"/>
        <v/>
      </c>
      <c r="AH58" s="56" t="str">
        <f t="shared" si="2"/>
        <v/>
      </c>
    </row>
    <row r="59" spans="10:34">
      <c r="J59" s="56">
        <v>43</v>
      </c>
      <c r="K59" s="56">
        <f t="shared" si="3"/>
        <v>1500</v>
      </c>
      <c r="L59" s="56">
        <f t="shared" si="4"/>
        <v>1500</v>
      </c>
      <c r="M59" s="56">
        <f t="shared" si="5"/>
        <v>1500</v>
      </c>
      <c r="N59" t="str">
        <f t="shared" si="6"/>
        <v/>
      </c>
      <c r="O59" t="str">
        <f t="shared" si="7"/>
        <v/>
      </c>
      <c r="P59" t="str">
        <f t="shared" si="8"/>
        <v/>
      </c>
      <c r="Q59" s="56" t="str">
        <f t="shared" si="0"/>
        <v/>
      </c>
      <c r="R59" s="56">
        <v>43</v>
      </c>
      <c r="S59" s="56">
        <f t="shared" si="9"/>
        <v>6500</v>
      </c>
      <c r="U59" s="56">
        <f t="shared" si="10"/>
        <v>1500</v>
      </c>
      <c r="V59" s="56" t="str">
        <f t="shared" si="11"/>
        <v/>
      </c>
      <c r="X59" t="str">
        <f t="shared" si="12"/>
        <v/>
      </c>
      <c r="Y59" s="56" t="str">
        <f t="shared" si="1"/>
        <v/>
      </c>
      <c r="AA59" s="56">
        <v>43</v>
      </c>
      <c r="AB59" s="56">
        <f t="shared" si="13"/>
        <v>1500</v>
      </c>
      <c r="AC59" s="56">
        <f t="shared" si="14"/>
        <v>1500</v>
      </c>
      <c r="AE59" t="str">
        <f t="shared" si="15"/>
        <v/>
      </c>
      <c r="AF59" t="str">
        <f t="shared" si="16"/>
        <v/>
      </c>
      <c r="AH59" s="56" t="str">
        <f t="shared" si="2"/>
        <v/>
      </c>
    </row>
    <row r="60" spans="10:34">
      <c r="J60" s="56">
        <v>44</v>
      </c>
      <c r="K60" s="56">
        <f t="shared" si="3"/>
        <v>2000</v>
      </c>
      <c r="L60" s="56">
        <f t="shared" si="4"/>
        <v>2000</v>
      </c>
      <c r="M60" s="56">
        <f t="shared" si="5"/>
        <v>2000</v>
      </c>
      <c r="N60" t="str">
        <f t="shared" si="6"/>
        <v/>
      </c>
      <c r="O60" t="str">
        <f t="shared" si="7"/>
        <v/>
      </c>
      <c r="P60" t="str">
        <f t="shared" si="8"/>
        <v/>
      </c>
      <c r="Q60" s="56" t="str">
        <f t="shared" si="0"/>
        <v/>
      </c>
      <c r="R60" s="56">
        <v>44</v>
      </c>
      <c r="S60" s="56">
        <f t="shared" si="9"/>
        <v>7000</v>
      </c>
      <c r="U60" s="56">
        <f t="shared" si="10"/>
        <v>2000</v>
      </c>
      <c r="V60" s="56" t="str">
        <f t="shared" si="11"/>
        <v/>
      </c>
      <c r="X60" t="str">
        <f t="shared" si="12"/>
        <v/>
      </c>
      <c r="Y60" s="56" t="str">
        <f t="shared" si="1"/>
        <v/>
      </c>
      <c r="AA60" s="56">
        <v>44</v>
      </c>
      <c r="AB60" s="56">
        <f t="shared" si="13"/>
        <v>2000</v>
      </c>
      <c r="AC60" s="56">
        <f t="shared" si="14"/>
        <v>2000</v>
      </c>
      <c r="AE60" t="str">
        <f t="shared" si="15"/>
        <v/>
      </c>
      <c r="AF60" t="str">
        <f t="shared" si="16"/>
        <v/>
      </c>
      <c r="AH60" s="56" t="str">
        <f t="shared" si="2"/>
        <v/>
      </c>
    </row>
    <row r="61" spans="10:34">
      <c r="J61" s="56">
        <v>45</v>
      </c>
      <c r="K61" s="56">
        <f t="shared" si="3"/>
        <v>2500</v>
      </c>
      <c r="L61" s="56">
        <f t="shared" si="4"/>
        <v>2500</v>
      </c>
      <c r="M61" s="56">
        <f t="shared" si="5"/>
        <v>2500</v>
      </c>
      <c r="N61" t="str">
        <f t="shared" si="6"/>
        <v/>
      </c>
      <c r="O61" t="str">
        <f t="shared" si="7"/>
        <v/>
      </c>
      <c r="P61" t="str">
        <f t="shared" si="8"/>
        <v/>
      </c>
      <c r="Q61" s="56" t="str">
        <f t="shared" si="0"/>
        <v/>
      </c>
      <c r="R61" s="56">
        <v>45</v>
      </c>
      <c r="S61" s="56">
        <f t="shared" si="9"/>
        <v>7500</v>
      </c>
      <c r="U61" s="56">
        <f t="shared" si="10"/>
        <v>2500</v>
      </c>
      <c r="V61" s="56" t="str">
        <f t="shared" si="11"/>
        <v/>
      </c>
      <c r="X61" t="str">
        <f t="shared" si="12"/>
        <v/>
      </c>
      <c r="Y61" s="56" t="str">
        <f t="shared" si="1"/>
        <v/>
      </c>
      <c r="AA61" s="56">
        <v>45</v>
      </c>
      <c r="AB61" s="56">
        <f t="shared" si="13"/>
        <v>2500</v>
      </c>
      <c r="AC61" s="56">
        <f t="shared" si="14"/>
        <v>2500</v>
      </c>
      <c r="AE61" t="str">
        <f t="shared" si="15"/>
        <v/>
      </c>
      <c r="AF61" t="str">
        <f t="shared" si="16"/>
        <v/>
      </c>
      <c r="AH61" s="56" t="str">
        <f t="shared" si="2"/>
        <v/>
      </c>
    </row>
    <row r="62" spans="10:34">
      <c r="J62" s="56">
        <v>46</v>
      </c>
      <c r="K62" s="56">
        <f t="shared" si="3"/>
        <v>3000</v>
      </c>
      <c r="L62" s="56">
        <f t="shared" si="4"/>
        <v>3000</v>
      </c>
      <c r="M62" s="56">
        <f t="shared" si="5"/>
        <v>3000</v>
      </c>
      <c r="N62" t="str">
        <f t="shared" si="6"/>
        <v/>
      </c>
      <c r="O62" t="str">
        <f t="shared" si="7"/>
        <v/>
      </c>
      <c r="P62" t="str">
        <f t="shared" si="8"/>
        <v/>
      </c>
      <c r="Q62" s="56" t="str">
        <f t="shared" si="0"/>
        <v/>
      </c>
      <c r="R62" s="56">
        <v>46</v>
      </c>
      <c r="S62" s="56">
        <f t="shared" si="9"/>
        <v>8000</v>
      </c>
      <c r="U62" s="56">
        <f t="shared" si="10"/>
        <v>3000</v>
      </c>
      <c r="V62" s="56" t="str">
        <f t="shared" si="11"/>
        <v/>
      </c>
      <c r="X62" t="str">
        <f t="shared" si="12"/>
        <v/>
      </c>
      <c r="Y62" s="56" t="str">
        <f t="shared" si="1"/>
        <v/>
      </c>
      <c r="AA62" s="56">
        <v>46</v>
      </c>
      <c r="AB62" s="56">
        <f t="shared" si="13"/>
        <v>3000</v>
      </c>
      <c r="AC62" s="56">
        <f t="shared" si="14"/>
        <v>3000</v>
      </c>
      <c r="AE62" t="str">
        <f t="shared" si="15"/>
        <v/>
      </c>
      <c r="AF62" t="str">
        <f t="shared" si="16"/>
        <v/>
      </c>
      <c r="AH62" s="56" t="str">
        <f t="shared" si="2"/>
        <v/>
      </c>
    </row>
    <row r="63" spans="10:34">
      <c r="J63" s="56">
        <v>47</v>
      </c>
      <c r="K63" s="56">
        <f t="shared" si="3"/>
        <v>3500</v>
      </c>
      <c r="L63" s="56">
        <f t="shared" si="4"/>
        <v>3500</v>
      </c>
      <c r="M63" s="56">
        <f t="shared" si="5"/>
        <v>3500</v>
      </c>
      <c r="N63" t="str">
        <f t="shared" si="6"/>
        <v/>
      </c>
      <c r="O63" t="str">
        <f t="shared" si="7"/>
        <v/>
      </c>
      <c r="P63" t="str">
        <f t="shared" si="8"/>
        <v/>
      </c>
      <c r="Q63" s="56" t="str">
        <f t="shared" si="0"/>
        <v/>
      </c>
      <c r="R63" s="56">
        <v>47</v>
      </c>
      <c r="S63" s="56">
        <f t="shared" si="9"/>
        <v>8500</v>
      </c>
      <c r="U63" s="56">
        <f t="shared" si="10"/>
        <v>3500</v>
      </c>
      <c r="V63" s="56" t="str">
        <f t="shared" si="11"/>
        <v/>
      </c>
      <c r="X63" t="str">
        <f t="shared" si="12"/>
        <v/>
      </c>
      <c r="Y63" s="56" t="str">
        <f t="shared" si="1"/>
        <v/>
      </c>
      <c r="AA63" s="56">
        <v>47</v>
      </c>
      <c r="AB63" s="56">
        <f t="shared" si="13"/>
        <v>3500</v>
      </c>
      <c r="AC63" s="56">
        <f t="shared" si="14"/>
        <v>3500</v>
      </c>
      <c r="AE63" t="str">
        <f t="shared" si="15"/>
        <v/>
      </c>
      <c r="AF63" t="str">
        <f t="shared" si="16"/>
        <v/>
      </c>
      <c r="AH63" s="56" t="str">
        <f t="shared" si="2"/>
        <v/>
      </c>
    </row>
    <row r="64" spans="10:34">
      <c r="J64" s="56">
        <v>48</v>
      </c>
      <c r="K64" s="56">
        <f t="shared" si="3"/>
        <v>4000</v>
      </c>
      <c r="L64" s="56">
        <f t="shared" si="4"/>
        <v>4000</v>
      </c>
      <c r="M64" s="56">
        <f t="shared" si="5"/>
        <v>4000</v>
      </c>
      <c r="N64" t="str">
        <f t="shared" si="6"/>
        <v/>
      </c>
      <c r="O64" t="str">
        <f t="shared" si="7"/>
        <v/>
      </c>
      <c r="P64" t="str">
        <f t="shared" si="8"/>
        <v/>
      </c>
      <c r="Q64" s="56" t="str">
        <f t="shared" si="0"/>
        <v/>
      </c>
      <c r="R64" s="56">
        <v>48</v>
      </c>
      <c r="S64" s="56">
        <f t="shared" si="9"/>
        <v>9000</v>
      </c>
      <c r="U64" s="56">
        <f t="shared" si="10"/>
        <v>4000</v>
      </c>
      <c r="V64" s="56" t="str">
        <f t="shared" si="11"/>
        <v/>
      </c>
      <c r="X64" t="str">
        <f t="shared" si="12"/>
        <v/>
      </c>
      <c r="Y64" s="56" t="str">
        <f t="shared" si="1"/>
        <v/>
      </c>
      <c r="AA64" s="56">
        <v>48</v>
      </c>
      <c r="AB64" s="56">
        <f t="shared" si="13"/>
        <v>4000</v>
      </c>
      <c r="AC64" s="56">
        <f t="shared" si="14"/>
        <v>4000</v>
      </c>
      <c r="AE64" t="str">
        <f t="shared" si="15"/>
        <v/>
      </c>
      <c r="AF64" t="str">
        <f t="shared" si="16"/>
        <v/>
      </c>
      <c r="AH64" s="56" t="str">
        <f t="shared" si="2"/>
        <v/>
      </c>
    </row>
    <row r="65" spans="10:34">
      <c r="J65" s="56">
        <v>49</v>
      </c>
      <c r="K65" s="56">
        <f t="shared" si="3"/>
        <v>4500</v>
      </c>
      <c r="L65" s="56">
        <f t="shared" si="4"/>
        <v>4500</v>
      </c>
      <c r="M65" s="56">
        <f t="shared" si="5"/>
        <v>4500</v>
      </c>
      <c r="N65" t="str">
        <f t="shared" si="6"/>
        <v/>
      </c>
      <c r="O65" t="str">
        <f t="shared" si="7"/>
        <v/>
      </c>
      <c r="P65" t="str">
        <f t="shared" si="8"/>
        <v/>
      </c>
      <c r="Q65" s="56" t="str">
        <f t="shared" si="0"/>
        <v/>
      </c>
      <c r="R65" s="56">
        <v>49</v>
      </c>
      <c r="S65" s="56">
        <f t="shared" si="9"/>
        <v>9500</v>
      </c>
      <c r="U65" s="56">
        <f t="shared" si="10"/>
        <v>4500</v>
      </c>
      <c r="V65" s="56" t="str">
        <f t="shared" si="11"/>
        <v/>
      </c>
      <c r="X65" t="str">
        <f t="shared" si="12"/>
        <v/>
      </c>
      <c r="Y65" s="56" t="str">
        <f t="shared" si="1"/>
        <v/>
      </c>
      <c r="AA65" s="56">
        <v>49</v>
      </c>
      <c r="AB65" s="56">
        <f t="shared" si="13"/>
        <v>4500</v>
      </c>
      <c r="AC65" s="56">
        <f t="shared" si="14"/>
        <v>4500</v>
      </c>
      <c r="AE65" t="str">
        <f t="shared" si="15"/>
        <v/>
      </c>
      <c r="AF65" t="str">
        <f t="shared" si="16"/>
        <v/>
      </c>
      <c r="AH65" s="56" t="str">
        <f t="shared" si="2"/>
        <v/>
      </c>
    </row>
    <row r="66" spans="10:34">
      <c r="J66" s="56">
        <v>50</v>
      </c>
      <c r="K66" s="56">
        <f t="shared" si="3"/>
        <v>5000</v>
      </c>
      <c r="L66" s="56">
        <f t="shared" si="4"/>
        <v>5000</v>
      </c>
      <c r="M66" s="56">
        <f t="shared" si="5"/>
        <v>5000</v>
      </c>
      <c r="N66" t="str">
        <f t="shared" si="6"/>
        <v/>
      </c>
      <c r="O66" t="str">
        <f t="shared" si="7"/>
        <v/>
      </c>
      <c r="P66" t="str">
        <f t="shared" si="8"/>
        <v/>
      </c>
      <c r="Q66" s="56" t="str">
        <f t="shared" si="0"/>
        <v/>
      </c>
      <c r="R66" s="56">
        <v>50</v>
      </c>
      <c r="S66" s="56">
        <f t="shared" si="9"/>
        <v>10000</v>
      </c>
      <c r="U66" s="56">
        <f t="shared" si="10"/>
        <v>5000</v>
      </c>
      <c r="V66" s="56" t="str">
        <f t="shared" si="11"/>
        <v/>
      </c>
      <c r="X66" t="str">
        <f t="shared" si="12"/>
        <v/>
      </c>
      <c r="Y66" s="56" t="str">
        <f t="shared" si="1"/>
        <v/>
      </c>
      <c r="AA66" s="56">
        <v>50</v>
      </c>
      <c r="AB66" s="56">
        <f t="shared" si="13"/>
        <v>5000</v>
      </c>
      <c r="AC66" s="56">
        <f t="shared" si="14"/>
        <v>5000</v>
      </c>
      <c r="AE66" t="str">
        <f t="shared" si="15"/>
        <v/>
      </c>
      <c r="AF66" t="str">
        <f t="shared" si="16"/>
        <v/>
      </c>
      <c r="AH66" s="56" t="str">
        <f t="shared" si="2"/>
        <v/>
      </c>
    </row>
    <row r="67" spans="10:34">
      <c r="J67" s="56">
        <v>51</v>
      </c>
      <c r="K67" s="56">
        <f t="shared" si="3"/>
        <v>5500</v>
      </c>
      <c r="L67" s="56">
        <f t="shared" si="4"/>
        <v>5500</v>
      </c>
      <c r="M67" s="56">
        <f t="shared" si="5"/>
        <v>5500</v>
      </c>
      <c r="N67" t="str">
        <f t="shared" si="6"/>
        <v/>
      </c>
      <c r="O67" t="str">
        <f t="shared" si="7"/>
        <v/>
      </c>
      <c r="P67" t="str">
        <f t="shared" si="8"/>
        <v/>
      </c>
      <c r="Q67" s="56" t="str">
        <f t="shared" si="0"/>
        <v/>
      </c>
      <c r="R67" s="56">
        <v>51</v>
      </c>
      <c r="S67" s="56">
        <f t="shared" si="9"/>
        <v>10500</v>
      </c>
      <c r="U67" s="56">
        <f t="shared" si="10"/>
        <v>5500</v>
      </c>
      <c r="V67" s="56" t="str">
        <f t="shared" si="11"/>
        <v/>
      </c>
      <c r="X67" t="str">
        <f t="shared" si="12"/>
        <v/>
      </c>
      <c r="Y67" s="56" t="str">
        <f t="shared" si="1"/>
        <v/>
      </c>
      <c r="AA67" s="56">
        <v>51</v>
      </c>
      <c r="AB67" s="56">
        <f t="shared" si="13"/>
        <v>5500</v>
      </c>
      <c r="AC67" s="56">
        <f t="shared" si="14"/>
        <v>5500</v>
      </c>
      <c r="AE67" t="str">
        <f t="shared" si="15"/>
        <v/>
      </c>
      <c r="AF67" t="str">
        <f t="shared" si="16"/>
        <v/>
      </c>
      <c r="AH67" s="56" t="str">
        <f t="shared" si="2"/>
        <v/>
      </c>
    </row>
    <row r="68" spans="10:34">
      <c r="J68" s="56">
        <v>52</v>
      </c>
      <c r="K68" s="56">
        <f t="shared" si="3"/>
        <v>6000</v>
      </c>
      <c r="L68" s="56">
        <f t="shared" si="4"/>
        <v>6000</v>
      </c>
      <c r="M68" s="56">
        <f t="shared" si="5"/>
        <v>6000</v>
      </c>
      <c r="N68" t="str">
        <f t="shared" si="6"/>
        <v/>
      </c>
      <c r="O68" t="str">
        <f t="shared" si="7"/>
        <v/>
      </c>
      <c r="P68" t="str">
        <f t="shared" si="8"/>
        <v/>
      </c>
      <c r="Q68" s="56" t="str">
        <f t="shared" si="0"/>
        <v/>
      </c>
      <c r="R68" s="56">
        <v>52</v>
      </c>
      <c r="S68" s="56">
        <f t="shared" si="9"/>
        <v>11000</v>
      </c>
      <c r="U68" s="56">
        <f t="shared" si="10"/>
        <v>6000</v>
      </c>
      <c r="V68" s="56" t="str">
        <f t="shared" si="11"/>
        <v/>
      </c>
      <c r="X68" t="str">
        <f t="shared" si="12"/>
        <v/>
      </c>
      <c r="Y68" s="56" t="str">
        <f t="shared" si="1"/>
        <v/>
      </c>
      <c r="AA68" s="56">
        <v>52</v>
      </c>
      <c r="AB68" s="56">
        <f t="shared" si="13"/>
        <v>6000</v>
      </c>
      <c r="AC68" s="56">
        <f t="shared" si="14"/>
        <v>6000</v>
      </c>
      <c r="AE68" t="str">
        <f t="shared" si="15"/>
        <v/>
      </c>
      <c r="AF68" t="str">
        <f t="shared" si="16"/>
        <v/>
      </c>
      <c r="AH68" s="56" t="str">
        <f t="shared" si="2"/>
        <v/>
      </c>
    </row>
    <row r="69" spans="10:34">
      <c r="J69" s="56">
        <v>53</v>
      </c>
      <c r="K69" s="56">
        <f t="shared" si="3"/>
        <v>6500</v>
      </c>
      <c r="L69" s="56">
        <f t="shared" si="4"/>
        <v>6500</v>
      </c>
      <c r="M69" s="56">
        <f t="shared" si="5"/>
        <v>6500</v>
      </c>
      <c r="N69" t="str">
        <f t="shared" si="6"/>
        <v/>
      </c>
      <c r="O69" t="str">
        <f t="shared" si="7"/>
        <v/>
      </c>
      <c r="P69" t="str">
        <f t="shared" si="8"/>
        <v/>
      </c>
      <c r="Q69" s="56" t="str">
        <f t="shared" si="0"/>
        <v/>
      </c>
      <c r="R69" s="56">
        <v>53</v>
      </c>
      <c r="S69" s="56">
        <f t="shared" si="9"/>
        <v>11500</v>
      </c>
      <c r="U69" s="56">
        <f t="shared" si="10"/>
        <v>6500</v>
      </c>
      <c r="V69" s="56" t="str">
        <f t="shared" si="11"/>
        <v/>
      </c>
      <c r="X69" t="str">
        <f t="shared" si="12"/>
        <v/>
      </c>
      <c r="Y69" s="56" t="str">
        <f t="shared" si="1"/>
        <v/>
      </c>
      <c r="AA69" s="56">
        <v>53</v>
      </c>
      <c r="AB69" s="56">
        <f t="shared" si="13"/>
        <v>6500</v>
      </c>
      <c r="AC69" s="56">
        <f t="shared" si="14"/>
        <v>6500</v>
      </c>
      <c r="AE69" t="str">
        <f t="shared" si="15"/>
        <v/>
      </c>
      <c r="AF69" t="str">
        <f t="shared" si="16"/>
        <v/>
      </c>
      <c r="AH69" s="56" t="str">
        <f t="shared" si="2"/>
        <v/>
      </c>
    </row>
    <row r="70" spans="10:34">
      <c r="J70" s="56">
        <v>54</v>
      </c>
      <c r="K70" s="56">
        <f t="shared" si="3"/>
        <v>7000</v>
      </c>
      <c r="L70" s="56">
        <f t="shared" si="4"/>
        <v>7000</v>
      </c>
      <c r="M70" s="56">
        <f t="shared" si="5"/>
        <v>7000</v>
      </c>
      <c r="N70" t="str">
        <f t="shared" si="6"/>
        <v/>
      </c>
      <c r="O70" t="str">
        <f t="shared" si="7"/>
        <v/>
      </c>
      <c r="P70" t="str">
        <f t="shared" si="8"/>
        <v/>
      </c>
      <c r="Q70" s="56" t="str">
        <f t="shared" si="0"/>
        <v/>
      </c>
      <c r="R70" s="56">
        <v>54</v>
      </c>
      <c r="S70" s="56">
        <f t="shared" si="9"/>
        <v>12000</v>
      </c>
      <c r="U70" s="56">
        <f t="shared" si="10"/>
        <v>7000</v>
      </c>
      <c r="V70" s="56" t="str">
        <f t="shared" si="11"/>
        <v/>
      </c>
      <c r="X70" t="str">
        <f t="shared" si="12"/>
        <v/>
      </c>
      <c r="Y70" s="56" t="str">
        <f t="shared" si="1"/>
        <v/>
      </c>
      <c r="AA70" s="56">
        <v>54</v>
      </c>
      <c r="AB70" s="56">
        <f t="shared" si="13"/>
        <v>7000</v>
      </c>
      <c r="AC70" s="56">
        <f t="shared" si="14"/>
        <v>7000</v>
      </c>
      <c r="AE70" t="str">
        <f t="shared" si="15"/>
        <v/>
      </c>
      <c r="AF70" t="str">
        <f t="shared" si="16"/>
        <v/>
      </c>
      <c r="AH70" s="56" t="str">
        <f t="shared" si="2"/>
        <v/>
      </c>
    </row>
    <row r="71" spans="10:34">
      <c r="J71" s="56">
        <v>55</v>
      </c>
      <c r="K71" s="56">
        <f t="shared" si="3"/>
        <v>7500</v>
      </c>
      <c r="L71" s="56">
        <f t="shared" si="4"/>
        <v>7500</v>
      </c>
      <c r="M71" s="56">
        <f t="shared" si="5"/>
        <v>7500</v>
      </c>
      <c r="N71" t="str">
        <f t="shared" si="6"/>
        <v/>
      </c>
      <c r="O71" t="str">
        <f t="shared" si="7"/>
        <v/>
      </c>
      <c r="P71" t="str">
        <f t="shared" si="8"/>
        <v/>
      </c>
      <c r="Q71" s="56" t="str">
        <f t="shared" si="0"/>
        <v/>
      </c>
      <c r="R71" s="56">
        <v>55</v>
      </c>
      <c r="S71" s="56">
        <f t="shared" si="9"/>
        <v>12500</v>
      </c>
      <c r="U71" s="56">
        <f t="shared" si="10"/>
        <v>7500</v>
      </c>
      <c r="V71" s="56" t="str">
        <f t="shared" si="11"/>
        <v/>
      </c>
      <c r="X71" t="str">
        <f t="shared" si="12"/>
        <v/>
      </c>
      <c r="Y71" s="56" t="str">
        <f t="shared" si="1"/>
        <v/>
      </c>
      <c r="AA71" s="56">
        <v>55</v>
      </c>
      <c r="AB71" s="56">
        <f t="shared" si="13"/>
        <v>7500</v>
      </c>
      <c r="AC71" s="56">
        <f t="shared" si="14"/>
        <v>7500</v>
      </c>
      <c r="AE71" t="str">
        <f t="shared" si="15"/>
        <v/>
      </c>
      <c r="AF71" t="str">
        <f t="shared" si="16"/>
        <v/>
      </c>
      <c r="AH71" s="56" t="str">
        <f t="shared" si="2"/>
        <v/>
      </c>
    </row>
    <row r="72" spans="10:34">
      <c r="J72" s="56">
        <v>56</v>
      </c>
      <c r="K72" s="56">
        <f t="shared" si="3"/>
        <v>8000</v>
      </c>
      <c r="L72" s="56">
        <f t="shared" si="4"/>
        <v>8000</v>
      </c>
      <c r="M72" s="56">
        <f t="shared" si="5"/>
        <v>8000</v>
      </c>
      <c r="N72" t="str">
        <f t="shared" si="6"/>
        <v/>
      </c>
      <c r="O72" t="str">
        <f t="shared" si="7"/>
        <v/>
      </c>
      <c r="P72" t="str">
        <f t="shared" si="8"/>
        <v/>
      </c>
      <c r="Q72" s="56" t="str">
        <f t="shared" si="0"/>
        <v/>
      </c>
      <c r="R72" s="56">
        <v>56</v>
      </c>
      <c r="S72" s="56">
        <f t="shared" si="9"/>
        <v>13000</v>
      </c>
      <c r="U72" s="56">
        <f t="shared" si="10"/>
        <v>8000</v>
      </c>
      <c r="V72" s="56" t="str">
        <f t="shared" si="11"/>
        <v/>
      </c>
      <c r="X72" t="str">
        <f t="shared" si="12"/>
        <v/>
      </c>
      <c r="Y72" s="56" t="str">
        <f t="shared" si="1"/>
        <v/>
      </c>
      <c r="AA72" s="56">
        <v>56</v>
      </c>
      <c r="AB72" s="56">
        <f t="shared" si="13"/>
        <v>8000</v>
      </c>
      <c r="AC72" s="56">
        <f t="shared" si="14"/>
        <v>8000</v>
      </c>
      <c r="AE72" t="str">
        <f t="shared" si="15"/>
        <v/>
      </c>
      <c r="AF72" t="str">
        <f t="shared" si="16"/>
        <v/>
      </c>
      <c r="AH72" s="56" t="str">
        <f t="shared" si="2"/>
        <v/>
      </c>
    </row>
    <row r="73" spans="10:34">
      <c r="J73" s="56">
        <v>57</v>
      </c>
      <c r="K73" s="56">
        <f t="shared" si="3"/>
        <v>8500</v>
      </c>
      <c r="L73" s="56">
        <f t="shared" si="4"/>
        <v>8500</v>
      </c>
      <c r="M73" s="56">
        <f t="shared" si="5"/>
        <v>8500</v>
      </c>
      <c r="N73" t="str">
        <f t="shared" si="6"/>
        <v/>
      </c>
      <c r="O73" t="str">
        <f t="shared" si="7"/>
        <v/>
      </c>
      <c r="P73" t="str">
        <f t="shared" si="8"/>
        <v/>
      </c>
      <c r="Q73" s="56" t="str">
        <f t="shared" si="0"/>
        <v/>
      </c>
      <c r="R73" s="56">
        <v>57</v>
      </c>
      <c r="S73" s="56">
        <f t="shared" si="9"/>
        <v>13500</v>
      </c>
      <c r="U73" s="56">
        <f t="shared" si="10"/>
        <v>8500</v>
      </c>
      <c r="V73" s="56" t="str">
        <f t="shared" si="11"/>
        <v/>
      </c>
      <c r="X73" t="str">
        <f t="shared" si="12"/>
        <v/>
      </c>
      <c r="Y73" s="56" t="str">
        <f t="shared" si="1"/>
        <v/>
      </c>
      <c r="AA73" s="56">
        <v>57</v>
      </c>
      <c r="AB73" s="56">
        <f t="shared" si="13"/>
        <v>8500</v>
      </c>
      <c r="AC73" s="56">
        <f t="shared" si="14"/>
        <v>8500</v>
      </c>
      <c r="AE73" t="str">
        <f t="shared" si="15"/>
        <v/>
      </c>
      <c r="AF73" t="str">
        <f t="shared" si="16"/>
        <v/>
      </c>
      <c r="AH73" s="56" t="str">
        <f t="shared" si="2"/>
        <v/>
      </c>
    </row>
    <row r="74" spans="10:34">
      <c r="J74" s="56">
        <v>58</v>
      </c>
      <c r="K74" s="56">
        <f t="shared" si="3"/>
        <v>9000</v>
      </c>
      <c r="L74" s="56">
        <f t="shared" si="4"/>
        <v>9000</v>
      </c>
      <c r="M74" s="56">
        <f t="shared" si="5"/>
        <v>9000</v>
      </c>
      <c r="N74" t="str">
        <f t="shared" si="6"/>
        <v/>
      </c>
      <c r="O74" t="str">
        <f t="shared" si="7"/>
        <v/>
      </c>
      <c r="P74" t="str">
        <f t="shared" si="8"/>
        <v/>
      </c>
      <c r="Q74" s="56" t="str">
        <f t="shared" si="0"/>
        <v/>
      </c>
      <c r="R74" s="56">
        <v>58</v>
      </c>
      <c r="S74" s="56">
        <f t="shared" si="9"/>
        <v>14000</v>
      </c>
      <c r="U74" s="56">
        <f t="shared" si="10"/>
        <v>9000</v>
      </c>
      <c r="V74" s="56" t="str">
        <f t="shared" si="11"/>
        <v/>
      </c>
      <c r="X74" t="str">
        <f t="shared" si="12"/>
        <v/>
      </c>
      <c r="Y74" s="56" t="str">
        <f t="shared" si="1"/>
        <v/>
      </c>
      <c r="AA74" s="56">
        <v>58</v>
      </c>
      <c r="AB74" s="56">
        <f t="shared" si="13"/>
        <v>9000</v>
      </c>
      <c r="AC74" s="56">
        <f t="shared" si="14"/>
        <v>9000</v>
      </c>
      <c r="AE74" t="str">
        <f t="shared" si="15"/>
        <v/>
      </c>
      <c r="AF74" t="str">
        <f t="shared" si="16"/>
        <v/>
      </c>
      <c r="AH74" s="56" t="str">
        <f t="shared" si="2"/>
        <v/>
      </c>
    </row>
    <row r="75" spans="10:34">
      <c r="J75" s="56">
        <v>59</v>
      </c>
      <c r="K75" s="56">
        <f t="shared" si="3"/>
        <v>9500</v>
      </c>
      <c r="L75" s="56">
        <f t="shared" si="4"/>
        <v>9500</v>
      </c>
      <c r="M75" s="56">
        <f t="shared" si="5"/>
        <v>9500</v>
      </c>
      <c r="N75" t="str">
        <f t="shared" si="6"/>
        <v/>
      </c>
      <c r="O75" t="str">
        <f t="shared" si="7"/>
        <v/>
      </c>
      <c r="P75" t="str">
        <f t="shared" si="8"/>
        <v/>
      </c>
      <c r="Q75" s="56" t="str">
        <f t="shared" si="0"/>
        <v/>
      </c>
      <c r="R75" s="56">
        <v>59</v>
      </c>
      <c r="S75" s="56">
        <f t="shared" si="9"/>
        <v>14500</v>
      </c>
      <c r="U75" s="56">
        <f t="shared" si="10"/>
        <v>9500</v>
      </c>
      <c r="V75" s="56" t="str">
        <f t="shared" si="11"/>
        <v/>
      </c>
      <c r="X75" t="str">
        <f t="shared" si="12"/>
        <v/>
      </c>
      <c r="Y75" s="56" t="str">
        <f t="shared" si="1"/>
        <v/>
      </c>
      <c r="AA75" s="56">
        <v>59</v>
      </c>
      <c r="AB75" s="56">
        <f t="shared" si="13"/>
        <v>9500</v>
      </c>
      <c r="AC75" s="56">
        <f t="shared" si="14"/>
        <v>9500</v>
      </c>
      <c r="AE75" t="str">
        <f t="shared" si="15"/>
        <v/>
      </c>
      <c r="AF75" t="str">
        <f t="shared" si="16"/>
        <v/>
      </c>
      <c r="AH75" s="56" t="str">
        <f t="shared" si="2"/>
        <v/>
      </c>
    </row>
    <row r="76" spans="10:34">
      <c r="J76" s="56">
        <v>60</v>
      </c>
      <c r="K76" s="56">
        <f t="shared" si="3"/>
        <v>10000</v>
      </c>
      <c r="L76" s="56">
        <f t="shared" si="4"/>
        <v>10000</v>
      </c>
      <c r="M76" s="56">
        <f t="shared" si="5"/>
        <v>10000</v>
      </c>
      <c r="N76" t="str">
        <f t="shared" si="6"/>
        <v/>
      </c>
      <c r="O76" t="str">
        <f t="shared" si="7"/>
        <v/>
      </c>
      <c r="P76" t="str">
        <f t="shared" si="8"/>
        <v/>
      </c>
      <c r="Q76" s="56" t="str">
        <f t="shared" si="0"/>
        <v/>
      </c>
      <c r="R76" s="56">
        <v>60</v>
      </c>
      <c r="S76" s="56">
        <f t="shared" si="9"/>
        <v>15000</v>
      </c>
      <c r="U76" s="56">
        <f t="shared" si="10"/>
        <v>10000</v>
      </c>
      <c r="V76" s="56" t="str">
        <f t="shared" si="11"/>
        <v/>
      </c>
      <c r="X76" t="str">
        <f t="shared" si="12"/>
        <v/>
      </c>
      <c r="Y76" s="56" t="str">
        <f t="shared" si="1"/>
        <v/>
      </c>
      <c r="AA76" s="56">
        <v>60</v>
      </c>
      <c r="AB76" s="56">
        <f t="shared" si="13"/>
        <v>10000</v>
      </c>
      <c r="AC76" s="56">
        <f t="shared" si="14"/>
        <v>10000</v>
      </c>
      <c r="AE76" t="str">
        <f t="shared" si="15"/>
        <v/>
      </c>
      <c r="AF76" t="str">
        <f t="shared" si="16"/>
        <v/>
      </c>
      <c r="AH76" s="56" t="str">
        <f t="shared" si="2"/>
        <v/>
      </c>
    </row>
    <row r="77" spans="10:34">
      <c r="J77" s="56">
        <v>61</v>
      </c>
      <c r="K77" s="56">
        <f t="shared" si="3"/>
        <v>10500</v>
      </c>
      <c r="L77" s="56">
        <f t="shared" si="4"/>
        <v>10500</v>
      </c>
      <c r="M77" s="56">
        <f t="shared" si="5"/>
        <v>10500</v>
      </c>
      <c r="N77" t="str">
        <f t="shared" si="6"/>
        <v/>
      </c>
      <c r="O77" t="str">
        <f t="shared" si="7"/>
        <v/>
      </c>
      <c r="P77" t="str">
        <f t="shared" si="8"/>
        <v/>
      </c>
      <c r="Q77" s="56" t="str">
        <f t="shared" si="0"/>
        <v/>
      </c>
      <c r="R77" s="56">
        <v>61</v>
      </c>
      <c r="S77" s="56">
        <f t="shared" si="9"/>
        <v>500</v>
      </c>
      <c r="U77" s="56">
        <f t="shared" si="10"/>
        <v>10500</v>
      </c>
      <c r="V77" s="56">
        <f t="shared" si="11"/>
        <v>1</v>
      </c>
      <c r="X77" t="str">
        <f t="shared" si="12"/>
        <v/>
      </c>
      <c r="Y77" s="56">
        <f t="shared" si="1"/>
        <v>1</v>
      </c>
      <c r="AA77" s="56">
        <v>61</v>
      </c>
      <c r="AB77" s="56">
        <f t="shared" si="13"/>
        <v>10500</v>
      </c>
      <c r="AC77" s="56">
        <f t="shared" si="14"/>
        <v>500</v>
      </c>
      <c r="AE77" t="str">
        <f t="shared" si="15"/>
        <v/>
      </c>
      <c r="AF77">
        <f t="shared" si="16"/>
        <v>1</v>
      </c>
      <c r="AH77" s="56">
        <f t="shared" si="2"/>
        <v>1</v>
      </c>
    </row>
    <row r="78" spans="10:34">
      <c r="J78" s="56">
        <v>62</v>
      </c>
      <c r="K78" s="56">
        <f t="shared" si="3"/>
        <v>11000</v>
      </c>
      <c r="L78" s="56">
        <f t="shared" si="4"/>
        <v>11000</v>
      </c>
      <c r="M78" s="56">
        <f t="shared" si="5"/>
        <v>11000</v>
      </c>
      <c r="N78" t="str">
        <f t="shared" si="6"/>
        <v/>
      </c>
      <c r="O78" t="str">
        <f t="shared" si="7"/>
        <v/>
      </c>
      <c r="P78" t="str">
        <f t="shared" si="8"/>
        <v/>
      </c>
      <c r="Q78" s="56" t="str">
        <f t="shared" si="0"/>
        <v/>
      </c>
      <c r="R78" s="56">
        <v>62</v>
      </c>
      <c r="S78" s="56">
        <f t="shared" si="9"/>
        <v>1000</v>
      </c>
      <c r="U78" s="56">
        <f t="shared" si="10"/>
        <v>11000</v>
      </c>
      <c r="V78" s="56" t="str">
        <f t="shared" si="11"/>
        <v/>
      </c>
      <c r="X78" t="str">
        <f t="shared" si="12"/>
        <v/>
      </c>
      <c r="Y78" s="56" t="str">
        <f t="shared" si="1"/>
        <v/>
      </c>
      <c r="AA78" s="56">
        <v>62</v>
      </c>
      <c r="AB78" s="56">
        <f t="shared" si="13"/>
        <v>11000</v>
      </c>
      <c r="AC78" s="56">
        <f t="shared" si="14"/>
        <v>1000</v>
      </c>
      <c r="AE78" t="str">
        <f t="shared" si="15"/>
        <v/>
      </c>
      <c r="AF78" t="str">
        <f t="shared" si="16"/>
        <v/>
      </c>
      <c r="AH78" s="56" t="str">
        <f t="shared" si="2"/>
        <v/>
      </c>
    </row>
    <row r="79" spans="10:34">
      <c r="J79" s="56">
        <v>63</v>
      </c>
      <c r="K79" s="56">
        <f t="shared" si="3"/>
        <v>11500</v>
      </c>
      <c r="L79" s="56">
        <f t="shared" si="4"/>
        <v>11500</v>
      </c>
      <c r="M79" s="56">
        <f t="shared" si="5"/>
        <v>11500</v>
      </c>
      <c r="N79" t="str">
        <f t="shared" si="6"/>
        <v/>
      </c>
      <c r="O79" t="str">
        <f t="shared" si="7"/>
        <v/>
      </c>
      <c r="P79" t="str">
        <f t="shared" si="8"/>
        <v/>
      </c>
      <c r="Q79" s="56" t="str">
        <f t="shared" si="0"/>
        <v/>
      </c>
      <c r="R79" s="56">
        <v>63</v>
      </c>
      <c r="S79" s="56">
        <f t="shared" si="9"/>
        <v>1500</v>
      </c>
      <c r="U79" s="56">
        <f t="shared" si="10"/>
        <v>11500</v>
      </c>
      <c r="V79" s="56" t="str">
        <f t="shared" si="11"/>
        <v/>
      </c>
      <c r="X79" t="str">
        <f t="shared" si="12"/>
        <v/>
      </c>
      <c r="Y79" s="56" t="str">
        <f t="shared" si="1"/>
        <v/>
      </c>
      <c r="AA79" s="56">
        <v>63</v>
      </c>
      <c r="AB79" s="56">
        <f t="shared" si="13"/>
        <v>11500</v>
      </c>
      <c r="AC79" s="56">
        <f t="shared" si="14"/>
        <v>1500</v>
      </c>
      <c r="AE79" t="str">
        <f t="shared" si="15"/>
        <v/>
      </c>
      <c r="AF79" t="str">
        <f t="shared" si="16"/>
        <v/>
      </c>
      <c r="AH79" s="56" t="str">
        <f t="shared" si="2"/>
        <v/>
      </c>
    </row>
    <row r="80" spans="10:34">
      <c r="J80" s="56">
        <v>64</v>
      </c>
      <c r="K80" s="56">
        <f t="shared" si="3"/>
        <v>12000</v>
      </c>
      <c r="L80" s="56">
        <f t="shared" si="4"/>
        <v>12000</v>
      </c>
      <c r="M80" s="56">
        <f t="shared" si="5"/>
        <v>12000</v>
      </c>
      <c r="N80" t="str">
        <f t="shared" si="6"/>
        <v/>
      </c>
      <c r="O80" t="str">
        <f t="shared" si="7"/>
        <v/>
      </c>
      <c r="P80" t="str">
        <f t="shared" si="8"/>
        <v/>
      </c>
      <c r="Q80" s="56" t="str">
        <f t="shared" si="0"/>
        <v/>
      </c>
      <c r="R80" s="56">
        <v>64</v>
      </c>
      <c r="S80" s="56">
        <f t="shared" si="9"/>
        <v>2000</v>
      </c>
      <c r="U80" s="56">
        <f t="shared" si="10"/>
        <v>12000</v>
      </c>
      <c r="V80" s="56" t="str">
        <f t="shared" si="11"/>
        <v/>
      </c>
      <c r="X80" t="str">
        <f t="shared" si="12"/>
        <v/>
      </c>
      <c r="Y80" s="56" t="str">
        <f t="shared" si="1"/>
        <v/>
      </c>
      <c r="AA80" s="56">
        <v>64</v>
      </c>
      <c r="AB80" s="56">
        <f t="shared" si="13"/>
        <v>12000</v>
      </c>
      <c r="AC80" s="56">
        <f t="shared" si="14"/>
        <v>2000</v>
      </c>
      <c r="AE80" t="str">
        <f t="shared" si="15"/>
        <v/>
      </c>
      <c r="AF80" t="str">
        <f t="shared" si="16"/>
        <v/>
      </c>
      <c r="AH80" s="56" t="str">
        <f t="shared" si="2"/>
        <v/>
      </c>
    </row>
    <row r="81" spans="10:34">
      <c r="J81" s="56">
        <v>65</v>
      </c>
      <c r="K81" s="56">
        <f t="shared" si="3"/>
        <v>12500</v>
      </c>
      <c r="L81" s="56">
        <f t="shared" si="4"/>
        <v>12500</v>
      </c>
      <c r="M81" s="56">
        <f t="shared" si="5"/>
        <v>12500</v>
      </c>
      <c r="N81" t="str">
        <f t="shared" si="6"/>
        <v/>
      </c>
      <c r="O81" t="str">
        <f t="shared" si="7"/>
        <v/>
      </c>
      <c r="P81" t="str">
        <f t="shared" si="8"/>
        <v/>
      </c>
      <c r="Q81" s="56" t="str">
        <f t="shared" ref="Q81:Q144" si="17">IF(SUM(N81:P81)&gt;1,1,"")</f>
        <v/>
      </c>
      <c r="R81" s="56">
        <v>65</v>
      </c>
      <c r="S81" s="56">
        <f t="shared" si="9"/>
        <v>2500</v>
      </c>
      <c r="U81" s="56">
        <f t="shared" si="10"/>
        <v>12500</v>
      </c>
      <c r="V81" s="56" t="str">
        <f t="shared" si="11"/>
        <v/>
      </c>
      <c r="X81" t="str">
        <f t="shared" si="12"/>
        <v/>
      </c>
      <c r="Y81" s="56" t="str">
        <f t="shared" ref="Y81:Y144" si="18">IF(SUM(V81:X81)&gt;=1,1,"")</f>
        <v/>
      </c>
      <c r="AA81" s="56">
        <v>65</v>
      </c>
      <c r="AB81" s="56">
        <f t="shared" si="13"/>
        <v>12500</v>
      </c>
      <c r="AC81" s="56">
        <f t="shared" si="14"/>
        <v>2500</v>
      </c>
      <c r="AE81" t="str">
        <f t="shared" si="15"/>
        <v/>
      </c>
      <c r="AF81" t="str">
        <f t="shared" si="16"/>
        <v/>
      </c>
      <c r="AH81" s="56" t="str">
        <f t="shared" ref="AH81:AH144" si="19">IF(SUM(AE81:AG81)&gt;=1,1,"")</f>
        <v/>
      </c>
    </row>
    <row r="82" spans="10:34">
      <c r="J82" s="56">
        <v>66</v>
      </c>
      <c r="K82" s="56">
        <f t="shared" ref="K82:K145" si="20">IF(K81+$N$11&gt;$N$4,$N$11,K81+$N$11)</f>
        <v>13000</v>
      </c>
      <c r="L82" s="56">
        <f t="shared" ref="L82:L145" si="21">IF(L81+$N$11&gt;$N$5,$N$11,L81+$N$11)</f>
        <v>13000</v>
      </c>
      <c r="M82" s="56">
        <f t="shared" ref="M82:M145" si="22">IF(M81+$N$11&gt;$N$6,$N$11,M81+$N$11)</f>
        <v>13000</v>
      </c>
      <c r="N82" t="str">
        <f t="shared" ref="N82:N145" si="23">IF(K82=$N$11,1,"")</f>
        <v/>
      </c>
      <c r="O82" t="str">
        <f t="shared" ref="O82:O145" si="24">IF(L82=$N$11,1,"")</f>
        <v/>
      </c>
      <c r="P82" t="str">
        <f t="shared" ref="P82:P145" si="25">IF(M82=$N$11,1,"")</f>
        <v/>
      </c>
      <c r="Q82" s="56" t="str">
        <f t="shared" si="17"/>
        <v/>
      </c>
      <c r="R82" s="56">
        <v>66</v>
      </c>
      <c r="S82" s="56">
        <f t="shared" ref="S82:S145" si="26">IF(S81+$V$11&gt;$V$4,$V$11,S81+$V$11)</f>
        <v>3000</v>
      </c>
      <c r="U82" s="56">
        <f t="shared" ref="U82:U145" si="27">IF(U81+$V$11&gt;$V$6,$V$11,U81+$V$11)</f>
        <v>13000</v>
      </c>
      <c r="V82" s="56" t="str">
        <f t="shared" ref="V82:V145" si="28">IF(S82=$V$11,1,"")</f>
        <v/>
      </c>
      <c r="X82" t="str">
        <f t="shared" ref="X82:X145" si="29">IF(U82=$V$11,1,"")</f>
        <v/>
      </c>
      <c r="Y82" s="56" t="str">
        <f t="shared" si="18"/>
        <v/>
      </c>
      <c r="AA82" s="56">
        <v>66</v>
      </c>
      <c r="AB82" s="56">
        <f t="shared" ref="AB82:AB145" si="30">IF(AB81+$N$11&gt;$AE$4,$N$11,AB81+$N$11)</f>
        <v>13000</v>
      </c>
      <c r="AC82" s="56">
        <f t="shared" ref="AC82:AC145" si="31">IF(AC81+$N$11&gt;$AE$5,$N$11,AC81+$N$11)</f>
        <v>3000</v>
      </c>
      <c r="AE82" t="str">
        <f t="shared" ref="AE82:AE145" si="32">IF(AB82=$AE$11,1,"")</f>
        <v/>
      </c>
      <c r="AF82" t="str">
        <f t="shared" ref="AF82:AF145" si="33">IF(AC82=$AE$11,1,"")</f>
        <v/>
      </c>
      <c r="AH82" s="56" t="str">
        <f t="shared" si="19"/>
        <v/>
      </c>
    </row>
    <row r="83" spans="10:34">
      <c r="J83" s="56">
        <v>67</v>
      </c>
      <c r="K83" s="56">
        <f t="shared" si="20"/>
        <v>13500</v>
      </c>
      <c r="L83" s="56">
        <f t="shared" si="21"/>
        <v>13500</v>
      </c>
      <c r="M83" s="56">
        <f t="shared" si="22"/>
        <v>13500</v>
      </c>
      <c r="N83" t="str">
        <f t="shared" si="23"/>
        <v/>
      </c>
      <c r="O83" t="str">
        <f t="shared" si="24"/>
        <v/>
      </c>
      <c r="P83" t="str">
        <f t="shared" si="25"/>
        <v/>
      </c>
      <c r="Q83" s="56" t="str">
        <f t="shared" si="17"/>
        <v/>
      </c>
      <c r="R83" s="56">
        <v>67</v>
      </c>
      <c r="S83" s="56">
        <f t="shared" si="26"/>
        <v>3500</v>
      </c>
      <c r="U83" s="56">
        <f t="shared" si="27"/>
        <v>13500</v>
      </c>
      <c r="V83" s="56" t="str">
        <f t="shared" si="28"/>
        <v/>
      </c>
      <c r="X83" t="str">
        <f t="shared" si="29"/>
        <v/>
      </c>
      <c r="Y83" s="56" t="str">
        <f t="shared" si="18"/>
        <v/>
      </c>
      <c r="AA83" s="56">
        <v>67</v>
      </c>
      <c r="AB83" s="56">
        <f t="shared" si="30"/>
        <v>13500</v>
      </c>
      <c r="AC83" s="56">
        <f t="shared" si="31"/>
        <v>3500</v>
      </c>
      <c r="AE83" t="str">
        <f t="shared" si="32"/>
        <v/>
      </c>
      <c r="AF83" t="str">
        <f t="shared" si="33"/>
        <v/>
      </c>
      <c r="AH83" s="56" t="str">
        <f t="shared" si="19"/>
        <v/>
      </c>
    </row>
    <row r="84" spans="10:34">
      <c r="J84" s="56">
        <v>68</v>
      </c>
      <c r="K84" s="56">
        <f t="shared" si="20"/>
        <v>14000</v>
      </c>
      <c r="L84" s="56">
        <f t="shared" si="21"/>
        <v>14000</v>
      </c>
      <c r="M84" s="56">
        <f t="shared" si="22"/>
        <v>14000</v>
      </c>
      <c r="N84" t="str">
        <f t="shared" si="23"/>
        <v/>
      </c>
      <c r="O84" t="str">
        <f t="shared" si="24"/>
        <v/>
      </c>
      <c r="P84" t="str">
        <f t="shared" si="25"/>
        <v/>
      </c>
      <c r="Q84" s="56" t="str">
        <f t="shared" si="17"/>
        <v/>
      </c>
      <c r="R84" s="56">
        <v>68</v>
      </c>
      <c r="S84" s="56">
        <f t="shared" si="26"/>
        <v>4000</v>
      </c>
      <c r="U84" s="56">
        <f t="shared" si="27"/>
        <v>14000</v>
      </c>
      <c r="V84" s="56" t="str">
        <f t="shared" si="28"/>
        <v/>
      </c>
      <c r="X84" t="str">
        <f t="shared" si="29"/>
        <v/>
      </c>
      <c r="Y84" s="56" t="str">
        <f t="shared" si="18"/>
        <v/>
      </c>
      <c r="AA84" s="56">
        <v>68</v>
      </c>
      <c r="AB84" s="56">
        <f t="shared" si="30"/>
        <v>14000</v>
      </c>
      <c r="AC84" s="56">
        <f t="shared" si="31"/>
        <v>4000</v>
      </c>
      <c r="AE84" t="str">
        <f t="shared" si="32"/>
        <v/>
      </c>
      <c r="AF84" t="str">
        <f t="shared" si="33"/>
        <v/>
      </c>
      <c r="AH84" s="56" t="str">
        <f t="shared" si="19"/>
        <v/>
      </c>
    </row>
    <row r="85" spans="10:34">
      <c r="J85" s="56">
        <v>69</v>
      </c>
      <c r="K85" s="56">
        <f t="shared" si="20"/>
        <v>14500</v>
      </c>
      <c r="L85" s="56">
        <f t="shared" si="21"/>
        <v>14500</v>
      </c>
      <c r="M85" s="56">
        <f t="shared" si="22"/>
        <v>14500</v>
      </c>
      <c r="N85" t="str">
        <f t="shared" si="23"/>
        <v/>
      </c>
      <c r="O85" t="str">
        <f t="shared" si="24"/>
        <v/>
      </c>
      <c r="P85" t="str">
        <f t="shared" si="25"/>
        <v/>
      </c>
      <c r="Q85" s="56" t="str">
        <f t="shared" si="17"/>
        <v/>
      </c>
      <c r="R85" s="56">
        <v>69</v>
      </c>
      <c r="S85" s="56">
        <f t="shared" si="26"/>
        <v>4500</v>
      </c>
      <c r="U85" s="56">
        <f t="shared" si="27"/>
        <v>14500</v>
      </c>
      <c r="V85" s="56" t="str">
        <f t="shared" si="28"/>
        <v/>
      </c>
      <c r="X85" t="str">
        <f t="shared" si="29"/>
        <v/>
      </c>
      <c r="Y85" s="56" t="str">
        <f t="shared" si="18"/>
        <v/>
      </c>
      <c r="AA85" s="56">
        <v>69</v>
      </c>
      <c r="AB85" s="56">
        <f t="shared" si="30"/>
        <v>14500</v>
      </c>
      <c r="AC85" s="56">
        <f t="shared" si="31"/>
        <v>4500</v>
      </c>
      <c r="AE85" t="str">
        <f t="shared" si="32"/>
        <v/>
      </c>
      <c r="AF85" t="str">
        <f t="shared" si="33"/>
        <v/>
      </c>
      <c r="AH85" s="56" t="str">
        <f t="shared" si="19"/>
        <v/>
      </c>
    </row>
    <row r="86" spans="10:34">
      <c r="J86" s="56">
        <v>70</v>
      </c>
      <c r="K86" s="56">
        <f t="shared" si="20"/>
        <v>15000</v>
      </c>
      <c r="L86" s="56">
        <f t="shared" si="21"/>
        <v>15000</v>
      </c>
      <c r="M86" s="56">
        <f t="shared" si="22"/>
        <v>15000</v>
      </c>
      <c r="N86" t="str">
        <f t="shared" si="23"/>
        <v/>
      </c>
      <c r="O86" t="str">
        <f t="shared" si="24"/>
        <v/>
      </c>
      <c r="P86" t="str">
        <f t="shared" si="25"/>
        <v/>
      </c>
      <c r="Q86" s="56" t="str">
        <f t="shared" si="17"/>
        <v/>
      </c>
      <c r="R86" s="56">
        <v>70</v>
      </c>
      <c r="S86" s="56">
        <f t="shared" si="26"/>
        <v>5000</v>
      </c>
      <c r="U86" s="56">
        <f t="shared" si="27"/>
        <v>15000</v>
      </c>
      <c r="V86" s="56" t="str">
        <f t="shared" si="28"/>
        <v/>
      </c>
      <c r="X86" t="str">
        <f t="shared" si="29"/>
        <v/>
      </c>
      <c r="Y86" s="56" t="str">
        <f t="shared" si="18"/>
        <v/>
      </c>
      <c r="AA86" s="56">
        <v>70</v>
      </c>
      <c r="AB86" s="56">
        <f t="shared" si="30"/>
        <v>15000</v>
      </c>
      <c r="AC86" s="56">
        <f t="shared" si="31"/>
        <v>5000</v>
      </c>
      <c r="AE86" t="str">
        <f t="shared" si="32"/>
        <v/>
      </c>
      <c r="AF86" t="str">
        <f t="shared" si="33"/>
        <v/>
      </c>
      <c r="AH86" s="56" t="str">
        <f t="shared" si="19"/>
        <v/>
      </c>
    </row>
    <row r="87" spans="10:34">
      <c r="J87" s="56">
        <v>71</v>
      </c>
      <c r="K87" s="56">
        <f t="shared" si="20"/>
        <v>15500</v>
      </c>
      <c r="L87" s="56">
        <f t="shared" si="21"/>
        <v>15500</v>
      </c>
      <c r="M87" s="56">
        <f t="shared" si="22"/>
        <v>15500</v>
      </c>
      <c r="N87" t="str">
        <f t="shared" si="23"/>
        <v/>
      </c>
      <c r="O87" t="str">
        <f t="shared" si="24"/>
        <v/>
      </c>
      <c r="P87" t="str">
        <f t="shared" si="25"/>
        <v/>
      </c>
      <c r="Q87" s="56" t="str">
        <f t="shared" si="17"/>
        <v/>
      </c>
      <c r="R87" s="56">
        <v>71</v>
      </c>
      <c r="S87" s="56">
        <f t="shared" si="26"/>
        <v>5500</v>
      </c>
      <c r="U87" s="56">
        <f t="shared" si="27"/>
        <v>15500</v>
      </c>
      <c r="V87" s="56" t="str">
        <f t="shared" si="28"/>
        <v/>
      </c>
      <c r="X87" t="str">
        <f t="shared" si="29"/>
        <v/>
      </c>
      <c r="Y87" s="56" t="str">
        <f t="shared" si="18"/>
        <v/>
      </c>
      <c r="AA87" s="56">
        <v>71</v>
      </c>
      <c r="AB87" s="56">
        <f t="shared" si="30"/>
        <v>15500</v>
      </c>
      <c r="AC87" s="56">
        <f t="shared" si="31"/>
        <v>5500</v>
      </c>
      <c r="AE87" t="str">
        <f t="shared" si="32"/>
        <v/>
      </c>
      <c r="AF87" t="str">
        <f t="shared" si="33"/>
        <v/>
      </c>
      <c r="AH87" s="56" t="str">
        <f t="shared" si="19"/>
        <v/>
      </c>
    </row>
    <row r="88" spans="10:34">
      <c r="J88" s="56">
        <v>72</v>
      </c>
      <c r="K88" s="56">
        <f t="shared" si="20"/>
        <v>16000</v>
      </c>
      <c r="L88" s="56">
        <f t="shared" si="21"/>
        <v>16000</v>
      </c>
      <c r="M88" s="56">
        <f t="shared" si="22"/>
        <v>16000</v>
      </c>
      <c r="N88" t="str">
        <f t="shared" si="23"/>
        <v/>
      </c>
      <c r="O88" t="str">
        <f t="shared" si="24"/>
        <v/>
      </c>
      <c r="P88" t="str">
        <f t="shared" si="25"/>
        <v/>
      </c>
      <c r="Q88" s="56" t="str">
        <f t="shared" si="17"/>
        <v/>
      </c>
      <c r="R88" s="56">
        <v>72</v>
      </c>
      <c r="S88" s="56">
        <f t="shared" si="26"/>
        <v>6000</v>
      </c>
      <c r="U88" s="56">
        <f t="shared" si="27"/>
        <v>16000</v>
      </c>
      <c r="V88" s="56" t="str">
        <f t="shared" si="28"/>
        <v/>
      </c>
      <c r="X88" t="str">
        <f t="shared" si="29"/>
        <v/>
      </c>
      <c r="Y88" s="56" t="str">
        <f t="shared" si="18"/>
        <v/>
      </c>
      <c r="AA88" s="56">
        <v>72</v>
      </c>
      <c r="AB88" s="56">
        <f t="shared" si="30"/>
        <v>16000</v>
      </c>
      <c r="AC88" s="56">
        <f t="shared" si="31"/>
        <v>6000</v>
      </c>
      <c r="AE88" t="str">
        <f t="shared" si="32"/>
        <v/>
      </c>
      <c r="AF88" t="str">
        <f t="shared" si="33"/>
        <v/>
      </c>
      <c r="AH88" s="56" t="str">
        <f t="shared" si="19"/>
        <v/>
      </c>
    </row>
    <row r="89" spans="10:34">
      <c r="J89" s="56">
        <v>73</v>
      </c>
      <c r="K89" s="56">
        <f t="shared" si="20"/>
        <v>16500</v>
      </c>
      <c r="L89" s="56">
        <f t="shared" si="21"/>
        <v>16500</v>
      </c>
      <c r="M89" s="56">
        <f t="shared" si="22"/>
        <v>16500</v>
      </c>
      <c r="N89" t="str">
        <f t="shared" si="23"/>
        <v/>
      </c>
      <c r="O89" t="str">
        <f t="shared" si="24"/>
        <v/>
      </c>
      <c r="P89" t="str">
        <f t="shared" si="25"/>
        <v/>
      </c>
      <c r="Q89" s="56" t="str">
        <f t="shared" si="17"/>
        <v/>
      </c>
      <c r="R89" s="56">
        <v>73</v>
      </c>
      <c r="S89" s="56">
        <f t="shared" si="26"/>
        <v>6500</v>
      </c>
      <c r="U89" s="56">
        <f t="shared" si="27"/>
        <v>16500</v>
      </c>
      <c r="V89" s="56" t="str">
        <f t="shared" si="28"/>
        <v/>
      </c>
      <c r="X89" t="str">
        <f t="shared" si="29"/>
        <v/>
      </c>
      <c r="Y89" s="56" t="str">
        <f t="shared" si="18"/>
        <v/>
      </c>
      <c r="AA89" s="56">
        <v>73</v>
      </c>
      <c r="AB89" s="56">
        <f t="shared" si="30"/>
        <v>16500</v>
      </c>
      <c r="AC89" s="56">
        <f t="shared" si="31"/>
        <v>6500</v>
      </c>
      <c r="AE89" t="str">
        <f t="shared" si="32"/>
        <v/>
      </c>
      <c r="AF89" t="str">
        <f t="shared" si="33"/>
        <v/>
      </c>
      <c r="AH89" s="56" t="str">
        <f t="shared" si="19"/>
        <v/>
      </c>
    </row>
    <row r="90" spans="10:34">
      <c r="J90" s="56">
        <v>74</v>
      </c>
      <c r="K90" s="56">
        <f t="shared" si="20"/>
        <v>17000</v>
      </c>
      <c r="L90" s="56">
        <f t="shared" si="21"/>
        <v>17000</v>
      </c>
      <c r="M90" s="56">
        <f t="shared" si="22"/>
        <v>17000</v>
      </c>
      <c r="N90" t="str">
        <f t="shared" si="23"/>
        <v/>
      </c>
      <c r="O90" t="str">
        <f t="shared" si="24"/>
        <v/>
      </c>
      <c r="P90" t="str">
        <f t="shared" si="25"/>
        <v/>
      </c>
      <c r="Q90" s="56" t="str">
        <f t="shared" si="17"/>
        <v/>
      </c>
      <c r="R90" s="56">
        <v>74</v>
      </c>
      <c r="S90" s="56">
        <f t="shared" si="26"/>
        <v>7000</v>
      </c>
      <c r="U90" s="56">
        <f t="shared" si="27"/>
        <v>17000</v>
      </c>
      <c r="V90" s="56" t="str">
        <f t="shared" si="28"/>
        <v/>
      </c>
      <c r="X90" t="str">
        <f t="shared" si="29"/>
        <v/>
      </c>
      <c r="Y90" s="56" t="str">
        <f t="shared" si="18"/>
        <v/>
      </c>
      <c r="AA90" s="56">
        <v>74</v>
      </c>
      <c r="AB90" s="56">
        <f t="shared" si="30"/>
        <v>17000</v>
      </c>
      <c r="AC90" s="56">
        <f t="shared" si="31"/>
        <v>7000</v>
      </c>
      <c r="AE90" t="str">
        <f t="shared" si="32"/>
        <v/>
      </c>
      <c r="AF90" t="str">
        <f t="shared" si="33"/>
        <v/>
      </c>
      <c r="AH90" s="56" t="str">
        <f t="shared" si="19"/>
        <v/>
      </c>
    </row>
    <row r="91" spans="10:34">
      <c r="J91" s="56">
        <v>75</v>
      </c>
      <c r="K91" s="56">
        <f t="shared" si="20"/>
        <v>17500</v>
      </c>
      <c r="L91" s="56">
        <f t="shared" si="21"/>
        <v>17500</v>
      </c>
      <c r="M91" s="56">
        <f t="shared" si="22"/>
        <v>17500</v>
      </c>
      <c r="N91" t="str">
        <f t="shared" si="23"/>
        <v/>
      </c>
      <c r="O91" t="str">
        <f t="shared" si="24"/>
        <v/>
      </c>
      <c r="P91" t="str">
        <f t="shared" si="25"/>
        <v/>
      </c>
      <c r="Q91" s="56" t="str">
        <f t="shared" si="17"/>
        <v/>
      </c>
      <c r="R91" s="56">
        <v>75</v>
      </c>
      <c r="S91" s="56">
        <f t="shared" si="26"/>
        <v>7500</v>
      </c>
      <c r="U91" s="56">
        <f t="shared" si="27"/>
        <v>17500</v>
      </c>
      <c r="V91" s="56" t="str">
        <f t="shared" si="28"/>
        <v/>
      </c>
      <c r="X91" t="str">
        <f t="shared" si="29"/>
        <v/>
      </c>
      <c r="Y91" s="56" t="str">
        <f t="shared" si="18"/>
        <v/>
      </c>
      <c r="AA91" s="56">
        <v>75</v>
      </c>
      <c r="AB91" s="56">
        <f t="shared" si="30"/>
        <v>17500</v>
      </c>
      <c r="AC91" s="56">
        <f t="shared" si="31"/>
        <v>7500</v>
      </c>
      <c r="AE91" t="str">
        <f t="shared" si="32"/>
        <v/>
      </c>
      <c r="AF91" t="str">
        <f t="shared" si="33"/>
        <v/>
      </c>
      <c r="AH91" s="56" t="str">
        <f t="shared" si="19"/>
        <v/>
      </c>
    </row>
    <row r="92" spans="10:34">
      <c r="J92" s="56">
        <v>76</v>
      </c>
      <c r="K92" s="56">
        <f t="shared" si="20"/>
        <v>18000</v>
      </c>
      <c r="L92" s="56">
        <f t="shared" si="21"/>
        <v>18000</v>
      </c>
      <c r="M92" s="56">
        <f t="shared" si="22"/>
        <v>18000</v>
      </c>
      <c r="N92" t="str">
        <f t="shared" si="23"/>
        <v/>
      </c>
      <c r="O92" t="str">
        <f t="shared" si="24"/>
        <v/>
      </c>
      <c r="P92" t="str">
        <f t="shared" si="25"/>
        <v/>
      </c>
      <c r="Q92" s="56" t="str">
        <f t="shared" si="17"/>
        <v/>
      </c>
      <c r="R92" s="56">
        <v>76</v>
      </c>
      <c r="S92" s="56">
        <f t="shared" si="26"/>
        <v>8000</v>
      </c>
      <c r="U92" s="56">
        <f t="shared" si="27"/>
        <v>18000</v>
      </c>
      <c r="V92" s="56" t="str">
        <f t="shared" si="28"/>
        <v/>
      </c>
      <c r="X92" t="str">
        <f t="shared" si="29"/>
        <v/>
      </c>
      <c r="Y92" s="56" t="str">
        <f t="shared" si="18"/>
        <v/>
      </c>
      <c r="AA92" s="56">
        <v>76</v>
      </c>
      <c r="AB92" s="56">
        <f t="shared" si="30"/>
        <v>18000</v>
      </c>
      <c r="AC92" s="56">
        <f t="shared" si="31"/>
        <v>8000</v>
      </c>
      <c r="AE92" t="str">
        <f t="shared" si="32"/>
        <v/>
      </c>
      <c r="AF92" t="str">
        <f t="shared" si="33"/>
        <v/>
      </c>
      <c r="AH92" s="56" t="str">
        <f t="shared" si="19"/>
        <v/>
      </c>
    </row>
    <row r="93" spans="10:34">
      <c r="J93" s="56">
        <v>77</v>
      </c>
      <c r="K93" s="56">
        <f t="shared" si="20"/>
        <v>18500</v>
      </c>
      <c r="L93" s="56">
        <f t="shared" si="21"/>
        <v>18500</v>
      </c>
      <c r="M93" s="56">
        <f t="shared" si="22"/>
        <v>18500</v>
      </c>
      <c r="N93" t="str">
        <f t="shared" si="23"/>
        <v/>
      </c>
      <c r="O93" t="str">
        <f t="shared" si="24"/>
        <v/>
      </c>
      <c r="P93" t="str">
        <f t="shared" si="25"/>
        <v/>
      </c>
      <c r="Q93" s="56" t="str">
        <f t="shared" si="17"/>
        <v/>
      </c>
      <c r="R93" s="56">
        <v>77</v>
      </c>
      <c r="S93" s="56">
        <f t="shared" si="26"/>
        <v>8500</v>
      </c>
      <c r="U93" s="56">
        <f t="shared" si="27"/>
        <v>18500</v>
      </c>
      <c r="V93" s="56" t="str">
        <f t="shared" si="28"/>
        <v/>
      </c>
      <c r="X93" t="str">
        <f t="shared" si="29"/>
        <v/>
      </c>
      <c r="Y93" s="56" t="str">
        <f t="shared" si="18"/>
        <v/>
      </c>
      <c r="AA93" s="56">
        <v>77</v>
      </c>
      <c r="AB93" s="56">
        <f t="shared" si="30"/>
        <v>18500</v>
      </c>
      <c r="AC93" s="56">
        <f t="shared" si="31"/>
        <v>8500</v>
      </c>
      <c r="AE93" t="str">
        <f t="shared" si="32"/>
        <v/>
      </c>
      <c r="AF93" t="str">
        <f t="shared" si="33"/>
        <v/>
      </c>
      <c r="AH93" s="56" t="str">
        <f t="shared" si="19"/>
        <v/>
      </c>
    </row>
    <row r="94" spans="10:34">
      <c r="J94" s="56">
        <v>78</v>
      </c>
      <c r="K94" s="56">
        <f t="shared" si="20"/>
        <v>19000</v>
      </c>
      <c r="L94" s="56">
        <f t="shared" si="21"/>
        <v>19000</v>
      </c>
      <c r="M94" s="56">
        <f t="shared" si="22"/>
        <v>19000</v>
      </c>
      <c r="N94" t="str">
        <f t="shared" si="23"/>
        <v/>
      </c>
      <c r="O94" t="str">
        <f t="shared" si="24"/>
        <v/>
      </c>
      <c r="P94" t="str">
        <f t="shared" si="25"/>
        <v/>
      </c>
      <c r="Q94" s="56" t="str">
        <f t="shared" si="17"/>
        <v/>
      </c>
      <c r="R94" s="56">
        <v>78</v>
      </c>
      <c r="S94" s="56">
        <f t="shared" si="26"/>
        <v>9000</v>
      </c>
      <c r="U94" s="56">
        <f t="shared" si="27"/>
        <v>19000</v>
      </c>
      <c r="V94" s="56" t="str">
        <f t="shared" si="28"/>
        <v/>
      </c>
      <c r="X94" t="str">
        <f t="shared" si="29"/>
        <v/>
      </c>
      <c r="Y94" s="56" t="str">
        <f t="shared" si="18"/>
        <v/>
      </c>
      <c r="AA94" s="56">
        <v>78</v>
      </c>
      <c r="AB94" s="56">
        <f t="shared" si="30"/>
        <v>19000</v>
      </c>
      <c r="AC94" s="56">
        <f t="shared" si="31"/>
        <v>9000</v>
      </c>
      <c r="AE94" t="str">
        <f t="shared" si="32"/>
        <v/>
      </c>
      <c r="AF94" t="str">
        <f t="shared" si="33"/>
        <v/>
      </c>
      <c r="AH94" s="56" t="str">
        <f t="shared" si="19"/>
        <v/>
      </c>
    </row>
    <row r="95" spans="10:34">
      <c r="J95" s="56">
        <v>79</v>
      </c>
      <c r="K95" s="56">
        <f t="shared" si="20"/>
        <v>19500</v>
      </c>
      <c r="L95" s="56">
        <f t="shared" si="21"/>
        <v>19500</v>
      </c>
      <c r="M95" s="56">
        <f t="shared" si="22"/>
        <v>19500</v>
      </c>
      <c r="N95" t="str">
        <f t="shared" si="23"/>
        <v/>
      </c>
      <c r="O95" t="str">
        <f t="shared" si="24"/>
        <v/>
      </c>
      <c r="P95" t="str">
        <f t="shared" si="25"/>
        <v/>
      </c>
      <c r="Q95" s="56" t="str">
        <f t="shared" si="17"/>
        <v/>
      </c>
      <c r="R95" s="56">
        <v>79</v>
      </c>
      <c r="S95" s="56">
        <f t="shared" si="26"/>
        <v>9500</v>
      </c>
      <c r="U95" s="56">
        <f t="shared" si="27"/>
        <v>19500</v>
      </c>
      <c r="V95" s="56" t="str">
        <f t="shared" si="28"/>
        <v/>
      </c>
      <c r="X95" t="str">
        <f t="shared" si="29"/>
        <v/>
      </c>
      <c r="Y95" s="56" t="str">
        <f t="shared" si="18"/>
        <v/>
      </c>
      <c r="AA95" s="56">
        <v>79</v>
      </c>
      <c r="AB95" s="56">
        <f t="shared" si="30"/>
        <v>19500</v>
      </c>
      <c r="AC95" s="56">
        <f t="shared" si="31"/>
        <v>9500</v>
      </c>
      <c r="AE95" t="str">
        <f t="shared" si="32"/>
        <v/>
      </c>
      <c r="AF95" t="str">
        <f t="shared" si="33"/>
        <v/>
      </c>
      <c r="AH95" s="56" t="str">
        <f t="shared" si="19"/>
        <v/>
      </c>
    </row>
    <row r="96" spans="10:34">
      <c r="J96" s="56">
        <v>80</v>
      </c>
      <c r="K96" s="56">
        <f t="shared" si="20"/>
        <v>20000</v>
      </c>
      <c r="L96" s="56">
        <f t="shared" si="21"/>
        <v>20000</v>
      </c>
      <c r="M96" s="56">
        <f t="shared" si="22"/>
        <v>20000</v>
      </c>
      <c r="N96" t="str">
        <f t="shared" si="23"/>
        <v/>
      </c>
      <c r="O96" t="str">
        <f t="shared" si="24"/>
        <v/>
      </c>
      <c r="P96" t="str">
        <f t="shared" si="25"/>
        <v/>
      </c>
      <c r="Q96" s="56" t="str">
        <f t="shared" si="17"/>
        <v/>
      </c>
      <c r="R96" s="56">
        <v>80</v>
      </c>
      <c r="S96" s="56">
        <f t="shared" si="26"/>
        <v>10000</v>
      </c>
      <c r="U96" s="56">
        <f t="shared" si="27"/>
        <v>20000</v>
      </c>
      <c r="V96" s="56" t="str">
        <f t="shared" si="28"/>
        <v/>
      </c>
      <c r="X96" t="str">
        <f t="shared" si="29"/>
        <v/>
      </c>
      <c r="Y96" s="56" t="str">
        <f t="shared" si="18"/>
        <v/>
      </c>
      <c r="AA96" s="56">
        <v>80</v>
      </c>
      <c r="AB96" s="56">
        <f t="shared" si="30"/>
        <v>20000</v>
      </c>
      <c r="AC96" s="56">
        <f t="shared" si="31"/>
        <v>10000</v>
      </c>
      <c r="AE96" t="str">
        <f t="shared" si="32"/>
        <v/>
      </c>
      <c r="AF96" t="str">
        <f t="shared" si="33"/>
        <v/>
      </c>
      <c r="AH96" s="56" t="str">
        <f t="shared" si="19"/>
        <v/>
      </c>
    </row>
    <row r="97" spans="10:34">
      <c r="J97" s="56">
        <v>81</v>
      </c>
      <c r="K97" s="56">
        <f t="shared" si="20"/>
        <v>500</v>
      </c>
      <c r="L97" s="56">
        <f t="shared" si="21"/>
        <v>500</v>
      </c>
      <c r="M97" s="56">
        <f t="shared" si="22"/>
        <v>500</v>
      </c>
      <c r="N97">
        <f t="shared" si="23"/>
        <v>1</v>
      </c>
      <c r="O97">
        <f t="shared" si="24"/>
        <v>1</v>
      </c>
      <c r="P97">
        <f t="shared" si="25"/>
        <v>1</v>
      </c>
      <c r="Q97" s="56">
        <f t="shared" si="17"/>
        <v>1</v>
      </c>
      <c r="R97" s="56">
        <v>81</v>
      </c>
      <c r="S97" s="56">
        <f t="shared" si="26"/>
        <v>10500</v>
      </c>
      <c r="U97" s="56">
        <f t="shared" si="27"/>
        <v>500</v>
      </c>
      <c r="V97" s="56" t="str">
        <f t="shared" si="28"/>
        <v/>
      </c>
      <c r="X97">
        <f t="shared" si="29"/>
        <v>1</v>
      </c>
      <c r="Y97" s="56">
        <f t="shared" si="18"/>
        <v>1</v>
      </c>
      <c r="AA97" s="56">
        <v>81</v>
      </c>
      <c r="AB97" s="56">
        <f t="shared" si="30"/>
        <v>500</v>
      </c>
      <c r="AC97" s="56">
        <f t="shared" si="31"/>
        <v>500</v>
      </c>
      <c r="AE97">
        <f t="shared" si="32"/>
        <v>1</v>
      </c>
      <c r="AF97">
        <f t="shared" si="33"/>
        <v>1</v>
      </c>
      <c r="AH97" s="56">
        <f t="shared" si="19"/>
        <v>1</v>
      </c>
    </row>
    <row r="98" spans="10:34">
      <c r="J98" s="56">
        <v>82</v>
      </c>
      <c r="K98" s="56">
        <f t="shared" si="20"/>
        <v>1000</v>
      </c>
      <c r="L98" s="56">
        <f t="shared" si="21"/>
        <v>1000</v>
      </c>
      <c r="M98" s="56">
        <f t="shared" si="22"/>
        <v>1000</v>
      </c>
      <c r="N98" t="str">
        <f t="shared" si="23"/>
        <v/>
      </c>
      <c r="O98" t="str">
        <f t="shared" si="24"/>
        <v/>
      </c>
      <c r="P98" t="str">
        <f t="shared" si="25"/>
        <v/>
      </c>
      <c r="Q98" s="56" t="str">
        <f t="shared" si="17"/>
        <v/>
      </c>
      <c r="R98" s="56">
        <v>82</v>
      </c>
      <c r="S98" s="56">
        <f t="shared" si="26"/>
        <v>11000</v>
      </c>
      <c r="U98" s="56">
        <f t="shared" si="27"/>
        <v>1000</v>
      </c>
      <c r="V98" s="56" t="str">
        <f t="shared" si="28"/>
        <v/>
      </c>
      <c r="X98" t="str">
        <f t="shared" si="29"/>
        <v/>
      </c>
      <c r="Y98" s="56" t="str">
        <f t="shared" si="18"/>
        <v/>
      </c>
      <c r="AA98" s="56">
        <v>82</v>
      </c>
      <c r="AB98" s="56">
        <f t="shared" si="30"/>
        <v>1000</v>
      </c>
      <c r="AC98" s="56">
        <f t="shared" si="31"/>
        <v>1000</v>
      </c>
      <c r="AE98" t="str">
        <f t="shared" si="32"/>
        <v/>
      </c>
      <c r="AF98" t="str">
        <f t="shared" si="33"/>
        <v/>
      </c>
      <c r="AH98" s="56" t="str">
        <f t="shared" si="19"/>
        <v/>
      </c>
    </row>
    <row r="99" spans="10:34">
      <c r="J99" s="56">
        <v>83</v>
      </c>
      <c r="K99" s="56">
        <f t="shared" si="20"/>
        <v>1500</v>
      </c>
      <c r="L99" s="56">
        <f t="shared" si="21"/>
        <v>1500</v>
      </c>
      <c r="M99" s="56">
        <f t="shared" si="22"/>
        <v>1500</v>
      </c>
      <c r="N99" t="str">
        <f t="shared" si="23"/>
        <v/>
      </c>
      <c r="O99" t="str">
        <f t="shared" si="24"/>
        <v/>
      </c>
      <c r="P99" t="str">
        <f t="shared" si="25"/>
        <v/>
      </c>
      <c r="Q99" s="56" t="str">
        <f t="shared" si="17"/>
        <v/>
      </c>
      <c r="R99" s="56">
        <v>83</v>
      </c>
      <c r="S99" s="56">
        <f t="shared" si="26"/>
        <v>11500</v>
      </c>
      <c r="U99" s="56">
        <f t="shared" si="27"/>
        <v>1500</v>
      </c>
      <c r="V99" s="56" t="str">
        <f t="shared" si="28"/>
        <v/>
      </c>
      <c r="X99" t="str">
        <f t="shared" si="29"/>
        <v/>
      </c>
      <c r="Y99" s="56" t="str">
        <f t="shared" si="18"/>
        <v/>
      </c>
      <c r="AA99" s="56">
        <v>83</v>
      </c>
      <c r="AB99" s="56">
        <f t="shared" si="30"/>
        <v>1500</v>
      </c>
      <c r="AC99" s="56">
        <f t="shared" si="31"/>
        <v>1500</v>
      </c>
      <c r="AE99" t="str">
        <f t="shared" si="32"/>
        <v/>
      </c>
      <c r="AF99" t="str">
        <f t="shared" si="33"/>
        <v/>
      </c>
      <c r="AH99" s="56" t="str">
        <f t="shared" si="19"/>
        <v/>
      </c>
    </row>
    <row r="100" spans="10:34">
      <c r="J100" s="56">
        <v>84</v>
      </c>
      <c r="K100" s="56">
        <f t="shared" si="20"/>
        <v>2000</v>
      </c>
      <c r="L100" s="56">
        <f t="shared" si="21"/>
        <v>2000</v>
      </c>
      <c r="M100" s="56">
        <f t="shared" si="22"/>
        <v>2000</v>
      </c>
      <c r="N100" t="str">
        <f t="shared" si="23"/>
        <v/>
      </c>
      <c r="O100" t="str">
        <f t="shared" si="24"/>
        <v/>
      </c>
      <c r="P100" t="str">
        <f t="shared" si="25"/>
        <v/>
      </c>
      <c r="Q100" s="56" t="str">
        <f t="shared" si="17"/>
        <v/>
      </c>
      <c r="R100" s="56">
        <v>84</v>
      </c>
      <c r="S100" s="56">
        <f t="shared" si="26"/>
        <v>12000</v>
      </c>
      <c r="U100" s="56">
        <f t="shared" si="27"/>
        <v>2000</v>
      </c>
      <c r="V100" s="56" t="str">
        <f t="shared" si="28"/>
        <v/>
      </c>
      <c r="X100" t="str">
        <f t="shared" si="29"/>
        <v/>
      </c>
      <c r="Y100" s="56" t="str">
        <f t="shared" si="18"/>
        <v/>
      </c>
      <c r="AA100" s="56">
        <v>84</v>
      </c>
      <c r="AB100" s="56">
        <f t="shared" si="30"/>
        <v>2000</v>
      </c>
      <c r="AC100" s="56">
        <f t="shared" si="31"/>
        <v>2000</v>
      </c>
      <c r="AE100" t="str">
        <f t="shared" si="32"/>
        <v/>
      </c>
      <c r="AF100" t="str">
        <f t="shared" si="33"/>
        <v/>
      </c>
      <c r="AH100" s="56" t="str">
        <f t="shared" si="19"/>
        <v/>
      </c>
    </row>
    <row r="101" spans="10:34">
      <c r="J101" s="56">
        <v>85</v>
      </c>
      <c r="K101" s="56">
        <f t="shared" si="20"/>
        <v>2500</v>
      </c>
      <c r="L101" s="56">
        <f t="shared" si="21"/>
        <v>2500</v>
      </c>
      <c r="M101" s="56">
        <f t="shared" si="22"/>
        <v>2500</v>
      </c>
      <c r="N101" t="str">
        <f t="shared" si="23"/>
        <v/>
      </c>
      <c r="O101" t="str">
        <f t="shared" si="24"/>
        <v/>
      </c>
      <c r="P101" t="str">
        <f t="shared" si="25"/>
        <v/>
      </c>
      <c r="Q101" s="56" t="str">
        <f t="shared" si="17"/>
        <v/>
      </c>
      <c r="R101" s="56">
        <v>85</v>
      </c>
      <c r="S101" s="56">
        <f t="shared" si="26"/>
        <v>12500</v>
      </c>
      <c r="U101" s="56">
        <f t="shared" si="27"/>
        <v>2500</v>
      </c>
      <c r="V101" s="56" t="str">
        <f t="shared" si="28"/>
        <v/>
      </c>
      <c r="X101" t="str">
        <f t="shared" si="29"/>
        <v/>
      </c>
      <c r="Y101" s="56" t="str">
        <f t="shared" si="18"/>
        <v/>
      </c>
      <c r="AA101" s="56">
        <v>85</v>
      </c>
      <c r="AB101" s="56">
        <f t="shared" si="30"/>
        <v>2500</v>
      </c>
      <c r="AC101" s="56">
        <f t="shared" si="31"/>
        <v>2500</v>
      </c>
      <c r="AE101" t="str">
        <f t="shared" si="32"/>
        <v/>
      </c>
      <c r="AF101" t="str">
        <f t="shared" si="33"/>
        <v/>
      </c>
      <c r="AH101" s="56" t="str">
        <f t="shared" si="19"/>
        <v/>
      </c>
    </row>
    <row r="102" spans="10:34">
      <c r="J102" s="56">
        <v>86</v>
      </c>
      <c r="K102" s="56">
        <f t="shared" si="20"/>
        <v>3000</v>
      </c>
      <c r="L102" s="56">
        <f t="shared" si="21"/>
        <v>3000</v>
      </c>
      <c r="M102" s="56">
        <f t="shared" si="22"/>
        <v>3000</v>
      </c>
      <c r="N102" t="str">
        <f t="shared" si="23"/>
        <v/>
      </c>
      <c r="O102" t="str">
        <f t="shared" si="24"/>
        <v/>
      </c>
      <c r="P102" t="str">
        <f t="shared" si="25"/>
        <v/>
      </c>
      <c r="Q102" s="56" t="str">
        <f t="shared" si="17"/>
        <v/>
      </c>
      <c r="R102" s="56">
        <v>86</v>
      </c>
      <c r="S102" s="56">
        <f t="shared" si="26"/>
        <v>13000</v>
      </c>
      <c r="U102" s="56">
        <f t="shared" si="27"/>
        <v>3000</v>
      </c>
      <c r="V102" s="56" t="str">
        <f t="shared" si="28"/>
        <v/>
      </c>
      <c r="X102" t="str">
        <f t="shared" si="29"/>
        <v/>
      </c>
      <c r="Y102" s="56" t="str">
        <f t="shared" si="18"/>
        <v/>
      </c>
      <c r="AA102" s="56">
        <v>86</v>
      </c>
      <c r="AB102" s="56">
        <f t="shared" si="30"/>
        <v>3000</v>
      </c>
      <c r="AC102" s="56">
        <f t="shared" si="31"/>
        <v>3000</v>
      </c>
      <c r="AE102" t="str">
        <f t="shared" si="32"/>
        <v/>
      </c>
      <c r="AF102" t="str">
        <f t="shared" si="33"/>
        <v/>
      </c>
      <c r="AH102" s="56" t="str">
        <f t="shared" si="19"/>
        <v/>
      </c>
    </row>
    <row r="103" spans="10:34">
      <c r="J103" s="56">
        <v>87</v>
      </c>
      <c r="K103" s="56">
        <f t="shared" si="20"/>
        <v>3500</v>
      </c>
      <c r="L103" s="56">
        <f t="shared" si="21"/>
        <v>3500</v>
      </c>
      <c r="M103" s="56">
        <f t="shared" si="22"/>
        <v>3500</v>
      </c>
      <c r="N103" t="str">
        <f t="shared" si="23"/>
        <v/>
      </c>
      <c r="O103" t="str">
        <f t="shared" si="24"/>
        <v/>
      </c>
      <c r="P103" t="str">
        <f t="shared" si="25"/>
        <v/>
      </c>
      <c r="Q103" s="56" t="str">
        <f t="shared" si="17"/>
        <v/>
      </c>
      <c r="R103" s="56">
        <v>87</v>
      </c>
      <c r="S103" s="56">
        <f t="shared" si="26"/>
        <v>13500</v>
      </c>
      <c r="U103" s="56">
        <f t="shared" si="27"/>
        <v>3500</v>
      </c>
      <c r="V103" s="56" t="str">
        <f t="shared" si="28"/>
        <v/>
      </c>
      <c r="X103" t="str">
        <f t="shared" si="29"/>
        <v/>
      </c>
      <c r="Y103" s="56" t="str">
        <f t="shared" si="18"/>
        <v/>
      </c>
      <c r="AA103" s="56">
        <v>87</v>
      </c>
      <c r="AB103" s="56">
        <f t="shared" si="30"/>
        <v>3500</v>
      </c>
      <c r="AC103" s="56">
        <f t="shared" si="31"/>
        <v>3500</v>
      </c>
      <c r="AE103" t="str">
        <f t="shared" si="32"/>
        <v/>
      </c>
      <c r="AF103" t="str">
        <f t="shared" si="33"/>
        <v/>
      </c>
      <c r="AH103" s="56" t="str">
        <f t="shared" si="19"/>
        <v/>
      </c>
    </row>
    <row r="104" spans="10:34">
      <c r="J104" s="56">
        <v>88</v>
      </c>
      <c r="K104" s="56">
        <f t="shared" si="20"/>
        <v>4000</v>
      </c>
      <c r="L104" s="56">
        <f t="shared" si="21"/>
        <v>4000</v>
      </c>
      <c r="M104" s="56">
        <f t="shared" si="22"/>
        <v>4000</v>
      </c>
      <c r="N104" t="str">
        <f t="shared" si="23"/>
        <v/>
      </c>
      <c r="O104" t="str">
        <f t="shared" si="24"/>
        <v/>
      </c>
      <c r="P104" t="str">
        <f t="shared" si="25"/>
        <v/>
      </c>
      <c r="Q104" s="56" t="str">
        <f t="shared" si="17"/>
        <v/>
      </c>
      <c r="R104" s="56">
        <v>88</v>
      </c>
      <c r="S104" s="56">
        <f t="shared" si="26"/>
        <v>14000</v>
      </c>
      <c r="U104" s="56">
        <f t="shared" si="27"/>
        <v>4000</v>
      </c>
      <c r="V104" s="56" t="str">
        <f t="shared" si="28"/>
        <v/>
      </c>
      <c r="X104" t="str">
        <f t="shared" si="29"/>
        <v/>
      </c>
      <c r="Y104" s="56" t="str">
        <f t="shared" si="18"/>
        <v/>
      </c>
      <c r="AA104" s="56">
        <v>88</v>
      </c>
      <c r="AB104" s="56">
        <f t="shared" si="30"/>
        <v>4000</v>
      </c>
      <c r="AC104" s="56">
        <f t="shared" si="31"/>
        <v>4000</v>
      </c>
      <c r="AE104" t="str">
        <f t="shared" si="32"/>
        <v/>
      </c>
      <c r="AF104" t="str">
        <f t="shared" si="33"/>
        <v/>
      </c>
      <c r="AH104" s="56" t="str">
        <f t="shared" si="19"/>
        <v/>
      </c>
    </row>
    <row r="105" spans="10:34">
      <c r="J105" s="56">
        <v>89</v>
      </c>
      <c r="K105" s="56">
        <f t="shared" si="20"/>
        <v>4500</v>
      </c>
      <c r="L105" s="56">
        <f t="shared" si="21"/>
        <v>4500</v>
      </c>
      <c r="M105" s="56">
        <f t="shared" si="22"/>
        <v>4500</v>
      </c>
      <c r="N105" t="str">
        <f t="shared" si="23"/>
        <v/>
      </c>
      <c r="O105" t="str">
        <f t="shared" si="24"/>
        <v/>
      </c>
      <c r="P105" t="str">
        <f t="shared" si="25"/>
        <v/>
      </c>
      <c r="Q105" s="56" t="str">
        <f t="shared" si="17"/>
        <v/>
      </c>
      <c r="R105" s="56">
        <v>89</v>
      </c>
      <c r="S105" s="56">
        <f t="shared" si="26"/>
        <v>14500</v>
      </c>
      <c r="U105" s="56">
        <f t="shared" si="27"/>
        <v>4500</v>
      </c>
      <c r="V105" s="56" t="str">
        <f t="shared" si="28"/>
        <v/>
      </c>
      <c r="X105" t="str">
        <f t="shared" si="29"/>
        <v/>
      </c>
      <c r="Y105" s="56" t="str">
        <f t="shared" si="18"/>
        <v/>
      </c>
      <c r="AA105" s="56">
        <v>89</v>
      </c>
      <c r="AB105" s="56">
        <f t="shared" si="30"/>
        <v>4500</v>
      </c>
      <c r="AC105" s="56">
        <f t="shared" si="31"/>
        <v>4500</v>
      </c>
      <c r="AE105" t="str">
        <f t="shared" si="32"/>
        <v/>
      </c>
      <c r="AF105" t="str">
        <f t="shared" si="33"/>
        <v/>
      </c>
      <c r="AH105" s="56" t="str">
        <f t="shared" si="19"/>
        <v/>
      </c>
    </row>
    <row r="106" spans="10:34">
      <c r="J106" s="56">
        <v>90</v>
      </c>
      <c r="K106" s="56">
        <f t="shared" si="20"/>
        <v>5000</v>
      </c>
      <c r="L106" s="56">
        <f t="shared" si="21"/>
        <v>5000</v>
      </c>
      <c r="M106" s="56">
        <f t="shared" si="22"/>
        <v>5000</v>
      </c>
      <c r="N106" t="str">
        <f t="shared" si="23"/>
        <v/>
      </c>
      <c r="O106" t="str">
        <f t="shared" si="24"/>
        <v/>
      </c>
      <c r="P106" t="str">
        <f t="shared" si="25"/>
        <v/>
      </c>
      <c r="Q106" s="56" t="str">
        <f t="shared" si="17"/>
        <v/>
      </c>
      <c r="R106" s="56">
        <v>90</v>
      </c>
      <c r="S106" s="56">
        <f t="shared" si="26"/>
        <v>15000</v>
      </c>
      <c r="U106" s="56">
        <f t="shared" si="27"/>
        <v>5000</v>
      </c>
      <c r="V106" s="56" t="str">
        <f t="shared" si="28"/>
        <v/>
      </c>
      <c r="X106" t="str">
        <f t="shared" si="29"/>
        <v/>
      </c>
      <c r="Y106" s="56" t="str">
        <f t="shared" si="18"/>
        <v/>
      </c>
      <c r="AA106" s="56">
        <v>90</v>
      </c>
      <c r="AB106" s="56">
        <f t="shared" si="30"/>
        <v>5000</v>
      </c>
      <c r="AC106" s="56">
        <f t="shared" si="31"/>
        <v>5000</v>
      </c>
      <c r="AE106" t="str">
        <f t="shared" si="32"/>
        <v/>
      </c>
      <c r="AF106" t="str">
        <f t="shared" si="33"/>
        <v/>
      </c>
      <c r="AH106" s="56" t="str">
        <f t="shared" si="19"/>
        <v/>
      </c>
    </row>
    <row r="107" spans="10:34">
      <c r="J107" s="56">
        <v>91</v>
      </c>
      <c r="K107" s="56">
        <f t="shared" si="20"/>
        <v>5500</v>
      </c>
      <c r="L107" s="56">
        <f t="shared" si="21"/>
        <v>5500</v>
      </c>
      <c r="M107" s="56">
        <f t="shared" si="22"/>
        <v>5500</v>
      </c>
      <c r="N107" t="str">
        <f t="shared" si="23"/>
        <v/>
      </c>
      <c r="O107" t="str">
        <f t="shared" si="24"/>
        <v/>
      </c>
      <c r="P107" t="str">
        <f t="shared" si="25"/>
        <v/>
      </c>
      <c r="Q107" s="56" t="str">
        <f t="shared" si="17"/>
        <v/>
      </c>
      <c r="R107" s="56">
        <v>91</v>
      </c>
      <c r="S107" s="56">
        <f t="shared" si="26"/>
        <v>500</v>
      </c>
      <c r="U107" s="56">
        <f t="shared" si="27"/>
        <v>5500</v>
      </c>
      <c r="V107" s="56">
        <f t="shared" si="28"/>
        <v>1</v>
      </c>
      <c r="X107" t="str">
        <f t="shared" si="29"/>
        <v/>
      </c>
      <c r="Y107" s="56">
        <f t="shared" si="18"/>
        <v>1</v>
      </c>
      <c r="AA107" s="56">
        <v>91</v>
      </c>
      <c r="AB107" s="56">
        <f t="shared" si="30"/>
        <v>5500</v>
      </c>
      <c r="AC107" s="56">
        <f t="shared" si="31"/>
        <v>5500</v>
      </c>
      <c r="AE107" t="str">
        <f t="shared" si="32"/>
        <v/>
      </c>
      <c r="AF107" t="str">
        <f t="shared" si="33"/>
        <v/>
      </c>
      <c r="AH107" s="56" t="str">
        <f t="shared" si="19"/>
        <v/>
      </c>
    </row>
    <row r="108" spans="10:34">
      <c r="J108" s="56">
        <v>92</v>
      </c>
      <c r="K108" s="56">
        <f t="shared" si="20"/>
        <v>6000</v>
      </c>
      <c r="L108" s="56">
        <f t="shared" si="21"/>
        <v>6000</v>
      </c>
      <c r="M108" s="56">
        <f t="shared" si="22"/>
        <v>6000</v>
      </c>
      <c r="N108" t="str">
        <f t="shared" si="23"/>
        <v/>
      </c>
      <c r="O108" t="str">
        <f t="shared" si="24"/>
        <v/>
      </c>
      <c r="P108" t="str">
        <f t="shared" si="25"/>
        <v/>
      </c>
      <c r="Q108" s="56" t="str">
        <f t="shared" si="17"/>
        <v/>
      </c>
      <c r="R108" s="56">
        <v>92</v>
      </c>
      <c r="S108" s="56">
        <f t="shared" si="26"/>
        <v>1000</v>
      </c>
      <c r="U108" s="56">
        <f t="shared" si="27"/>
        <v>6000</v>
      </c>
      <c r="V108" s="56" t="str">
        <f t="shared" si="28"/>
        <v/>
      </c>
      <c r="X108" t="str">
        <f t="shared" si="29"/>
        <v/>
      </c>
      <c r="Y108" s="56" t="str">
        <f t="shared" si="18"/>
        <v/>
      </c>
      <c r="AA108" s="56">
        <v>92</v>
      </c>
      <c r="AB108" s="56">
        <f t="shared" si="30"/>
        <v>6000</v>
      </c>
      <c r="AC108" s="56">
        <f t="shared" si="31"/>
        <v>6000</v>
      </c>
      <c r="AE108" t="str">
        <f t="shared" si="32"/>
        <v/>
      </c>
      <c r="AF108" t="str">
        <f t="shared" si="33"/>
        <v/>
      </c>
      <c r="AH108" s="56" t="str">
        <f t="shared" si="19"/>
        <v/>
      </c>
    </row>
    <row r="109" spans="10:34">
      <c r="J109" s="56">
        <v>93</v>
      </c>
      <c r="K109" s="56">
        <f t="shared" si="20"/>
        <v>6500</v>
      </c>
      <c r="L109" s="56">
        <f t="shared" si="21"/>
        <v>6500</v>
      </c>
      <c r="M109" s="56">
        <f t="shared" si="22"/>
        <v>6500</v>
      </c>
      <c r="N109" t="str">
        <f t="shared" si="23"/>
        <v/>
      </c>
      <c r="O109" t="str">
        <f t="shared" si="24"/>
        <v/>
      </c>
      <c r="P109" t="str">
        <f t="shared" si="25"/>
        <v/>
      </c>
      <c r="Q109" s="56" t="str">
        <f t="shared" si="17"/>
        <v/>
      </c>
      <c r="R109" s="56">
        <v>93</v>
      </c>
      <c r="S109" s="56">
        <f t="shared" si="26"/>
        <v>1500</v>
      </c>
      <c r="U109" s="56">
        <f t="shared" si="27"/>
        <v>6500</v>
      </c>
      <c r="V109" s="56" t="str">
        <f t="shared" si="28"/>
        <v/>
      </c>
      <c r="X109" t="str">
        <f t="shared" si="29"/>
        <v/>
      </c>
      <c r="Y109" s="56" t="str">
        <f t="shared" si="18"/>
        <v/>
      </c>
      <c r="AA109" s="56">
        <v>93</v>
      </c>
      <c r="AB109" s="56">
        <f t="shared" si="30"/>
        <v>6500</v>
      </c>
      <c r="AC109" s="56">
        <f t="shared" si="31"/>
        <v>6500</v>
      </c>
      <c r="AE109" t="str">
        <f t="shared" si="32"/>
        <v/>
      </c>
      <c r="AF109" t="str">
        <f t="shared" si="33"/>
        <v/>
      </c>
      <c r="AH109" s="56" t="str">
        <f t="shared" si="19"/>
        <v/>
      </c>
    </row>
    <row r="110" spans="10:34">
      <c r="J110" s="56">
        <v>94</v>
      </c>
      <c r="K110" s="56">
        <f t="shared" si="20"/>
        <v>7000</v>
      </c>
      <c r="L110" s="56">
        <f t="shared" si="21"/>
        <v>7000</v>
      </c>
      <c r="M110" s="56">
        <f t="shared" si="22"/>
        <v>7000</v>
      </c>
      <c r="N110" t="str">
        <f t="shared" si="23"/>
        <v/>
      </c>
      <c r="O110" t="str">
        <f t="shared" si="24"/>
        <v/>
      </c>
      <c r="P110" t="str">
        <f t="shared" si="25"/>
        <v/>
      </c>
      <c r="Q110" s="56" t="str">
        <f t="shared" si="17"/>
        <v/>
      </c>
      <c r="R110" s="56">
        <v>94</v>
      </c>
      <c r="S110" s="56">
        <f t="shared" si="26"/>
        <v>2000</v>
      </c>
      <c r="U110" s="56">
        <f t="shared" si="27"/>
        <v>7000</v>
      </c>
      <c r="V110" s="56" t="str">
        <f t="shared" si="28"/>
        <v/>
      </c>
      <c r="X110" t="str">
        <f t="shared" si="29"/>
        <v/>
      </c>
      <c r="Y110" s="56" t="str">
        <f t="shared" si="18"/>
        <v/>
      </c>
      <c r="AA110" s="56">
        <v>94</v>
      </c>
      <c r="AB110" s="56">
        <f t="shared" si="30"/>
        <v>7000</v>
      </c>
      <c r="AC110" s="56">
        <f t="shared" si="31"/>
        <v>7000</v>
      </c>
      <c r="AE110" t="str">
        <f t="shared" si="32"/>
        <v/>
      </c>
      <c r="AF110" t="str">
        <f t="shared" si="33"/>
        <v/>
      </c>
      <c r="AH110" s="56" t="str">
        <f t="shared" si="19"/>
        <v/>
      </c>
    </row>
    <row r="111" spans="10:34">
      <c r="J111" s="56">
        <v>95</v>
      </c>
      <c r="K111" s="56">
        <f t="shared" si="20"/>
        <v>7500</v>
      </c>
      <c r="L111" s="56">
        <f t="shared" si="21"/>
        <v>7500</v>
      </c>
      <c r="M111" s="56">
        <f t="shared" si="22"/>
        <v>7500</v>
      </c>
      <c r="N111" t="str">
        <f t="shared" si="23"/>
        <v/>
      </c>
      <c r="O111" t="str">
        <f t="shared" si="24"/>
        <v/>
      </c>
      <c r="P111" t="str">
        <f t="shared" si="25"/>
        <v/>
      </c>
      <c r="Q111" s="56" t="str">
        <f t="shared" si="17"/>
        <v/>
      </c>
      <c r="R111" s="56">
        <v>95</v>
      </c>
      <c r="S111" s="56">
        <f t="shared" si="26"/>
        <v>2500</v>
      </c>
      <c r="U111" s="56">
        <f t="shared" si="27"/>
        <v>7500</v>
      </c>
      <c r="V111" s="56" t="str">
        <f t="shared" si="28"/>
        <v/>
      </c>
      <c r="X111" t="str">
        <f t="shared" si="29"/>
        <v/>
      </c>
      <c r="Y111" s="56" t="str">
        <f t="shared" si="18"/>
        <v/>
      </c>
      <c r="AA111" s="56">
        <v>95</v>
      </c>
      <c r="AB111" s="56">
        <f t="shared" si="30"/>
        <v>7500</v>
      </c>
      <c r="AC111" s="56">
        <f t="shared" si="31"/>
        <v>7500</v>
      </c>
      <c r="AE111" t="str">
        <f t="shared" si="32"/>
        <v/>
      </c>
      <c r="AF111" t="str">
        <f t="shared" si="33"/>
        <v/>
      </c>
      <c r="AH111" s="56" t="str">
        <f t="shared" si="19"/>
        <v/>
      </c>
    </row>
    <row r="112" spans="10:34">
      <c r="J112" s="56">
        <v>96</v>
      </c>
      <c r="K112" s="56">
        <f t="shared" si="20"/>
        <v>8000</v>
      </c>
      <c r="L112" s="56">
        <f t="shared" si="21"/>
        <v>8000</v>
      </c>
      <c r="M112" s="56">
        <f t="shared" si="22"/>
        <v>8000</v>
      </c>
      <c r="N112" t="str">
        <f t="shared" si="23"/>
        <v/>
      </c>
      <c r="O112" t="str">
        <f t="shared" si="24"/>
        <v/>
      </c>
      <c r="P112" t="str">
        <f t="shared" si="25"/>
        <v/>
      </c>
      <c r="Q112" s="56" t="str">
        <f t="shared" si="17"/>
        <v/>
      </c>
      <c r="R112" s="56">
        <v>96</v>
      </c>
      <c r="S112" s="56">
        <f t="shared" si="26"/>
        <v>3000</v>
      </c>
      <c r="U112" s="56">
        <f t="shared" si="27"/>
        <v>8000</v>
      </c>
      <c r="V112" s="56" t="str">
        <f t="shared" si="28"/>
        <v/>
      </c>
      <c r="X112" t="str">
        <f t="shared" si="29"/>
        <v/>
      </c>
      <c r="Y112" s="56" t="str">
        <f t="shared" si="18"/>
        <v/>
      </c>
      <c r="AA112" s="56">
        <v>96</v>
      </c>
      <c r="AB112" s="56">
        <f t="shared" si="30"/>
        <v>8000</v>
      </c>
      <c r="AC112" s="56">
        <f t="shared" si="31"/>
        <v>8000</v>
      </c>
      <c r="AE112" t="str">
        <f t="shared" si="32"/>
        <v/>
      </c>
      <c r="AF112" t="str">
        <f t="shared" si="33"/>
        <v/>
      </c>
      <c r="AH112" s="56" t="str">
        <f t="shared" si="19"/>
        <v/>
      </c>
    </row>
    <row r="113" spans="10:34">
      <c r="J113" s="56">
        <v>97</v>
      </c>
      <c r="K113" s="56">
        <f t="shared" si="20"/>
        <v>8500</v>
      </c>
      <c r="L113" s="56">
        <f t="shared" si="21"/>
        <v>8500</v>
      </c>
      <c r="M113" s="56">
        <f t="shared" si="22"/>
        <v>8500</v>
      </c>
      <c r="N113" t="str">
        <f t="shared" si="23"/>
        <v/>
      </c>
      <c r="O113" t="str">
        <f t="shared" si="24"/>
        <v/>
      </c>
      <c r="P113" t="str">
        <f t="shared" si="25"/>
        <v/>
      </c>
      <c r="Q113" s="56" t="str">
        <f t="shared" si="17"/>
        <v/>
      </c>
      <c r="R113" s="56">
        <v>97</v>
      </c>
      <c r="S113" s="56">
        <f t="shared" si="26"/>
        <v>3500</v>
      </c>
      <c r="U113" s="56">
        <f t="shared" si="27"/>
        <v>8500</v>
      </c>
      <c r="V113" s="56" t="str">
        <f t="shared" si="28"/>
        <v/>
      </c>
      <c r="X113" t="str">
        <f t="shared" si="29"/>
        <v/>
      </c>
      <c r="Y113" s="56" t="str">
        <f t="shared" si="18"/>
        <v/>
      </c>
      <c r="AA113" s="56">
        <v>97</v>
      </c>
      <c r="AB113" s="56">
        <f t="shared" si="30"/>
        <v>8500</v>
      </c>
      <c r="AC113" s="56">
        <f t="shared" si="31"/>
        <v>8500</v>
      </c>
      <c r="AE113" t="str">
        <f t="shared" si="32"/>
        <v/>
      </c>
      <c r="AF113" t="str">
        <f t="shared" si="33"/>
        <v/>
      </c>
      <c r="AH113" s="56" t="str">
        <f t="shared" si="19"/>
        <v/>
      </c>
    </row>
    <row r="114" spans="10:34">
      <c r="J114" s="56">
        <v>98</v>
      </c>
      <c r="K114" s="56">
        <f t="shared" si="20"/>
        <v>9000</v>
      </c>
      <c r="L114" s="56">
        <f t="shared" si="21"/>
        <v>9000</v>
      </c>
      <c r="M114" s="56">
        <f t="shared" si="22"/>
        <v>9000</v>
      </c>
      <c r="N114" t="str">
        <f t="shared" si="23"/>
        <v/>
      </c>
      <c r="O114" t="str">
        <f t="shared" si="24"/>
        <v/>
      </c>
      <c r="P114" t="str">
        <f t="shared" si="25"/>
        <v/>
      </c>
      <c r="Q114" s="56" t="str">
        <f t="shared" si="17"/>
        <v/>
      </c>
      <c r="R114" s="56">
        <v>98</v>
      </c>
      <c r="S114" s="56">
        <f t="shared" si="26"/>
        <v>4000</v>
      </c>
      <c r="U114" s="56">
        <f t="shared" si="27"/>
        <v>9000</v>
      </c>
      <c r="V114" s="56" t="str">
        <f t="shared" si="28"/>
        <v/>
      </c>
      <c r="X114" t="str">
        <f t="shared" si="29"/>
        <v/>
      </c>
      <c r="Y114" s="56" t="str">
        <f t="shared" si="18"/>
        <v/>
      </c>
      <c r="AA114" s="56">
        <v>98</v>
      </c>
      <c r="AB114" s="56">
        <f t="shared" si="30"/>
        <v>9000</v>
      </c>
      <c r="AC114" s="56">
        <f t="shared" si="31"/>
        <v>9000</v>
      </c>
      <c r="AE114" t="str">
        <f t="shared" si="32"/>
        <v/>
      </c>
      <c r="AF114" t="str">
        <f t="shared" si="33"/>
        <v/>
      </c>
      <c r="AH114" s="56" t="str">
        <f t="shared" si="19"/>
        <v/>
      </c>
    </row>
    <row r="115" spans="10:34">
      <c r="J115" s="56">
        <v>99</v>
      </c>
      <c r="K115" s="56">
        <f t="shared" si="20"/>
        <v>9500</v>
      </c>
      <c r="L115" s="56">
        <f t="shared" si="21"/>
        <v>9500</v>
      </c>
      <c r="M115" s="56">
        <f t="shared" si="22"/>
        <v>9500</v>
      </c>
      <c r="N115" t="str">
        <f t="shared" si="23"/>
        <v/>
      </c>
      <c r="O115" t="str">
        <f t="shared" si="24"/>
        <v/>
      </c>
      <c r="P115" t="str">
        <f t="shared" si="25"/>
        <v/>
      </c>
      <c r="Q115" s="56" t="str">
        <f t="shared" si="17"/>
        <v/>
      </c>
      <c r="R115" s="56">
        <v>99</v>
      </c>
      <c r="S115" s="56">
        <f t="shared" si="26"/>
        <v>4500</v>
      </c>
      <c r="U115" s="56">
        <f t="shared" si="27"/>
        <v>9500</v>
      </c>
      <c r="V115" s="56" t="str">
        <f t="shared" si="28"/>
        <v/>
      </c>
      <c r="X115" t="str">
        <f t="shared" si="29"/>
        <v/>
      </c>
      <c r="Y115" s="56" t="str">
        <f t="shared" si="18"/>
        <v/>
      </c>
      <c r="AA115" s="56">
        <v>99</v>
      </c>
      <c r="AB115" s="56">
        <f t="shared" si="30"/>
        <v>9500</v>
      </c>
      <c r="AC115" s="56">
        <f t="shared" si="31"/>
        <v>9500</v>
      </c>
      <c r="AE115" t="str">
        <f t="shared" si="32"/>
        <v/>
      </c>
      <c r="AF115" t="str">
        <f t="shared" si="33"/>
        <v/>
      </c>
      <c r="AH115" s="56" t="str">
        <f t="shared" si="19"/>
        <v/>
      </c>
    </row>
    <row r="116" spans="10:34">
      <c r="J116" s="56">
        <v>100</v>
      </c>
      <c r="K116" s="56">
        <f t="shared" si="20"/>
        <v>10000</v>
      </c>
      <c r="L116" s="56">
        <f t="shared" si="21"/>
        <v>10000</v>
      </c>
      <c r="M116" s="56">
        <f t="shared" si="22"/>
        <v>10000</v>
      </c>
      <c r="N116" t="str">
        <f t="shared" si="23"/>
        <v/>
      </c>
      <c r="O116" t="str">
        <f t="shared" si="24"/>
        <v/>
      </c>
      <c r="P116" t="str">
        <f t="shared" si="25"/>
        <v/>
      </c>
      <c r="Q116" s="56" t="str">
        <f t="shared" si="17"/>
        <v/>
      </c>
      <c r="R116" s="56">
        <v>100</v>
      </c>
      <c r="S116" s="56">
        <f t="shared" si="26"/>
        <v>5000</v>
      </c>
      <c r="U116" s="56">
        <f t="shared" si="27"/>
        <v>10000</v>
      </c>
      <c r="V116" s="56" t="str">
        <f t="shared" si="28"/>
        <v/>
      </c>
      <c r="X116" t="str">
        <f t="shared" si="29"/>
        <v/>
      </c>
      <c r="Y116" s="56" t="str">
        <f t="shared" si="18"/>
        <v/>
      </c>
      <c r="AA116" s="56">
        <v>100</v>
      </c>
      <c r="AB116" s="56">
        <f t="shared" si="30"/>
        <v>10000</v>
      </c>
      <c r="AC116" s="56">
        <f t="shared" si="31"/>
        <v>10000</v>
      </c>
      <c r="AE116" t="str">
        <f t="shared" si="32"/>
        <v/>
      </c>
      <c r="AF116" t="str">
        <f t="shared" si="33"/>
        <v/>
      </c>
      <c r="AH116" s="56" t="str">
        <f t="shared" si="19"/>
        <v/>
      </c>
    </row>
    <row r="117" spans="10:34">
      <c r="J117" s="56">
        <v>101</v>
      </c>
      <c r="K117" s="56">
        <f t="shared" si="20"/>
        <v>10500</v>
      </c>
      <c r="L117" s="56">
        <f t="shared" si="21"/>
        <v>10500</v>
      </c>
      <c r="M117" s="56">
        <f t="shared" si="22"/>
        <v>10500</v>
      </c>
      <c r="N117" t="str">
        <f t="shared" si="23"/>
        <v/>
      </c>
      <c r="O117" t="str">
        <f t="shared" si="24"/>
        <v/>
      </c>
      <c r="P117" t="str">
        <f t="shared" si="25"/>
        <v/>
      </c>
      <c r="Q117" s="56" t="str">
        <f t="shared" si="17"/>
        <v/>
      </c>
      <c r="R117" s="56">
        <v>101</v>
      </c>
      <c r="S117" s="56">
        <f t="shared" si="26"/>
        <v>5500</v>
      </c>
      <c r="U117" s="56">
        <f t="shared" si="27"/>
        <v>10500</v>
      </c>
      <c r="V117" s="56" t="str">
        <f t="shared" si="28"/>
        <v/>
      </c>
      <c r="X117" t="str">
        <f t="shared" si="29"/>
        <v/>
      </c>
      <c r="Y117" s="56" t="str">
        <f t="shared" si="18"/>
        <v/>
      </c>
      <c r="AA117" s="56">
        <v>101</v>
      </c>
      <c r="AB117" s="56">
        <f t="shared" si="30"/>
        <v>10500</v>
      </c>
      <c r="AC117" s="56">
        <f t="shared" si="31"/>
        <v>500</v>
      </c>
      <c r="AE117" t="str">
        <f t="shared" si="32"/>
        <v/>
      </c>
      <c r="AF117">
        <f t="shared" si="33"/>
        <v>1</v>
      </c>
      <c r="AH117" s="56">
        <f t="shared" si="19"/>
        <v>1</v>
      </c>
    </row>
    <row r="118" spans="10:34">
      <c r="J118" s="56">
        <v>102</v>
      </c>
      <c r="K118" s="56">
        <f t="shared" si="20"/>
        <v>11000</v>
      </c>
      <c r="L118" s="56">
        <f t="shared" si="21"/>
        <v>11000</v>
      </c>
      <c r="M118" s="56">
        <f t="shared" si="22"/>
        <v>11000</v>
      </c>
      <c r="N118" t="str">
        <f t="shared" si="23"/>
        <v/>
      </c>
      <c r="O118" t="str">
        <f t="shared" si="24"/>
        <v/>
      </c>
      <c r="P118" t="str">
        <f t="shared" si="25"/>
        <v/>
      </c>
      <c r="Q118" s="56" t="str">
        <f t="shared" si="17"/>
        <v/>
      </c>
      <c r="R118" s="56">
        <v>102</v>
      </c>
      <c r="S118" s="56">
        <f t="shared" si="26"/>
        <v>6000</v>
      </c>
      <c r="U118" s="56">
        <f t="shared" si="27"/>
        <v>11000</v>
      </c>
      <c r="V118" s="56" t="str">
        <f t="shared" si="28"/>
        <v/>
      </c>
      <c r="X118" t="str">
        <f t="shared" si="29"/>
        <v/>
      </c>
      <c r="Y118" s="56" t="str">
        <f t="shared" si="18"/>
        <v/>
      </c>
      <c r="AA118" s="56">
        <v>102</v>
      </c>
      <c r="AB118" s="56">
        <f t="shared" si="30"/>
        <v>11000</v>
      </c>
      <c r="AC118" s="56">
        <f t="shared" si="31"/>
        <v>1000</v>
      </c>
      <c r="AE118" t="str">
        <f t="shared" si="32"/>
        <v/>
      </c>
      <c r="AF118" t="str">
        <f t="shared" si="33"/>
        <v/>
      </c>
      <c r="AH118" s="56" t="str">
        <f t="shared" si="19"/>
        <v/>
      </c>
    </row>
    <row r="119" spans="10:34">
      <c r="J119" s="56">
        <v>103</v>
      </c>
      <c r="K119" s="56">
        <f t="shared" si="20"/>
        <v>11500</v>
      </c>
      <c r="L119" s="56">
        <f t="shared" si="21"/>
        <v>11500</v>
      </c>
      <c r="M119" s="56">
        <f t="shared" si="22"/>
        <v>11500</v>
      </c>
      <c r="N119" t="str">
        <f t="shared" si="23"/>
        <v/>
      </c>
      <c r="O119" t="str">
        <f t="shared" si="24"/>
        <v/>
      </c>
      <c r="P119" t="str">
        <f t="shared" si="25"/>
        <v/>
      </c>
      <c r="Q119" s="56" t="str">
        <f t="shared" si="17"/>
        <v/>
      </c>
      <c r="R119" s="56">
        <v>103</v>
      </c>
      <c r="S119" s="56">
        <f t="shared" si="26"/>
        <v>6500</v>
      </c>
      <c r="U119" s="56">
        <f t="shared" si="27"/>
        <v>11500</v>
      </c>
      <c r="V119" s="56" t="str">
        <f t="shared" si="28"/>
        <v/>
      </c>
      <c r="X119" t="str">
        <f t="shared" si="29"/>
        <v/>
      </c>
      <c r="Y119" s="56" t="str">
        <f t="shared" si="18"/>
        <v/>
      </c>
      <c r="AA119" s="56">
        <v>103</v>
      </c>
      <c r="AB119" s="56">
        <f t="shared" si="30"/>
        <v>11500</v>
      </c>
      <c r="AC119" s="56">
        <f t="shared" si="31"/>
        <v>1500</v>
      </c>
      <c r="AE119" t="str">
        <f t="shared" si="32"/>
        <v/>
      </c>
      <c r="AF119" t="str">
        <f t="shared" si="33"/>
        <v/>
      </c>
      <c r="AH119" s="56" t="str">
        <f t="shared" si="19"/>
        <v/>
      </c>
    </row>
    <row r="120" spans="10:34">
      <c r="J120" s="56">
        <v>104</v>
      </c>
      <c r="K120" s="56">
        <f t="shared" si="20"/>
        <v>12000</v>
      </c>
      <c r="L120" s="56">
        <f t="shared" si="21"/>
        <v>12000</v>
      </c>
      <c r="M120" s="56">
        <f t="shared" si="22"/>
        <v>12000</v>
      </c>
      <c r="N120" t="str">
        <f t="shared" si="23"/>
        <v/>
      </c>
      <c r="O120" t="str">
        <f t="shared" si="24"/>
        <v/>
      </c>
      <c r="P120" t="str">
        <f t="shared" si="25"/>
        <v/>
      </c>
      <c r="Q120" s="56" t="str">
        <f t="shared" si="17"/>
        <v/>
      </c>
      <c r="R120" s="56">
        <v>104</v>
      </c>
      <c r="S120" s="56">
        <f t="shared" si="26"/>
        <v>7000</v>
      </c>
      <c r="U120" s="56">
        <f t="shared" si="27"/>
        <v>12000</v>
      </c>
      <c r="V120" s="56" t="str">
        <f t="shared" si="28"/>
        <v/>
      </c>
      <c r="X120" t="str">
        <f t="shared" si="29"/>
        <v/>
      </c>
      <c r="Y120" s="56" t="str">
        <f t="shared" si="18"/>
        <v/>
      </c>
      <c r="AA120" s="56">
        <v>104</v>
      </c>
      <c r="AB120" s="56">
        <f t="shared" si="30"/>
        <v>12000</v>
      </c>
      <c r="AC120" s="56">
        <f t="shared" si="31"/>
        <v>2000</v>
      </c>
      <c r="AE120" t="str">
        <f t="shared" si="32"/>
        <v/>
      </c>
      <c r="AF120" t="str">
        <f t="shared" si="33"/>
        <v/>
      </c>
      <c r="AH120" s="56" t="str">
        <f t="shared" si="19"/>
        <v/>
      </c>
    </row>
    <row r="121" spans="10:34">
      <c r="J121" s="56">
        <v>105</v>
      </c>
      <c r="K121" s="56">
        <f t="shared" si="20"/>
        <v>12500</v>
      </c>
      <c r="L121" s="56">
        <f t="shared" si="21"/>
        <v>12500</v>
      </c>
      <c r="M121" s="56">
        <f t="shared" si="22"/>
        <v>12500</v>
      </c>
      <c r="N121" t="str">
        <f t="shared" si="23"/>
        <v/>
      </c>
      <c r="O121" t="str">
        <f t="shared" si="24"/>
        <v/>
      </c>
      <c r="P121" t="str">
        <f t="shared" si="25"/>
        <v/>
      </c>
      <c r="Q121" s="56" t="str">
        <f t="shared" si="17"/>
        <v/>
      </c>
      <c r="R121" s="56">
        <v>105</v>
      </c>
      <c r="S121" s="56">
        <f t="shared" si="26"/>
        <v>7500</v>
      </c>
      <c r="U121" s="56">
        <f t="shared" si="27"/>
        <v>12500</v>
      </c>
      <c r="V121" s="56" t="str">
        <f t="shared" si="28"/>
        <v/>
      </c>
      <c r="X121" t="str">
        <f t="shared" si="29"/>
        <v/>
      </c>
      <c r="Y121" s="56" t="str">
        <f t="shared" si="18"/>
        <v/>
      </c>
      <c r="AA121" s="56">
        <v>105</v>
      </c>
      <c r="AB121" s="56">
        <f t="shared" si="30"/>
        <v>12500</v>
      </c>
      <c r="AC121" s="56">
        <f t="shared" si="31"/>
        <v>2500</v>
      </c>
      <c r="AE121" t="str">
        <f t="shared" si="32"/>
        <v/>
      </c>
      <c r="AF121" t="str">
        <f t="shared" si="33"/>
        <v/>
      </c>
      <c r="AH121" s="56" t="str">
        <f t="shared" si="19"/>
        <v/>
      </c>
    </row>
    <row r="122" spans="10:34">
      <c r="J122" s="56">
        <v>106</v>
      </c>
      <c r="K122" s="56">
        <f t="shared" si="20"/>
        <v>13000</v>
      </c>
      <c r="L122" s="56">
        <f t="shared" si="21"/>
        <v>13000</v>
      </c>
      <c r="M122" s="56">
        <f t="shared" si="22"/>
        <v>13000</v>
      </c>
      <c r="N122" t="str">
        <f t="shared" si="23"/>
        <v/>
      </c>
      <c r="O122" t="str">
        <f t="shared" si="24"/>
        <v/>
      </c>
      <c r="P122" t="str">
        <f t="shared" si="25"/>
        <v/>
      </c>
      <c r="Q122" s="56" t="str">
        <f t="shared" si="17"/>
        <v/>
      </c>
      <c r="R122" s="56">
        <v>106</v>
      </c>
      <c r="S122" s="56">
        <f t="shared" si="26"/>
        <v>8000</v>
      </c>
      <c r="U122" s="56">
        <f t="shared" si="27"/>
        <v>13000</v>
      </c>
      <c r="V122" s="56" t="str">
        <f t="shared" si="28"/>
        <v/>
      </c>
      <c r="X122" t="str">
        <f t="shared" si="29"/>
        <v/>
      </c>
      <c r="Y122" s="56" t="str">
        <f t="shared" si="18"/>
        <v/>
      </c>
      <c r="AA122" s="56">
        <v>106</v>
      </c>
      <c r="AB122" s="56">
        <f t="shared" si="30"/>
        <v>13000</v>
      </c>
      <c r="AC122" s="56">
        <f t="shared" si="31"/>
        <v>3000</v>
      </c>
      <c r="AE122" t="str">
        <f t="shared" si="32"/>
        <v/>
      </c>
      <c r="AF122" t="str">
        <f t="shared" si="33"/>
        <v/>
      </c>
      <c r="AH122" s="56" t="str">
        <f t="shared" si="19"/>
        <v/>
      </c>
    </row>
    <row r="123" spans="10:34">
      <c r="J123" s="56">
        <v>107</v>
      </c>
      <c r="K123" s="56">
        <f t="shared" si="20"/>
        <v>13500</v>
      </c>
      <c r="L123" s="56">
        <f t="shared" si="21"/>
        <v>13500</v>
      </c>
      <c r="M123" s="56">
        <f t="shared" si="22"/>
        <v>13500</v>
      </c>
      <c r="N123" t="str">
        <f t="shared" si="23"/>
        <v/>
      </c>
      <c r="O123" t="str">
        <f t="shared" si="24"/>
        <v/>
      </c>
      <c r="P123" t="str">
        <f t="shared" si="25"/>
        <v/>
      </c>
      <c r="Q123" s="56" t="str">
        <f t="shared" si="17"/>
        <v/>
      </c>
      <c r="R123" s="56">
        <v>107</v>
      </c>
      <c r="S123" s="56">
        <f t="shared" si="26"/>
        <v>8500</v>
      </c>
      <c r="U123" s="56">
        <f t="shared" si="27"/>
        <v>13500</v>
      </c>
      <c r="V123" s="56" t="str">
        <f t="shared" si="28"/>
        <v/>
      </c>
      <c r="X123" t="str">
        <f t="shared" si="29"/>
        <v/>
      </c>
      <c r="Y123" s="56" t="str">
        <f t="shared" si="18"/>
        <v/>
      </c>
      <c r="AA123" s="56">
        <v>107</v>
      </c>
      <c r="AB123" s="56">
        <f t="shared" si="30"/>
        <v>13500</v>
      </c>
      <c r="AC123" s="56">
        <f t="shared" si="31"/>
        <v>3500</v>
      </c>
      <c r="AE123" t="str">
        <f t="shared" si="32"/>
        <v/>
      </c>
      <c r="AF123" t="str">
        <f t="shared" si="33"/>
        <v/>
      </c>
      <c r="AH123" s="56" t="str">
        <f t="shared" si="19"/>
        <v/>
      </c>
    </row>
    <row r="124" spans="10:34">
      <c r="J124" s="56">
        <v>108</v>
      </c>
      <c r="K124" s="56">
        <f t="shared" si="20"/>
        <v>14000</v>
      </c>
      <c r="L124" s="56">
        <f t="shared" si="21"/>
        <v>14000</v>
      </c>
      <c r="M124" s="56">
        <f t="shared" si="22"/>
        <v>14000</v>
      </c>
      <c r="N124" t="str">
        <f t="shared" si="23"/>
        <v/>
      </c>
      <c r="O124" t="str">
        <f t="shared" si="24"/>
        <v/>
      </c>
      <c r="P124" t="str">
        <f t="shared" si="25"/>
        <v/>
      </c>
      <c r="Q124" s="56" t="str">
        <f t="shared" si="17"/>
        <v/>
      </c>
      <c r="R124" s="56">
        <v>108</v>
      </c>
      <c r="S124" s="56">
        <f t="shared" si="26"/>
        <v>9000</v>
      </c>
      <c r="U124" s="56">
        <f t="shared" si="27"/>
        <v>14000</v>
      </c>
      <c r="V124" s="56" t="str">
        <f t="shared" si="28"/>
        <v/>
      </c>
      <c r="X124" t="str">
        <f t="shared" si="29"/>
        <v/>
      </c>
      <c r="Y124" s="56" t="str">
        <f t="shared" si="18"/>
        <v/>
      </c>
      <c r="AA124" s="56">
        <v>108</v>
      </c>
      <c r="AB124" s="56">
        <f t="shared" si="30"/>
        <v>14000</v>
      </c>
      <c r="AC124" s="56">
        <f t="shared" si="31"/>
        <v>4000</v>
      </c>
      <c r="AE124" t="str">
        <f t="shared" si="32"/>
        <v/>
      </c>
      <c r="AF124" t="str">
        <f t="shared" si="33"/>
        <v/>
      </c>
      <c r="AH124" s="56" t="str">
        <f t="shared" si="19"/>
        <v/>
      </c>
    </row>
    <row r="125" spans="10:34">
      <c r="J125" s="56">
        <v>109</v>
      </c>
      <c r="K125" s="56">
        <f t="shared" si="20"/>
        <v>14500</v>
      </c>
      <c r="L125" s="56">
        <f t="shared" si="21"/>
        <v>14500</v>
      </c>
      <c r="M125" s="56">
        <f t="shared" si="22"/>
        <v>14500</v>
      </c>
      <c r="N125" t="str">
        <f t="shared" si="23"/>
        <v/>
      </c>
      <c r="O125" t="str">
        <f t="shared" si="24"/>
        <v/>
      </c>
      <c r="P125" t="str">
        <f t="shared" si="25"/>
        <v/>
      </c>
      <c r="Q125" s="56" t="str">
        <f t="shared" si="17"/>
        <v/>
      </c>
      <c r="R125" s="56">
        <v>109</v>
      </c>
      <c r="S125" s="56">
        <f t="shared" si="26"/>
        <v>9500</v>
      </c>
      <c r="U125" s="56">
        <f t="shared" si="27"/>
        <v>14500</v>
      </c>
      <c r="V125" s="56" t="str">
        <f t="shared" si="28"/>
        <v/>
      </c>
      <c r="X125" t="str">
        <f t="shared" si="29"/>
        <v/>
      </c>
      <c r="Y125" s="56" t="str">
        <f t="shared" si="18"/>
        <v/>
      </c>
      <c r="AA125" s="56">
        <v>109</v>
      </c>
      <c r="AB125" s="56">
        <f t="shared" si="30"/>
        <v>14500</v>
      </c>
      <c r="AC125" s="56">
        <f t="shared" si="31"/>
        <v>4500</v>
      </c>
      <c r="AE125" t="str">
        <f t="shared" si="32"/>
        <v/>
      </c>
      <c r="AF125" t="str">
        <f t="shared" si="33"/>
        <v/>
      </c>
      <c r="AH125" s="56" t="str">
        <f t="shared" si="19"/>
        <v/>
      </c>
    </row>
    <row r="126" spans="10:34">
      <c r="J126" s="56">
        <v>110</v>
      </c>
      <c r="K126" s="56">
        <f t="shared" si="20"/>
        <v>15000</v>
      </c>
      <c r="L126" s="56">
        <f t="shared" si="21"/>
        <v>15000</v>
      </c>
      <c r="M126" s="56">
        <f t="shared" si="22"/>
        <v>15000</v>
      </c>
      <c r="N126" t="str">
        <f t="shared" si="23"/>
        <v/>
      </c>
      <c r="O126" t="str">
        <f t="shared" si="24"/>
        <v/>
      </c>
      <c r="P126" t="str">
        <f t="shared" si="25"/>
        <v/>
      </c>
      <c r="Q126" s="56" t="str">
        <f t="shared" si="17"/>
        <v/>
      </c>
      <c r="R126" s="56">
        <v>110</v>
      </c>
      <c r="S126" s="56">
        <f t="shared" si="26"/>
        <v>10000</v>
      </c>
      <c r="U126" s="56">
        <f t="shared" si="27"/>
        <v>15000</v>
      </c>
      <c r="V126" s="56" t="str">
        <f t="shared" si="28"/>
        <v/>
      </c>
      <c r="X126" t="str">
        <f t="shared" si="29"/>
        <v/>
      </c>
      <c r="Y126" s="56" t="str">
        <f t="shared" si="18"/>
        <v/>
      </c>
      <c r="AA126" s="56">
        <v>110</v>
      </c>
      <c r="AB126" s="56">
        <f t="shared" si="30"/>
        <v>15000</v>
      </c>
      <c r="AC126" s="56">
        <f t="shared" si="31"/>
        <v>5000</v>
      </c>
      <c r="AE126" t="str">
        <f t="shared" si="32"/>
        <v/>
      </c>
      <c r="AF126" t="str">
        <f t="shared" si="33"/>
        <v/>
      </c>
      <c r="AH126" s="56" t="str">
        <f t="shared" si="19"/>
        <v/>
      </c>
    </row>
    <row r="127" spans="10:34">
      <c r="J127" s="56">
        <v>111</v>
      </c>
      <c r="K127" s="56">
        <f t="shared" si="20"/>
        <v>15500</v>
      </c>
      <c r="L127" s="56">
        <f t="shared" si="21"/>
        <v>15500</v>
      </c>
      <c r="M127" s="56">
        <f t="shared" si="22"/>
        <v>15500</v>
      </c>
      <c r="N127" t="str">
        <f t="shared" si="23"/>
        <v/>
      </c>
      <c r="O127" t="str">
        <f t="shared" si="24"/>
        <v/>
      </c>
      <c r="P127" t="str">
        <f t="shared" si="25"/>
        <v/>
      </c>
      <c r="Q127" s="56" t="str">
        <f t="shared" si="17"/>
        <v/>
      </c>
      <c r="R127" s="56">
        <v>111</v>
      </c>
      <c r="S127" s="56">
        <f t="shared" si="26"/>
        <v>10500</v>
      </c>
      <c r="U127" s="56">
        <f t="shared" si="27"/>
        <v>15500</v>
      </c>
      <c r="V127" s="56" t="str">
        <f t="shared" si="28"/>
        <v/>
      </c>
      <c r="X127" t="str">
        <f t="shared" si="29"/>
        <v/>
      </c>
      <c r="Y127" s="56" t="str">
        <f t="shared" si="18"/>
        <v/>
      </c>
      <c r="AA127" s="56">
        <v>111</v>
      </c>
      <c r="AB127" s="56">
        <f t="shared" si="30"/>
        <v>15500</v>
      </c>
      <c r="AC127" s="56">
        <f t="shared" si="31"/>
        <v>5500</v>
      </c>
      <c r="AE127" t="str">
        <f t="shared" si="32"/>
        <v/>
      </c>
      <c r="AF127" t="str">
        <f t="shared" si="33"/>
        <v/>
      </c>
      <c r="AH127" s="56" t="str">
        <f t="shared" si="19"/>
        <v/>
      </c>
    </row>
    <row r="128" spans="10:34">
      <c r="J128" s="56">
        <v>112</v>
      </c>
      <c r="K128" s="56">
        <f t="shared" si="20"/>
        <v>16000</v>
      </c>
      <c r="L128" s="56">
        <f t="shared" si="21"/>
        <v>16000</v>
      </c>
      <c r="M128" s="56">
        <f t="shared" si="22"/>
        <v>16000</v>
      </c>
      <c r="N128" t="str">
        <f t="shared" si="23"/>
        <v/>
      </c>
      <c r="O128" t="str">
        <f t="shared" si="24"/>
        <v/>
      </c>
      <c r="P128" t="str">
        <f t="shared" si="25"/>
        <v/>
      </c>
      <c r="Q128" s="56" t="str">
        <f t="shared" si="17"/>
        <v/>
      </c>
      <c r="R128" s="56">
        <v>112</v>
      </c>
      <c r="S128" s="56">
        <f t="shared" si="26"/>
        <v>11000</v>
      </c>
      <c r="U128" s="56">
        <f t="shared" si="27"/>
        <v>16000</v>
      </c>
      <c r="V128" s="56" t="str">
        <f t="shared" si="28"/>
        <v/>
      </c>
      <c r="X128" t="str">
        <f t="shared" si="29"/>
        <v/>
      </c>
      <c r="Y128" s="56" t="str">
        <f t="shared" si="18"/>
        <v/>
      </c>
      <c r="AA128" s="56">
        <v>112</v>
      </c>
      <c r="AB128" s="56">
        <f t="shared" si="30"/>
        <v>16000</v>
      </c>
      <c r="AC128" s="56">
        <f t="shared" si="31"/>
        <v>6000</v>
      </c>
      <c r="AE128" t="str">
        <f t="shared" si="32"/>
        <v/>
      </c>
      <c r="AF128" t="str">
        <f t="shared" si="33"/>
        <v/>
      </c>
      <c r="AH128" s="56" t="str">
        <f t="shared" si="19"/>
        <v/>
      </c>
    </row>
    <row r="129" spans="10:34">
      <c r="J129" s="56">
        <v>113</v>
      </c>
      <c r="K129" s="56">
        <f t="shared" si="20"/>
        <v>16500</v>
      </c>
      <c r="L129" s="56">
        <f t="shared" si="21"/>
        <v>16500</v>
      </c>
      <c r="M129" s="56">
        <f t="shared" si="22"/>
        <v>16500</v>
      </c>
      <c r="N129" t="str">
        <f t="shared" si="23"/>
        <v/>
      </c>
      <c r="O129" t="str">
        <f t="shared" si="24"/>
        <v/>
      </c>
      <c r="P129" t="str">
        <f t="shared" si="25"/>
        <v/>
      </c>
      <c r="Q129" s="56" t="str">
        <f t="shared" si="17"/>
        <v/>
      </c>
      <c r="R129" s="56">
        <v>113</v>
      </c>
      <c r="S129" s="56">
        <f t="shared" si="26"/>
        <v>11500</v>
      </c>
      <c r="U129" s="56">
        <f t="shared" si="27"/>
        <v>16500</v>
      </c>
      <c r="V129" s="56" t="str">
        <f t="shared" si="28"/>
        <v/>
      </c>
      <c r="X129" t="str">
        <f t="shared" si="29"/>
        <v/>
      </c>
      <c r="Y129" s="56" t="str">
        <f t="shared" si="18"/>
        <v/>
      </c>
      <c r="AA129" s="56">
        <v>113</v>
      </c>
      <c r="AB129" s="56">
        <f t="shared" si="30"/>
        <v>16500</v>
      </c>
      <c r="AC129" s="56">
        <f t="shared" si="31"/>
        <v>6500</v>
      </c>
      <c r="AE129" t="str">
        <f t="shared" si="32"/>
        <v/>
      </c>
      <c r="AF129" t="str">
        <f t="shared" si="33"/>
        <v/>
      </c>
      <c r="AH129" s="56" t="str">
        <f t="shared" si="19"/>
        <v/>
      </c>
    </row>
    <row r="130" spans="10:34">
      <c r="J130" s="56">
        <v>114</v>
      </c>
      <c r="K130" s="56">
        <f t="shared" si="20"/>
        <v>17000</v>
      </c>
      <c r="L130" s="56">
        <f t="shared" si="21"/>
        <v>17000</v>
      </c>
      <c r="M130" s="56">
        <f t="shared" si="22"/>
        <v>17000</v>
      </c>
      <c r="N130" t="str">
        <f t="shared" si="23"/>
        <v/>
      </c>
      <c r="O130" t="str">
        <f t="shared" si="24"/>
        <v/>
      </c>
      <c r="P130" t="str">
        <f t="shared" si="25"/>
        <v/>
      </c>
      <c r="Q130" s="56" t="str">
        <f t="shared" si="17"/>
        <v/>
      </c>
      <c r="R130" s="56">
        <v>114</v>
      </c>
      <c r="S130" s="56">
        <f t="shared" si="26"/>
        <v>12000</v>
      </c>
      <c r="U130" s="56">
        <f t="shared" si="27"/>
        <v>17000</v>
      </c>
      <c r="V130" s="56" t="str">
        <f t="shared" si="28"/>
        <v/>
      </c>
      <c r="X130" t="str">
        <f t="shared" si="29"/>
        <v/>
      </c>
      <c r="Y130" s="56" t="str">
        <f t="shared" si="18"/>
        <v/>
      </c>
      <c r="AA130" s="56">
        <v>114</v>
      </c>
      <c r="AB130" s="56">
        <f t="shared" si="30"/>
        <v>17000</v>
      </c>
      <c r="AC130" s="56">
        <f t="shared" si="31"/>
        <v>7000</v>
      </c>
      <c r="AE130" t="str">
        <f t="shared" si="32"/>
        <v/>
      </c>
      <c r="AF130" t="str">
        <f t="shared" si="33"/>
        <v/>
      </c>
      <c r="AH130" s="56" t="str">
        <f t="shared" si="19"/>
        <v/>
      </c>
    </row>
    <row r="131" spans="10:34">
      <c r="J131" s="56">
        <v>115</v>
      </c>
      <c r="K131" s="56">
        <f t="shared" si="20"/>
        <v>17500</v>
      </c>
      <c r="L131" s="56">
        <f t="shared" si="21"/>
        <v>17500</v>
      </c>
      <c r="M131" s="56">
        <f t="shared" si="22"/>
        <v>17500</v>
      </c>
      <c r="N131" t="str">
        <f t="shared" si="23"/>
        <v/>
      </c>
      <c r="O131" t="str">
        <f t="shared" si="24"/>
        <v/>
      </c>
      <c r="P131" t="str">
        <f t="shared" si="25"/>
        <v/>
      </c>
      <c r="Q131" s="56" t="str">
        <f t="shared" si="17"/>
        <v/>
      </c>
      <c r="R131" s="56">
        <v>115</v>
      </c>
      <c r="S131" s="56">
        <f t="shared" si="26"/>
        <v>12500</v>
      </c>
      <c r="U131" s="56">
        <f t="shared" si="27"/>
        <v>17500</v>
      </c>
      <c r="V131" s="56" t="str">
        <f t="shared" si="28"/>
        <v/>
      </c>
      <c r="X131" t="str">
        <f t="shared" si="29"/>
        <v/>
      </c>
      <c r="Y131" s="56" t="str">
        <f t="shared" si="18"/>
        <v/>
      </c>
      <c r="AA131" s="56">
        <v>115</v>
      </c>
      <c r="AB131" s="56">
        <f t="shared" si="30"/>
        <v>17500</v>
      </c>
      <c r="AC131" s="56">
        <f t="shared" si="31"/>
        <v>7500</v>
      </c>
      <c r="AE131" t="str">
        <f t="shared" si="32"/>
        <v/>
      </c>
      <c r="AF131" t="str">
        <f t="shared" si="33"/>
        <v/>
      </c>
      <c r="AH131" s="56" t="str">
        <f t="shared" si="19"/>
        <v/>
      </c>
    </row>
    <row r="132" spans="10:34">
      <c r="J132" s="56">
        <v>116</v>
      </c>
      <c r="K132" s="56">
        <f t="shared" si="20"/>
        <v>18000</v>
      </c>
      <c r="L132" s="56">
        <f t="shared" si="21"/>
        <v>18000</v>
      </c>
      <c r="M132" s="56">
        <f t="shared" si="22"/>
        <v>18000</v>
      </c>
      <c r="N132" t="str">
        <f t="shared" si="23"/>
        <v/>
      </c>
      <c r="O132" t="str">
        <f t="shared" si="24"/>
        <v/>
      </c>
      <c r="P132" t="str">
        <f t="shared" si="25"/>
        <v/>
      </c>
      <c r="Q132" s="56" t="str">
        <f t="shared" si="17"/>
        <v/>
      </c>
      <c r="R132" s="56">
        <v>116</v>
      </c>
      <c r="S132" s="56">
        <f t="shared" si="26"/>
        <v>13000</v>
      </c>
      <c r="U132" s="56">
        <f t="shared" si="27"/>
        <v>18000</v>
      </c>
      <c r="V132" s="56" t="str">
        <f t="shared" si="28"/>
        <v/>
      </c>
      <c r="X132" t="str">
        <f t="shared" si="29"/>
        <v/>
      </c>
      <c r="Y132" s="56" t="str">
        <f t="shared" si="18"/>
        <v/>
      </c>
      <c r="AA132" s="56">
        <v>116</v>
      </c>
      <c r="AB132" s="56">
        <f t="shared" si="30"/>
        <v>18000</v>
      </c>
      <c r="AC132" s="56">
        <f t="shared" si="31"/>
        <v>8000</v>
      </c>
      <c r="AE132" t="str">
        <f t="shared" si="32"/>
        <v/>
      </c>
      <c r="AF132" t="str">
        <f t="shared" si="33"/>
        <v/>
      </c>
      <c r="AH132" s="56" t="str">
        <f t="shared" si="19"/>
        <v/>
      </c>
    </row>
    <row r="133" spans="10:34">
      <c r="J133" s="56">
        <v>117</v>
      </c>
      <c r="K133" s="56">
        <f t="shared" si="20"/>
        <v>18500</v>
      </c>
      <c r="L133" s="56">
        <f t="shared" si="21"/>
        <v>18500</v>
      </c>
      <c r="M133" s="56">
        <f t="shared" si="22"/>
        <v>18500</v>
      </c>
      <c r="N133" t="str">
        <f t="shared" si="23"/>
        <v/>
      </c>
      <c r="O133" t="str">
        <f t="shared" si="24"/>
        <v/>
      </c>
      <c r="P133" t="str">
        <f t="shared" si="25"/>
        <v/>
      </c>
      <c r="Q133" s="56" t="str">
        <f t="shared" si="17"/>
        <v/>
      </c>
      <c r="R133" s="56">
        <v>117</v>
      </c>
      <c r="S133" s="56">
        <f t="shared" si="26"/>
        <v>13500</v>
      </c>
      <c r="U133" s="56">
        <f t="shared" si="27"/>
        <v>18500</v>
      </c>
      <c r="V133" s="56" t="str">
        <f t="shared" si="28"/>
        <v/>
      </c>
      <c r="X133" t="str">
        <f t="shared" si="29"/>
        <v/>
      </c>
      <c r="Y133" s="56" t="str">
        <f t="shared" si="18"/>
        <v/>
      </c>
      <c r="AA133" s="56">
        <v>117</v>
      </c>
      <c r="AB133" s="56">
        <f t="shared" si="30"/>
        <v>18500</v>
      </c>
      <c r="AC133" s="56">
        <f t="shared" si="31"/>
        <v>8500</v>
      </c>
      <c r="AE133" t="str">
        <f t="shared" si="32"/>
        <v/>
      </c>
      <c r="AF133" t="str">
        <f t="shared" si="33"/>
        <v/>
      </c>
      <c r="AH133" s="56" t="str">
        <f t="shared" si="19"/>
        <v/>
      </c>
    </row>
    <row r="134" spans="10:34">
      <c r="J134" s="56">
        <v>118</v>
      </c>
      <c r="K134" s="56">
        <f t="shared" si="20"/>
        <v>19000</v>
      </c>
      <c r="L134" s="56">
        <f t="shared" si="21"/>
        <v>19000</v>
      </c>
      <c r="M134" s="56">
        <f t="shared" si="22"/>
        <v>19000</v>
      </c>
      <c r="N134" t="str">
        <f t="shared" si="23"/>
        <v/>
      </c>
      <c r="O134" t="str">
        <f t="shared" si="24"/>
        <v/>
      </c>
      <c r="P134" t="str">
        <f t="shared" si="25"/>
        <v/>
      </c>
      <c r="Q134" s="56" t="str">
        <f t="shared" si="17"/>
        <v/>
      </c>
      <c r="R134" s="56">
        <v>118</v>
      </c>
      <c r="S134" s="56">
        <f t="shared" si="26"/>
        <v>14000</v>
      </c>
      <c r="U134" s="56">
        <f t="shared" si="27"/>
        <v>19000</v>
      </c>
      <c r="V134" s="56" t="str">
        <f t="shared" si="28"/>
        <v/>
      </c>
      <c r="X134" t="str">
        <f t="shared" si="29"/>
        <v/>
      </c>
      <c r="Y134" s="56" t="str">
        <f t="shared" si="18"/>
        <v/>
      </c>
      <c r="AA134" s="56">
        <v>118</v>
      </c>
      <c r="AB134" s="56">
        <f t="shared" si="30"/>
        <v>19000</v>
      </c>
      <c r="AC134" s="56">
        <f t="shared" si="31"/>
        <v>9000</v>
      </c>
      <c r="AE134" t="str">
        <f t="shared" si="32"/>
        <v/>
      </c>
      <c r="AF134" t="str">
        <f t="shared" si="33"/>
        <v/>
      </c>
      <c r="AH134" s="56" t="str">
        <f t="shared" si="19"/>
        <v/>
      </c>
    </row>
    <row r="135" spans="10:34">
      <c r="J135" s="56">
        <v>119</v>
      </c>
      <c r="K135" s="56">
        <f t="shared" si="20"/>
        <v>19500</v>
      </c>
      <c r="L135" s="56">
        <f t="shared" si="21"/>
        <v>19500</v>
      </c>
      <c r="M135" s="56">
        <f t="shared" si="22"/>
        <v>19500</v>
      </c>
      <c r="N135" t="str">
        <f t="shared" si="23"/>
        <v/>
      </c>
      <c r="O135" t="str">
        <f t="shared" si="24"/>
        <v/>
      </c>
      <c r="P135" t="str">
        <f t="shared" si="25"/>
        <v/>
      </c>
      <c r="Q135" s="56" t="str">
        <f t="shared" si="17"/>
        <v/>
      </c>
      <c r="R135" s="56">
        <v>119</v>
      </c>
      <c r="S135" s="56">
        <f t="shared" si="26"/>
        <v>14500</v>
      </c>
      <c r="U135" s="56">
        <f t="shared" si="27"/>
        <v>19500</v>
      </c>
      <c r="V135" s="56" t="str">
        <f t="shared" si="28"/>
        <v/>
      </c>
      <c r="X135" t="str">
        <f t="shared" si="29"/>
        <v/>
      </c>
      <c r="Y135" s="56" t="str">
        <f t="shared" si="18"/>
        <v/>
      </c>
      <c r="AA135" s="56">
        <v>119</v>
      </c>
      <c r="AB135" s="56">
        <f t="shared" si="30"/>
        <v>19500</v>
      </c>
      <c r="AC135" s="56">
        <f t="shared" si="31"/>
        <v>9500</v>
      </c>
      <c r="AE135" t="str">
        <f t="shared" si="32"/>
        <v/>
      </c>
      <c r="AF135" t="str">
        <f t="shared" si="33"/>
        <v/>
      </c>
      <c r="AH135" s="56" t="str">
        <f t="shared" si="19"/>
        <v/>
      </c>
    </row>
    <row r="136" spans="10:34">
      <c r="J136" s="56">
        <v>120</v>
      </c>
      <c r="K136" s="56">
        <f t="shared" si="20"/>
        <v>20000</v>
      </c>
      <c r="L136" s="56">
        <f t="shared" si="21"/>
        <v>20000</v>
      </c>
      <c r="M136" s="56">
        <f t="shared" si="22"/>
        <v>20000</v>
      </c>
      <c r="N136" t="str">
        <f t="shared" si="23"/>
        <v/>
      </c>
      <c r="O136" t="str">
        <f t="shared" si="24"/>
        <v/>
      </c>
      <c r="P136" t="str">
        <f t="shared" si="25"/>
        <v/>
      </c>
      <c r="Q136" s="56" t="str">
        <f t="shared" si="17"/>
        <v/>
      </c>
      <c r="R136" s="56">
        <v>120</v>
      </c>
      <c r="S136" s="56">
        <f t="shared" si="26"/>
        <v>15000</v>
      </c>
      <c r="U136" s="56">
        <f t="shared" si="27"/>
        <v>20000</v>
      </c>
      <c r="V136" s="56" t="str">
        <f t="shared" si="28"/>
        <v/>
      </c>
      <c r="X136" t="str">
        <f t="shared" si="29"/>
        <v/>
      </c>
      <c r="Y136" s="56" t="str">
        <f t="shared" si="18"/>
        <v/>
      </c>
      <c r="AA136" s="56">
        <v>120</v>
      </c>
      <c r="AB136" s="56">
        <f t="shared" si="30"/>
        <v>20000</v>
      </c>
      <c r="AC136" s="56">
        <f t="shared" si="31"/>
        <v>10000</v>
      </c>
      <c r="AE136" t="str">
        <f t="shared" si="32"/>
        <v/>
      </c>
      <c r="AF136" t="str">
        <f t="shared" si="33"/>
        <v/>
      </c>
      <c r="AH136" s="56" t="str">
        <f t="shared" si="19"/>
        <v/>
      </c>
    </row>
    <row r="137" spans="10:34">
      <c r="J137" s="56">
        <v>121</v>
      </c>
      <c r="K137" s="56">
        <f t="shared" si="20"/>
        <v>500</v>
      </c>
      <c r="L137" s="56">
        <f t="shared" si="21"/>
        <v>500</v>
      </c>
      <c r="M137" s="56">
        <f t="shared" si="22"/>
        <v>500</v>
      </c>
      <c r="N137">
        <f t="shared" si="23"/>
        <v>1</v>
      </c>
      <c r="O137">
        <f t="shared" si="24"/>
        <v>1</v>
      </c>
      <c r="P137">
        <f t="shared" si="25"/>
        <v>1</v>
      </c>
      <c r="Q137" s="56">
        <f t="shared" si="17"/>
        <v>1</v>
      </c>
      <c r="R137" s="56">
        <v>121</v>
      </c>
      <c r="S137" s="56">
        <f t="shared" si="26"/>
        <v>500</v>
      </c>
      <c r="U137" s="56">
        <f t="shared" si="27"/>
        <v>500</v>
      </c>
      <c r="V137" s="56">
        <f t="shared" si="28"/>
        <v>1</v>
      </c>
      <c r="X137">
        <f t="shared" si="29"/>
        <v>1</v>
      </c>
      <c r="Y137" s="56">
        <f t="shared" si="18"/>
        <v>1</v>
      </c>
      <c r="AA137" s="56">
        <v>121</v>
      </c>
      <c r="AB137" s="56">
        <f t="shared" si="30"/>
        <v>500</v>
      </c>
      <c r="AC137" s="56">
        <f t="shared" si="31"/>
        <v>500</v>
      </c>
      <c r="AE137">
        <f t="shared" si="32"/>
        <v>1</v>
      </c>
      <c r="AF137">
        <f t="shared" si="33"/>
        <v>1</v>
      </c>
      <c r="AH137" s="56">
        <f t="shared" si="19"/>
        <v>1</v>
      </c>
    </row>
    <row r="138" spans="10:34">
      <c r="J138" s="56">
        <v>122</v>
      </c>
      <c r="K138" s="56">
        <f t="shared" si="20"/>
        <v>1000</v>
      </c>
      <c r="L138" s="56">
        <f t="shared" si="21"/>
        <v>1000</v>
      </c>
      <c r="M138" s="56">
        <f t="shared" si="22"/>
        <v>1000</v>
      </c>
      <c r="N138" t="str">
        <f t="shared" si="23"/>
        <v/>
      </c>
      <c r="O138" t="str">
        <f t="shared" si="24"/>
        <v/>
      </c>
      <c r="P138" t="str">
        <f t="shared" si="25"/>
        <v/>
      </c>
      <c r="Q138" s="56" t="str">
        <f t="shared" si="17"/>
        <v/>
      </c>
      <c r="R138" s="56">
        <v>122</v>
      </c>
      <c r="S138" s="56">
        <f t="shared" si="26"/>
        <v>1000</v>
      </c>
      <c r="U138" s="56">
        <f t="shared" si="27"/>
        <v>1000</v>
      </c>
      <c r="V138" s="56" t="str">
        <f t="shared" si="28"/>
        <v/>
      </c>
      <c r="X138" t="str">
        <f t="shared" si="29"/>
        <v/>
      </c>
      <c r="Y138" s="56" t="str">
        <f t="shared" si="18"/>
        <v/>
      </c>
      <c r="AA138" s="56">
        <v>122</v>
      </c>
      <c r="AB138" s="56">
        <f t="shared" si="30"/>
        <v>1000</v>
      </c>
      <c r="AC138" s="56">
        <f t="shared" si="31"/>
        <v>1000</v>
      </c>
      <c r="AE138" t="str">
        <f t="shared" si="32"/>
        <v/>
      </c>
      <c r="AF138" t="str">
        <f t="shared" si="33"/>
        <v/>
      </c>
      <c r="AH138" s="56" t="str">
        <f t="shared" si="19"/>
        <v/>
      </c>
    </row>
    <row r="139" spans="10:34">
      <c r="J139" s="56">
        <v>123</v>
      </c>
      <c r="K139" s="56">
        <f t="shared" si="20"/>
        <v>1500</v>
      </c>
      <c r="L139" s="56">
        <f t="shared" si="21"/>
        <v>1500</v>
      </c>
      <c r="M139" s="56">
        <f t="shared" si="22"/>
        <v>1500</v>
      </c>
      <c r="N139" t="str">
        <f t="shared" si="23"/>
        <v/>
      </c>
      <c r="O139" t="str">
        <f t="shared" si="24"/>
        <v/>
      </c>
      <c r="P139" t="str">
        <f t="shared" si="25"/>
        <v/>
      </c>
      <c r="Q139" s="56" t="str">
        <f t="shared" si="17"/>
        <v/>
      </c>
      <c r="R139" s="56">
        <v>123</v>
      </c>
      <c r="S139" s="56">
        <f t="shared" si="26"/>
        <v>1500</v>
      </c>
      <c r="U139" s="56">
        <f t="shared" si="27"/>
        <v>1500</v>
      </c>
      <c r="V139" s="56" t="str">
        <f t="shared" si="28"/>
        <v/>
      </c>
      <c r="X139" t="str">
        <f t="shared" si="29"/>
        <v/>
      </c>
      <c r="Y139" s="56" t="str">
        <f t="shared" si="18"/>
        <v/>
      </c>
      <c r="AA139" s="56">
        <v>123</v>
      </c>
      <c r="AB139" s="56">
        <f t="shared" si="30"/>
        <v>1500</v>
      </c>
      <c r="AC139" s="56">
        <f t="shared" si="31"/>
        <v>1500</v>
      </c>
      <c r="AE139" t="str">
        <f t="shared" si="32"/>
        <v/>
      </c>
      <c r="AF139" t="str">
        <f t="shared" si="33"/>
        <v/>
      </c>
      <c r="AH139" s="56" t="str">
        <f t="shared" si="19"/>
        <v/>
      </c>
    </row>
    <row r="140" spans="10:34">
      <c r="J140" s="56">
        <v>124</v>
      </c>
      <c r="K140" s="56">
        <f t="shared" si="20"/>
        <v>2000</v>
      </c>
      <c r="L140" s="56">
        <f t="shared" si="21"/>
        <v>2000</v>
      </c>
      <c r="M140" s="56">
        <f t="shared" si="22"/>
        <v>2000</v>
      </c>
      <c r="N140" t="str">
        <f t="shared" si="23"/>
        <v/>
      </c>
      <c r="O140" t="str">
        <f t="shared" si="24"/>
        <v/>
      </c>
      <c r="P140" t="str">
        <f t="shared" si="25"/>
        <v/>
      </c>
      <c r="Q140" s="56" t="str">
        <f t="shared" si="17"/>
        <v/>
      </c>
      <c r="R140" s="56">
        <v>124</v>
      </c>
      <c r="S140" s="56">
        <f t="shared" si="26"/>
        <v>2000</v>
      </c>
      <c r="U140" s="56">
        <f t="shared" si="27"/>
        <v>2000</v>
      </c>
      <c r="V140" s="56" t="str">
        <f t="shared" si="28"/>
        <v/>
      </c>
      <c r="X140" t="str">
        <f t="shared" si="29"/>
        <v/>
      </c>
      <c r="Y140" s="56" t="str">
        <f t="shared" si="18"/>
        <v/>
      </c>
      <c r="AA140" s="56">
        <v>124</v>
      </c>
      <c r="AB140" s="56">
        <f t="shared" si="30"/>
        <v>2000</v>
      </c>
      <c r="AC140" s="56">
        <f t="shared" si="31"/>
        <v>2000</v>
      </c>
      <c r="AE140" t="str">
        <f t="shared" si="32"/>
        <v/>
      </c>
      <c r="AF140" t="str">
        <f t="shared" si="33"/>
        <v/>
      </c>
      <c r="AH140" s="56" t="str">
        <f t="shared" si="19"/>
        <v/>
      </c>
    </row>
    <row r="141" spans="10:34">
      <c r="J141" s="56">
        <v>125</v>
      </c>
      <c r="K141" s="56">
        <f t="shared" si="20"/>
        <v>2500</v>
      </c>
      <c r="L141" s="56">
        <f t="shared" si="21"/>
        <v>2500</v>
      </c>
      <c r="M141" s="56">
        <f t="shared" si="22"/>
        <v>2500</v>
      </c>
      <c r="N141" t="str">
        <f t="shared" si="23"/>
        <v/>
      </c>
      <c r="O141" t="str">
        <f t="shared" si="24"/>
        <v/>
      </c>
      <c r="P141" t="str">
        <f t="shared" si="25"/>
        <v/>
      </c>
      <c r="Q141" s="56" t="str">
        <f t="shared" si="17"/>
        <v/>
      </c>
      <c r="R141" s="56">
        <v>125</v>
      </c>
      <c r="S141" s="56">
        <f t="shared" si="26"/>
        <v>2500</v>
      </c>
      <c r="U141" s="56">
        <f t="shared" si="27"/>
        <v>2500</v>
      </c>
      <c r="V141" s="56" t="str">
        <f t="shared" si="28"/>
        <v/>
      </c>
      <c r="X141" t="str">
        <f t="shared" si="29"/>
        <v/>
      </c>
      <c r="Y141" s="56" t="str">
        <f t="shared" si="18"/>
        <v/>
      </c>
      <c r="AA141" s="56">
        <v>125</v>
      </c>
      <c r="AB141" s="56">
        <f t="shared" si="30"/>
        <v>2500</v>
      </c>
      <c r="AC141" s="56">
        <f t="shared" si="31"/>
        <v>2500</v>
      </c>
      <c r="AE141" t="str">
        <f t="shared" si="32"/>
        <v/>
      </c>
      <c r="AF141" t="str">
        <f t="shared" si="33"/>
        <v/>
      </c>
      <c r="AH141" s="56" t="str">
        <f t="shared" si="19"/>
        <v/>
      </c>
    </row>
    <row r="142" spans="10:34">
      <c r="J142" s="56">
        <v>126</v>
      </c>
      <c r="K142" s="56">
        <f t="shared" si="20"/>
        <v>3000</v>
      </c>
      <c r="L142" s="56">
        <f t="shared" si="21"/>
        <v>3000</v>
      </c>
      <c r="M142" s="56">
        <f t="shared" si="22"/>
        <v>3000</v>
      </c>
      <c r="N142" t="str">
        <f t="shared" si="23"/>
        <v/>
      </c>
      <c r="O142" t="str">
        <f t="shared" si="24"/>
        <v/>
      </c>
      <c r="P142" t="str">
        <f t="shared" si="25"/>
        <v/>
      </c>
      <c r="Q142" s="56" t="str">
        <f t="shared" si="17"/>
        <v/>
      </c>
      <c r="R142" s="56">
        <v>126</v>
      </c>
      <c r="S142" s="56">
        <f t="shared" si="26"/>
        <v>3000</v>
      </c>
      <c r="U142" s="56">
        <f t="shared" si="27"/>
        <v>3000</v>
      </c>
      <c r="V142" s="56" t="str">
        <f t="shared" si="28"/>
        <v/>
      </c>
      <c r="X142" t="str">
        <f t="shared" si="29"/>
        <v/>
      </c>
      <c r="Y142" s="56" t="str">
        <f t="shared" si="18"/>
        <v/>
      </c>
      <c r="AA142" s="56">
        <v>126</v>
      </c>
      <c r="AB142" s="56">
        <f t="shared" si="30"/>
        <v>3000</v>
      </c>
      <c r="AC142" s="56">
        <f t="shared" si="31"/>
        <v>3000</v>
      </c>
      <c r="AE142" t="str">
        <f t="shared" si="32"/>
        <v/>
      </c>
      <c r="AF142" t="str">
        <f t="shared" si="33"/>
        <v/>
      </c>
      <c r="AH142" s="56" t="str">
        <f t="shared" si="19"/>
        <v/>
      </c>
    </row>
    <row r="143" spans="10:34">
      <c r="J143" s="56">
        <v>127</v>
      </c>
      <c r="K143" s="56">
        <f t="shared" si="20"/>
        <v>3500</v>
      </c>
      <c r="L143" s="56">
        <f t="shared" si="21"/>
        <v>3500</v>
      </c>
      <c r="M143" s="56">
        <f t="shared" si="22"/>
        <v>3500</v>
      </c>
      <c r="N143" t="str">
        <f t="shared" si="23"/>
        <v/>
      </c>
      <c r="O143" t="str">
        <f t="shared" si="24"/>
        <v/>
      </c>
      <c r="P143" t="str">
        <f t="shared" si="25"/>
        <v/>
      </c>
      <c r="Q143" s="56" t="str">
        <f t="shared" si="17"/>
        <v/>
      </c>
      <c r="R143" s="56">
        <v>127</v>
      </c>
      <c r="S143" s="56">
        <f t="shared" si="26"/>
        <v>3500</v>
      </c>
      <c r="U143" s="56">
        <f t="shared" si="27"/>
        <v>3500</v>
      </c>
      <c r="V143" s="56" t="str">
        <f t="shared" si="28"/>
        <v/>
      </c>
      <c r="X143" t="str">
        <f t="shared" si="29"/>
        <v/>
      </c>
      <c r="Y143" s="56" t="str">
        <f t="shared" si="18"/>
        <v/>
      </c>
      <c r="AA143" s="56">
        <v>127</v>
      </c>
      <c r="AB143" s="56">
        <f t="shared" si="30"/>
        <v>3500</v>
      </c>
      <c r="AC143" s="56">
        <f t="shared" si="31"/>
        <v>3500</v>
      </c>
      <c r="AE143" t="str">
        <f t="shared" si="32"/>
        <v/>
      </c>
      <c r="AF143" t="str">
        <f t="shared" si="33"/>
        <v/>
      </c>
      <c r="AH143" s="56" t="str">
        <f t="shared" si="19"/>
        <v/>
      </c>
    </row>
    <row r="144" spans="10:34">
      <c r="J144" s="56">
        <v>128</v>
      </c>
      <c r="K144" s="56">
        <f t="shared" si="20"/>
        <v>4000</v>
      </c>
      <c r="L144" s="56">
        <f t="shared" si="21"/>
        <v>4000</v>
      </c>
      <c r="M144" s="56">
        <f t="shared" si="22"/>
        <v>4000</v>
      </c>
      <c r="N144" t="str">
        <f t="shared" si="23"/>
        <v/>
      </c>
      <c r="O144" t="str">
        <f t="shared" si="24"/>
        <v/>
      </c>
      <c r="P144" t="str">
        <f t="shared" si="25"/>
        <v/>
      </c>
      <c r="Q144" s="56" t="str">
        <f t="shared" si="17"/>
        <v/>
      </c>
      <c r="R144" s="56">
        <v>128</v>
      </c>
      <c r="S144" s="56">
        <f t="shared" si="26"/>
        <v>4000</v>
      </c>
      <c r="U144" s="56">
        <f t="shared" si="27"/>
        <v>4000</v>
      </c>
      <c r="V144" s="56" t="str">
        <f t="shared" si="28"/>
        <v/>
      </c>
      <c r="X144" t="str">
        <f t="shared" si="29"/>
        <v/>
      </c>
      <c r="Y144" s="56" t="str">
        <f t="shared" si="18"/>
        <v/>
      </c>
      <c r="AA144" s="56">
        <v>128</v>
      </c>
      <c r="AB144" s="56">
        <f t="shared" si="30"/>
        <v>4000</v>
      </c>
      <c r="AC144" s="56">
        <f t="shared" si="31"/>
        <v>4000</v>
      </c>
      <c r="AE144" t="str">
        <f t="shared" si="32"/>
        <v/>
      </c>
      <c r="AF144" t="str">
        <f t="shared" si="33"/>
        <v/>
      </c>
      <c r="AH144" s="56" t="str">
        <f t="shared" si="19"/>
        <v/>
      </c>
    </row>
    <row r="145" spans="10:34">
      <c r="J145" s="56">
        <v>129</v>
      </c>
      <c r="K145" s="56">
        <f t="shared" si="20"/>
        <v>4500</v>
      </c>
      <c r="L145" s="56">
        <f t="shared" si="21"/>
        <v>4500</v>
      </c>
      <c r="M145" s="56">
        <f t="shared" si="22"/>
        <v>4500</v>
      </c>
      <c r="N145" t="str">
        <f t="shared" si="23"/>
        <v/>
      </c>
      <c r="O145" t="str">
        <f t="shared" si="24"/>
        <v/>
      </c>
      <c r="P145" t="str">
        <f t="shared" si="25"/>
        <v/>
      </c>
      <c r="Q145" s="56" t="str">
        <f t="shared" ref="Q145:Q208" si="34">IF(SUM(N145:P145)&gt;1,1,"")</f>
        <v/>
      </c>
      <c r="R145" s="56">
        <v>129</v>
      </c>
      <c r="S145" s="56">
        <f t="shared" si="26"/>
        <v>4500</v>
      </c>
      <c r="U145" s="56">
        <f t="shared" si="27"/>
        <v>4500</v>
      </c>
      <c r="V145" s="56" t="str">
        <f t="shared" si="28"/>
        <v/>
      </c>
      <c r="X145" t="str">
        <f t="shared" si="29"/>
        <v/>
      </c>
      <c r="Y145" s="56" t="str">
        <f t="shared" ref="Y145:Y208" si="35">IF(SUM(V145:X145)&gt;=1,1,"")</f>
        <v/>
      </c>
      <c r="AA145" s="56">
        <v>129</v>
      </c>
      <c r="AB145" s="56">
        <f t="shared" si="30"/>
        <v>4500</v>
      </c>
      <c r="AC145" s="56">
        <f t="shared" si="31"/>
        <v>4500</v>
      </c>
      <c r="AE145" t="str">
        <f t="shared" si="32"/>
        <v/>
      </c>
      <c r="AF145" t="str">
        <f t="shared" si="33"/>
        <v/>
      </c>
      <c r="AH145" s="56" t="str">
        <f t="shared" ref="AH145:AH208" si="36">IF(SUM(AE145:AG145)&gt;=1,1,"")</f>
        <v/>
      </c>
    </row>
    <row r="146" spans="10:34">
      <c r="J146" s="56">
        <v>130</v>
      </c>
      <c r="K146" s="56">
        <f t="shared" ref="K146:K209" si="37">IF(K145+$N$11&gt;$N$4,$N$11,K145+$N$11)</f>
        <v>5000</v>
      </c>
      <c r="L146" s="56">
        <f t="shared" ref="L146:L209" si="38">IF(L145+$N$11&gt;$N$5,$N$11,L145+$N$11)</f>
        <v>5000</v>
      </c>
      <c r="M146" s="56">
        <f t="shared" ref="M146:M209" si="39">IF(M145+$N$11&gt;$N$6,$N$11,M145+$N$11)</f>
        <v>5000</v>
      </c>
      <c r="N146" t="str">
        <f t="shared" ref="N146:N209" si="40">IF(K146=$N$11,1,"")</f>
        <v/>
      </c>
      <c r="O146" t="str">
        <f t="shared" ref="O146:O209" si="41">IF(L146=$N$11,1,"")</f>
        <v/>
      </c>
      <c r="P146" t="str">
        <f t="shared" ref="P146:P209" si="42">IF(M146=$N$11,1,"")</f>
        <v/>
      </c>
      <c r="Q146" s="56" t="str">
        <f t="shared" si="34"/>
        <v/>
      </c>
      <c r="R146" s="56">
        <v>130</v>
      </c>
      <c r="S146" s="56">
        <f t="shared" ref="S146:S209" si="43">IF(S145+$V$11&gt;$V$4,$V$11,S145+$V$11)</f>
        <v>5000</v>
      </c>
      <c r="U146" s="56">
        <f t="shared" ref="U146:U209" si="44">IF(U145+$V$11&gt;$V$6,$V$11,U145+$V$11)</f>
        <v>5000</v>
      </c>
      <c r="V146" s="56" t="str">
        <f t="shared" ref="V146:V209" si="45">IF(S146=$V$11,1,"")</f>
        <v/>
      </c>
      <c r="X146" t="str">
        <f t="shared" ref="X146:X209" si="46">IF(U146=$V$11,1,"")</f>
        <v/>
      </c>
      <c r="Y146" s="56" t="str">
        <f t="shared" si="35"/>
        <v/>
      </c>
      <c r="AA146" s="56">
        <v>130</v>
      </c>
      <c r="AB146" s="56">
        <f t="shared" ref="AB146:AB209" si="47">IF(AB145+$N$11&gt;$AE$4,$N$11,AB145+$N$11)</f>
        <v>5000</v>
      </c>
      <c r="AC146" s="56">
        <f t="shared" ref="AC146:AC209" si="48">IF(AC145+$N$11&gt;$AE$5,$N$11,AC145+$N$11)</f>
        <v>5000</v>
      </c>
      <c r="AE146" t="str">
        <f t="shared" ref="AE146:AE209" si="49">IF(AB146=$AE$11,1,"")</f>
        <v/>
      </c>
      <c r="AF146" t="str">
        <f t="shared" ref="AF146:AF209" si="50">IF(AC146=$AE$11,1,"")</f>
        <v/>
      </c>
      <c r="AH146" s="56" t="str">
        <f t="shared" si="36"/>
        <v/>
      </c>
    </row>
    <row r="147" spans="10:34">
      <c r="J147" s="56">
        <v>131</v>
      </c>
      <c r="K147" s="56">
        <f t="shared" si="37"/>
        <v>5500</v>
      </c>
      <c r="L147" s="56">
        <f t="shared" si="38"/>
        <v>5500</v>
      </c>
      <c r="M147" s="56">
        <f t="shared" si="39"/>
        <v>5500</v>
      </c>
      <c r="N147" t="str">
        <f t="shared" si="40"/>
        <v/>
      </c>
      <c r="O147" t="str">
        <f t="shared" si="41"/>
        <v/>
      </c>
      <c r="P147" t="str">
        <f t="shared" si="42"/>
        <v/>
      </c>
      <c r="Q147" s="56" t="str">
        <f t="shared" si="34"/>
        <v/>
      </c>
      <c r="R147" s="56">
        <v>131</v>
      </c>
      <c r="S147" s="56">
        <f t="shared" si="43"/>
        <v>5500</v>
      </c>
      <c r="U147" s="56">
        <f t="shared" si="44"/>
        <v>5500</v>
      </c>
      <c r="V147" s="56" t="str">
        <f t="shared" si="45"/>
        <v/>
      </c>
      <c r="X147" t="str">
        <f t="shared" si="46"/>
        <v/>
      </c>
      <c r="Y147" s="56" t="str">
        <f t="shared" si="35"/>
        <v/>
      </c>
      <c r="AA147" s="56">
        <v>131</v>
      </c>
      <c r="AB147" s="56">
        <f t="shared" si="47"/>
        <v>5500</v>
      </c>
      <c r="AC147" s="56">
        <f t="shared" si="48"/>
        <v>5500</v>
      </c>
      <c r="AE147" t="str">
        <f t="shared" si="49"/>
        <v/>
      </c>
      <c r="AF147" t="str">
        <f t="shared" si="50"/>
        <v/>
      </c>
      <c r="AH147" s="56" t="str">
        <f t="shared" si="36"/>
        <v/>
      </c>
    </row>
    <row r="148" spans="10:34">
      <c r="J148" s="56">
        <v>132</v>
      </c>
      <c r="K148" s="56">
        <f t="shared" si="37"/>
        <v>6000</v>
      </c>
      <c r="L148" s="56">
        <f t="shared" si="38"/>
        <v>6000</v>
      </c>
      <c r="M148" s="56">
        <f t="shared" si="39"/>
        <v>6000</v>
      </c>
      <c r="N148" t="str">
        <f t="shared" si="40"/>
        <v/>
      </c>
      <c r="O148" t="str">
        <f t="shared" si="41"/>
        <v/>
      </c>
      <c r="P148" t="str">
        <f t="shared" si="42"/>
        <v/>
      </c>
      <c r="Q148" s="56" t="str">
        <f t="shared" si="34"/>
        <v/>
      </c>
      <c r="R148" s="56">
        <v>132</v>
      </c>
      <c r="S148" s="56">
        <f t="shared" si="43"/>
        <v>6000</v>
      </c>
      <c r="U148" s="56">
        <f t="shared" si="44"/>
        <v>6000</v>
      </c>
      <c r="V148" s="56" t="str">
        <f t="shared" si="45"/>
        <v/>
      </c>
      <c r="X148" t="str">
        <f t="shared" si="46"/>
        <v/>
      </c>
      <c r="Y148" s="56" t="str">
        <f t="shared" si="35"/>
        <v/>
      </c>
      <c r="AA148" s="56">
        <v>132</v>
      </c>
      <c r="AB148" s="56">
        <f t="shared" si="47"/>
        <v>6000</v>
      </c>
      <c r="AC148" s="56">
        <f t="shared" si="48"/>
        <v>6000</v>
      </c>
      <c r="AE148" t="str">
        <f t="shared" si="49"/>
        <v/>
      </c>
      <c r="AF148" t="str">
        <f t="shared" si="50"/>
        <v/>
      </c>
      <c r="AH148" s="56" t="str">
        <f t="shared" si="36"/>
        <v/>
      </c>
    </row>
    <row r="149" spans="10:34">
      <c r="J149" s="56">
        <v>133</v>
      </c>
      <c r="K149" s="56">
        <f t="shared" si="37"/>
        <v>6500</v>
      </c>
      <c r="L149" s="56">
        <f t="shared" si="38"/>
        <v>6500</v>
      </c>
      <c r="M149" s="56">
        <f t="shared" si="39"/>
        <v>6500</v>
      </c>
      <c r="N149" t="str">
        <f t="shared" si="40"/>
        <v/>
      </c>
      <c r="O149" t="str">
        <f t="shared" si="41"/>
        <v/>
      </c>
      <c r="P149" t="str">
        <f t="shared" si="42"/>
        <v/>
      </c>
      <c r="Q149" s="56" t="str">
        <f t="shared" si="34"/>
        <v/>
      </c>
      <c r="R149" s="56">
        <v>133</v>
      </c>
      <c r="S149" s="56">
        <f t="shared" si="43"/>
        <v>6500</v>
      </c>
      <c r="U149" s="56">
        <f t="shared" si="44"/>
        <v>6500</v>
      </c>
      <c r="V149" s="56" t="str">
        <f t="shared" si="45"/>
        <v/>
      </c>
      <c r="X149" t="str">
        <f t="shared" si="46"/>
        <v/>
      </c>
      <c r="Y149" s="56" t="str">
        <f t="shared" si="35"/>
        <v/>
      </c>
      <c r="AA149" s="56">
        <v>133</v>
      </c>
      <c r="AB149" s="56">
        <f t="shared" si="47"/>
        <v>6500</v>
      </c>
      <c r="AC149" s="56">
        <f t="shared" si="48"/>
        <v>6500</v>
      </c>
      <c r="AE149" t="str">
        <f t="shared" si="49"/>
        <v/>
      </c>
      <c r="AF149" t="str">
        <f t="shared" si="50"/>
        <v/>
      </c>
      <c r="AH149" s="56" t="str">
        <f t="shared" si="36"/>
        <v/>
      </c>
    </row>
    <row r="150" spans="10:34">
      <c r="J150" s="56">
        <v>134</v>
      </c>
      <c r="K150" s="56">
        <f t="shared" si="37"/>
        <v>7000</v>
      </c>
      <c r="L150" s="56">
        <f t="shared" si="38"/>
        <v>7000</v>
      </c>
      <c r="M150" s="56">
        <f t="shared" si="39"/>
        <v>7000</v>
      </c>
      <c r="N150" t="str">
        <f t="shared" si="40"/>
        <v/>
      </c>
      <c r="O150" t="str">
        <f t="shared" si="41"/>
        <v/>
      </c>
      <c r="P150" t="str">
        <f t="shared" si="42"/>
        <v/>
      </c>
      <c r="Q150" s="56" t="str">
        <f t="shared" si="34"/>
        <v/>
      </c>
      <c r="R150" s="56">
        <v>134</v>
      </c>
      <c r="S150" s="56">
        <f t="shared" si="43"/>
        <v>7000</v>
      </c>
      <c r="U150" s="56">
        <f t="shared" si="44"/>
        <v>7000</v>
      </c>
      <c r="V150" s="56" t="str">
        <f t="shared" si="45"/>
        <v/>
      </c>
      <c r="X150" t="str">
        <f t="shared" si="46"/>
        <v/>
      </c>
      <c r="Y150" s="56" t="str">
        <f t="shared" si="35"/>
        <v/>
      </c>
      <c r="AA150" s="56">
        <v>134</v>
      </c>
      <c r="AB150" s="56">
        <f t="shared" si="47"/>
        <v>7000</v>
      </c>
      <c r="AC150" s="56">
        <f t="shared" si="48"/>
        <v>7000</v>
      </c>
      <c r="AE150" t="str">
        <f t="shared" si="49"/>
        <v/>
      </c>
      <c r="AF150" t="str">
        <f t="shared" si="50"/>
        <v/>
      </c>
      <c r="AH150" s="56" t="str">
        <f t="shared" si="36"/>
        <v/>
      </c>
    </row>
    <row r="151" spans="10:34">
      <c r="J151" s="56">
        <v>135</v>
      </c>
      <c r="K151" s="56">
        <f t="shared" si="37"/>
        <v>7500</v>
      </c>
      <c r="L151" s="56">
        <f t="shared" si="38"/>
        <v>7500</v>
      </c>
      <c r="M151" s="56">
        <f t="shared" si="39"/>
        <v>7500</v>
      </c>
      <c r="N151" t="str">
        <f t="shared" si="40"/>
        <v/>
      </c>
      <c r="O151" t="str">
        <f t="shared" si="41"/>
        <v/>
      </c>
      <c r="P151" t="str">
        <f t="shared" si="42"/>
        <v/>
      </c>
      <c r="Q151" s="56" t="str">
        <f t="shared" si="34"/>
        <v/>
      </c>
      <c r="R151" s="56">
        <v>135</v>
      </c>
      <c r="S151" s="56">
        <f t="shared" si="43"/>
        <v>7500</v>
      </c>
      <c r="U151" s="56">
        <f t="shared" si="44"/>
        <v>7500</v>
      </c>
      <c r="V151" s="56" t="str">
        <f t="shared" si="45"/>
        <v/>
      </c>
      <c r="X151" t="str">
        <f t="shared" si="46"/>
        <v/>
      </c>
      <c r="Y151" s="56" t="str">
        <f t="shared" si="35"/>
        <v/>
      </c>
      <c r="AA151" s="56">
        <v>135</v>
      </c>
      <c r="AB151" s="56">
        <f t="shared" si="47"/>
        <v>7500</v>
      </c>
      <c r="AC151" s="56">
        <f t="shared" si="48"/>
        <v>7500</v>
      </c>
      <c r="AE151" t="str">
        <f t="shared" si="49"/>
        <v/>
      </c>
      <c r="AF151" t="str">
        <f t="shared" si="50"/>
        <v/>
      </c>
      <c r="AH151" s="56" t="str">
        <f t="shared" si="36"/>
        <v/>
      </c>
    </row>
    <row r="152" spans="10:34">
      <c r="J152" s="56">
        <v>136</v>
      </c>
      <c r="K152" s="56">
        <f t="shared" si="37"/>
        <v>8000</v>
      </c>
      <c r="L152" s="56">
        <f t="shared" si="38"/>
        <v>8000</v>
      </c>
      <c r="M152" s="56">
        <f t="shared" si="39"/>
        <v>8000</v>
      </c>
      <c r="N152" t="str">
        <f t="shared" si="40"/>
        <v/>
      </c>
      <c r="O152" t="str">
        <f t="shared" si="41"/>
        <v/>
      </c>
      <c r="P152" t="str">
        <f t="shared" si="42"/>
        <v/>
      </c>
      <c r="Q152" s="56" t="str">
        <f t="shared" si="34"/>
        <v/>
      </c>
      <c r="R152" s="56">
        <v>136</v>
      </c>
      <c r="S152" s="56">
        <f t="shared" si="43"/>
        <v>8000</v>
      </c>
      <c r="U152" s="56">
        <f t="shared" si="44"/>
        <v>8000</v>
      </c>
      <c r="V152" s="56" t="str">
        <f t="shared" si="45"/>
        <v/>
      </c>
      <c r="X152" t="str">
        <f t="shared" si="46"/>
        <v/>
      </c>
      <c r="Y152" s="56" t="str">
        <f t="shared" si="35"/>
        <v/>
      </c>
      <c r="AA152" s="56">
        <v>136</v>
      </c>
      <c r="AB152" s="56">
        <f t="shared" si="47"/>
        <v>8000</v>
      </c>
      <c r="AC152" s="56">
        <f t="shared" si="48"/>
        <v>8000</v>
      </c>
      <c r="AE152" t="str">
        <f t="shared" si="49"/>
        <v/>
      </c>
      <c r="AF152" t="str">
        <f t="shared" si="50"/>
        <v/>
      </c>
      <c r="AH152" s="56" t="str">
        <f t="shared" si="36"/>
        <v/>
      </c>
    </row>
    <row r="153" spans="10:34">
      <c r="J153" s="56">
        <v>137</v>
      </c>
      <c r="K153" s="56">
        <f t="shared" si="37"/>
        <v>8500</v>
      </c>
      <c r="L153" s="56">
        <f t="shared" si="38"/>
        <v>8500</v>
      </c>
      <c r="M153" s="56">
        <f t="shared" si="39"/>
        <v>8500</v>
      </c>
      <c r="N153" t="str">
        <f t="shared" si="40"/>
        <v/>
      </c>
      <c r="O153" t="str">
        <f t="shared" si="41"/>
        <v/>
      </c>
      <c r="P153" t="str">
        <f t="shared" si="42"/>
        <v/>
      </c>
      <c r="Q153" s="56" t="str">
        <f t="shared" si="34"/>
        <v/>
      </c>
      <c r="R153" s="56">
        <v>137</v>
      </c>
      <c r="S153" s="56">
        <f t="shared" si="43"/>
        <v>8500</v>
      </c>
      <c r="U153" s="56">
        <f t="shared" si="44"/>
        <v>8500</v>
      </c>
      <c r="V153" s="56" t="str">
        <f t="shared" si="45"/>
        <v/>
      </c>
      <c r="X153" t="str">
        <f t="shared" si="46"/>
        <v/>
      </c>
      <c r="Y153" s="56" t="str">
        <f t="shared" si="35"/>
        <v/>
      </c>
      <c r="AA153" s="56">
        <v>137</v>
      </c>
      <c r="AB153" s="56">
        <f t="shared" si="47"/>
        <v>8500</v>
      </c>
      <c r="AC153" s="56">
        <f t="shared" si="48"/>
        <v>8500</v>
      </c>
      <c r="AE153" t="str">
        <f t="shared" si="49"/>
        <v/>
      </c>
      <c r="AF153" t="str">
        <f t="shared" si="50"/>
        <v/>
      </c>
      <c r="AH153" s="56" t="str">
        <f t="shared" si="36"/>
        <v/>
      </c>
    </row>
    <row r="154" spans="10:34">
      <c r="J154" s="56">
        <v>138</v>
      </c>
      <c r="K154" s="56">
        <f t="shared" si="37"/>
        <v>9000</v>
      </c>
      <c r="L154" s="56">
        <f t="shared" si="38"/>
        <v>9000</v>
      </c>
      <c r="M154" s="56">
        <f t="shared" si="39"/>
        <v>9000</v>
      </c>
      <c r="N154" t="str">
        <f t="shared" si="40"/>
        <v/>
      </c>
      <c r="O154" t="str">
        <f t="shared" si="41"/>
        <v/>
      </c>
      <c r="P154" t="str">
        <f t="shared" si="42"/>
        <v/>
      </c>
      <c r="Q154" s="56" t="str">
        <f t="shared" si="34"/>
        <v/>
      </c>
      <c r="R154" s="56">
        <v>138</v>
      </c>
      <c r="S154" s="56">
        <f t="shared" si="43"/>
        <v>9000</v>
      </c>
      <c r="U154" s="56">
        <f t="shared" si="44"/>
        <v>9000</v>
      </c>
      <c r="V154" s="56" t="str">
        <f t="shared" si="45"/>
        <v/>
      </c>
      <c r="X154" t="str">
        <f t="shared" si="46"/>
        <v/>
      </c>
      <c r="Y154" s="56" t="str">
        <f t="shared" si="35"/>
        <v/>
      </c>
      <c r="AA154" s="56">
        <v>138</v>
      </c>
      <c r="AB154" s="56">
        <f t="shared" si="47"/>
        <v>9000</v>
      </c>
      <c r="AC154" s="56">
        <f t="shared" si="48"/>
        <v>9000</v>
      </c>
      <c r="AE154" t="str">
        <f t="shared" si="49"/>
        <v/>
      </c>
      <c r="AF154" t="str">
        <f t="shared" si="50"/>
        <v/>
      </c>
      <c r="AH154" s="56" t="str">
        <f t="shared" si="36"/>
        <v/>
      </c>
    </row>
    <row r="155" spans="10:34">
      <c r="J155" s="56">
        <v>139</v>
      </c>
      <c r="K155" s="56">
        <f t="shared" si="37"/>
        <v>9500</v>
      </c>
      <c r="L155" s="56">
        <f t="shared" si="38"/>
        <v>9500</v>
      </c>
      <c r="M155" s="56">
        <f t="shared" si="39"/>
        <v>9500</v>
      </c>
      <c r="N155" t="str">
        <f t="shared" si="40"/>
        <v/>
      </c>
      <c r="O155" t="str">
        <f t="shared" si="41"/>
        <v/>
      </c>
      <c r="P155" t="str">
        <f t="shared" si="42"/>
        <v/>
      </c>
      <c r="Q155" s="56" t="str">
        <f t="shared" si="34"/>
        <v/>
      </c>
      <c r="R155" s="56">
        <v>139</v>
      </c>
      <c r="S155" s="56">
        <f t="shared" si="43"/>
        <v>9500</v>
      </c>
      <c r="U155" s="56">
        <f t="shared" si="44"/>
        <v>9500</v>
      </c>
      <c r="V155" s="56" t="str">
        <f t="shared" si="45"/>
        <v/>
      </c>
      <c r="X155" t="str">
        <f t="shared" si="46"/>
        <v/>
      </c>
      <c r="Y155" s="56" t="str">
        <f t="shared" si="35"/>
        <v/>
      </c>
      <c r="AA155" s="56">
        <v>139</v>
      </c>
      <c r="AB155" s="56">
        <f t="shared" si="47"/>
        <v>9500</v>
      </c>
      <c r="AC155" s="56">
        <f t="shared" si="48"/>
        <v>9500</v>
      </c>
      <c r="AE155" t="str">
        <f t="shared" si="49"/>
        <v/>
      </c>
      <c r="AF155" t="str">
        <f t="shared" si="50"/>
        <v/>
      </c>
      <c r="AH155" s="56" t="str">
        <f t="shared" si="36"/>
        <v/>
      </c>
    </row>
    <row r="156" spans="10:34">
      <c r="J156" s="56">
        <v>140</v>
      </c>
      <c r="K156" s="56">
        <f t="shared" si="37"/>
        <v>10000</v>
      </c>
      <c r="L156" s="56">
        <f t="shared" si="38"/>
        <v>10000</v>
      </c>
      <c r="M156" s="56">
        <f t="shared" si="39"/>
        <v>10000</v>
      </c>
      <c r="N156" t="str">
        <f t="shared" si="40"/>
        <v/>
      </c>
      <c r="O156" t="str">
        <f t="shared" si="41"/>
        <v/>
      </c>
      <c r="P156" t="str">
        <f t="shared" si="42"/>
        <v/>
      </c>
      <c r="Q156" s="56" t="str">
        <f t="shared" si="34"/>
        <v/>
      </c>
      <c r="R156" s="56">
        <v>140</v>
      </c>
      <c r="S156" s="56">
        <f t="shared" si="43"/>
        <v>10000</v>
      </c>
      <c r="U156" s="56">
        <f t="shared" si="44"/>
        <v>10000</v>
      </c>
      <c r="V156" s="56" t="str">
        <f t="shared" si="45"/>
        <v/>
      </c>
      <c r="X156" t="str">
        <f t="shared" si="46"/>
        <v/>
      </c>
      <c r="Y156" s="56" t="str">
        <f t="shared" si="35"/>
        <v/>
      </c>
      <c r="AA156" s="56">
        <v>140</v>
      </c>
      <c r="AB156" s="56">
        <f t="shared" si="47"/>
        <v>10000</v>
      </c>
      <c r="AC156" s="56">
        <f t="shared" si="48"/>
        <v>10000</v>
      </c>
      <c r="AE156" t="str">
        <f t="shared" si="49"/>
        <v/>
      </c>
      <c r="AF156" t="str">
        <f t="shared" si="50"/>
        <v/>
      </c>
      <c r="AH156" s="56" t="str">
        <f t="shared" si="36"/>
        <v/>
      </c>
    </row>
    <row r="157" spans="10:34">
      <c r="J157" s="56">
        <v>141</v>
      </c>
      <c r="K157" s="56">
        <f t="shared" si="37"/>
        <v>10500</v>
      </c>
      <c r="L157" s="56">
        <f t="shared" si="38"/>
        <v>10500</v>
      </c>
      <c r="M157" s="56">
        <f t="shared" si="39"/>
        <v>10500</v>
      </c>
      <c r="N157" t="str">
        <f t="shared" si="40"/>
        <v/>
      </c>
      <c r="O157" t="str">
        <f t="shared" si="41"/>
        <v/>
      </c>
      <c r="P157" t="str">
        <f t="shared" si="42"/>
        <v/>
      </c>
      <c r="Q157" s="56" t="str">
        <f t="shared" si="34"/>
        <v/>
      </c>
      <c r="R157" s="56">
        <v>141</v>
      </c>
      <c r="S157" s="56">
        <f t="shared" si="43"/>
        <v>10500</v>
      </c>
      <c r="U157" s="56">
        <f t="shared" si="44"/>
        <v>10500</v>
      </c>
      <c r="V157" s="56" t="str">
        <f t="shared" si="45"/>
        <v/>
      </c>
      <c r="X157" t="str">
        <f t="shared" si="46"/>
        <v/>
      </c>
      <c r="Y157" s="56" t="str">
        <f t="shared" si="35"/>
        <v/>
      </c>
      <c r="AA157" s="56">
        <v>141</v>
      </c>
      <c r="AB157" s="56">
        <f t="shared" si="47"/>
        <v>10500</v>
      </c>
      <c r="AC157" s="56">
        <f t="shared" si="48"/>
        <v>500</v>
      </c>
      <c r="AE157" t="str">
        <f t="shared" si="49"/>
        <v/>
      </c>
      <c r="AF157">
        <f t="shared" si="50"/>
        <v>1</v>
      </c>
      <c r="AH157" s="56">
        <f t="shared" si="36"/>
        <v>1</v>
      </c>
    </row>
    <row r="158" spans="10:34">
      <c r="J158" s="56">
        <v>142</v>
      </c>
      <c r="K158" s="56">
        <f t="shared" si="37"/>
        <v>11000</v>
      </c>
      <c r="L158" s="56">
        <f t="shared" si="38"/>
        <v>11000</v>
      </c>
      <c r="M158" s="56">
        <f t="shared" si="39"/>
        <v>11000</v>
      </c>
      <c r="N158" t="str">
        <f t="shared" si="40"/>
        <v/>
      </c>
      <c r="O158" t="str">
        <f t="shared" si="41"/>
        <v/>
      </c>
      <c r="P158" t="str">
        <f t="shared" si="42"/>
        <v/>
      </c>
      <c r="Q158" s="56" t="str">
        <f t="shared" si="34"/>
        <v/>
      </c>
      <c r="R158" s="56">
        <v>142</v>
      </c>
      <c r="S158" s="56">
        <f t="shared" si="43"/>
        <v>11000</v>
      </c>
      <c r="U158" s="56">
        <f t="shared" si="44"/>
        <v>11000</v>
      </c>
      <c r="V158" s="56" t="str">
        <f t="shared" si="45"/>
        <v/>
      </c>
      <c r="X158" t="str">
        <f t="shared" si="46"/>
        <v/>
      </c>
      <c r="Y158" s="56" t="str">
        <f t="shared" si="35"/>
        <v/>
      </c>
      <c r="AA158" s="56">
        <v>142</v>
      </c>
      <c r="AB158" s="56">
        <f t="shared" si="47"/>
        <v>11000</v>
      </c>
      <c r="AC158" s="56">
        <f t="shared" si="48"/>
        <v>1000</v>
      </c>
      <c r="AE158" t="str">
        <f t="shared" si="49"/>
        <v/>
      </c>
      <c r="AF158" t="str">
        <f t="shared" si="50"/>
        <v/>
      </c>
      <c r="AH158" s="56" t="str">
        <f t="shared" si="36"/>
        <v/>
      </c>
    </row>
    <row r="159" spans="10:34">
      <c r="J159" s="56">
        <v>143</v>
      </c>
      <c r="K159" s="56">
        <f t="shared" si="37"/>
        <v>11500</v>
      </c>
      <c r="L159" s="56">
        <f t="shared" si="38"/>
        <v>11500</v>
      </c>
      <c r="M159" s="56">
        <f t="shared" si="39"/>
        <v>11500</v>
      </c>
      <c r="N159" t="str">
        <f t="shared" si="40"/>
        <v/>
      </c>
      <c r="O159" t="str">
        <f t="shared" si="41"/>
        <v/>
      </c>
      <c r="P159" t="str">
        <f t="shared" si="42"/>
        <v/>
      </c>
      <c r="Q159" s="56" t="str">
        <f t="shared" si="34"/>
        <v/>
      </c>
      <c r="R159" s="56">
        <v>143</v>
      </c>
      <c r="S159" s="56">
        <f t="shared" si="43"/>
        <v>11500</v>
      </c>
      <c r="U159" s="56">
        <f t="shared" si="44"/>
        <v>11500</v>
      </c>
      <c r="V159" s="56" t="str">
        <f t="shared" si="45"/>
        <v/>
      </c>
      <c r="X159" t="str">
        <f t="shared" si="46"/>
        <v/>
      </c>
      <c r="Y159" s="56" t="str">
        <f t="shared" si="35"/>
        <v/>
      </c>
      <c r="AA159" s="56">
        <v>143</v>
      </c>
      <c r="AB159" s="56">
        <f t="shared" si="47"/>
        <v>11500</v>
      </c>
      <c r="AC159" s="56">
        <f t="shared" si="48"/>
        <v>1500</v>
      </c>
      <c r="AE159" t="str">
        <f t="shared" si="49"/>
        <v/>
      </c>
      <c r="AF159" t="str">
        <f t="shared" si="50"/>
        <v/>
      </c>
      <c r="AH159" s="56" t="str">
        <f t="shared" si="36"/>
        <v/>
      </c>
    </row>
    <row r="160" spans="10:34">
      <c r="J160" s="56">
        <v>144</v>
      </c>
      <c r="K160" s="56">
        <f t="shared" si="37"/>
        <v>12000</v>
      </c>
      <c r="L160" s="56">
        <f t="shared" si="38"/>
        <v>12000</v>
      </c>
      <c r="M160" s="56">
        <f t="shared" si="39"/>
        <v>12000</v>
      </c>
      <c r="N160" t="str">
        <f t="shared" si="40"/>
        <v/>
      </c>
      <c r="O160" t="str">
        <f t="shared" si="41"/>
        <v/>
      </c>
      <c r="P160" t="str">
        <f t="shared" si="42"/>
        <v/>
      </c>
      <c r="Q160" s="56" t="str">
        <f t="shared" si="34"/>
        <v/>
      </c>
      <c r="R160" s="56">
        <v>144</v>
      </c>
      <c r="S160" s="56">
        <f t="shared" si="43"/>
        <v>12000</v>
      </c>
      <c r="U160" s="56">
        <f t="shared" si="44"/>
        <v>12000</v>
      </c>
      <c r="V160" s="56" t="str">
        <f t="shared" si="45"/>
        <v/>
      </c>
      <c r="X160" t="str">
        <f t="shared" si="46"/>
        <v/>
      </c>
      <c r="Y160" s="56" t="str">
        <f t="shared" si="35"/>
        <v/>
      </c>
      <c r="AA160" s="56">
        <v>144</v>
      </c>
      <c r="AB160" s="56">
        <f t="shared" si="47"/>
        <v>12000</v>
      </c>
      <c r="AC160" s="56">
        <f t="shared" si="48"/>
        <v>2000</v>
      </c>
      <c r="AE160" t="str">
        <f t="shared" si="49"/>
        <v/>
      </c>
      <c r="AF160" t="str">
        <f t="shared" si="50"/>
        <v/>
      </c>
      <c r="AH160" s="56" t="str">
        <f t="shared" si="36"/>
        <v/>
      </c>
    </row>
    <row r="161" spans="10:34">
      <c r="J161" s="56">
        <v>145</v>
      </c>
      <c r="K161" s="56">
        <f t="shared" si="37"/>
        <v>12500</v>
      </c>
      <c r="L161" s="56">
        <f t="shared" si="38"/>
        <v>12500</v>
      </c>
      <c r="M161" s="56">
        <f t="shared" si="39"/>
        <v>12500</v>
      </c>
      <c r="N161" t="str">
        <f t="shared" si="40"/>
        <v/>
      </c>
      <c r="O161" t="str">
        <f t="shared" si="41"/>
        <v/>
      </c>
      <c r="P161" t="str">
        <f t="shared" si="42"/>
        <v/>
      </c>
      <c r="Q161" s="56" t="str">
        <f t="shared" si="34"/>
        <v/>
      </c>
      <c r="R161" s="56">
        <v>145</v>
      </c>
      <c r="S161" s="56">
        <f t="shared" si="43"/>
        <v>12500</v>
      </c>
      <c r="U161" s="56">
        <f t="shared" si="44"/>
        <v>12500</v>
      </c>
      <c r="V161" s="56" t="str">
        <f t="shared" si="45"/>
        <v/>
      </c>
      <c r="X161" t="str">
        <f t="shared" si="46"/>
        <v/>
      </c>
      <c r="Y161" s="56" t="str">
        <f t="shared" si="35"/>
        <v/>
      </c>
      <c r="AA161" s="56">
        <v>145</v>
      </c>
      <c r="AB161" s="56">
        <f t="shared" si="47"/>
        <v>12500</v>
      </c>
      <c r="AC161" s="56">
        <f t="shared" si="48"/>
        <v>2500</v>
      </c>
      <c r="AE161" t="str">
        <f t="shared" si="49"/>
        <v/>
      </c>
      <c r="AF161" t="str">
        <f t="shared" si="50"/>
        <v/>
      </c>
      <c r="AH161" s="56" t="str">
        <f t="shared" si="36"/>
        <v/>
      </c>
    </row>
    <row r="162" spans="10:34">
      <c r="J162" s="56">
        <v>146</v>
      </c>
      <c r="K162" s="56">
        <f t="shared" si="37"/>
        <v>13000</v>
      </c>
      <c r="L162" s="56">
        <f t="shared" si="38"/>
        <v>13000</v>
      </c>
      <c r="M162" s="56">
        <f t="shared" si="39"/>
        <v>13000</v>
      </c>
      <c r="N162" t="str">
        <f t="shared" si="40"/>
        <v/>
      </c>
      <c r="O162" t="str">
        <f t="shared" si="41"/>
        <v/>
      </c>
      <c r="P162" t="str">
        <f t="shared" si="42"/>
        <v/>
      </c>
      <c r="Q162" s="56" t="str">
        <f t="shared" si="34"/>
        <v/>
      </c>
      <c r="R162" s="56">
        <v>146</v>
      </c>
      <c r="S162" s="56">
        <f t="shared" si="43"/>
        <v>13000</v>
      </c>
      <c r="U162" s="56">
        <f t="shared" si="44"/>
        <v>13000</v>
      </c>
      <c r="V162" s="56" t="str">
        <f t="shared" si="45"/>
        <v/>
      </c>
      <c r="X162" t="str">
        <f t="shared" si="46"/>
        <v/>
      </c>
      <c r="Y162" s="56" t="str">
        <f t="shared" si="35"/>
        <v/>
      </c>
      <c r="AA162" s="56">
        <v>146</v>
      </c>
      <c r="AB162" s="56">
        <f t="shared" si="47"/>
        <v>13000</v>
      </c>
      <c r="AC162" s="56">
        <f t="shared" si="48"/>
        <v>3000</v>
      </c>
      <c r="AE162" t="str">
        <f t="shared" si="49"/>
        <v/>
      </c>
      <c r="AF162" t="str">
        <f t="shared" si="50"/>
        <v/>
      </c>
      <c r="AH162" s="56" t="str">
        <f t="shared" si="36"/>
        <v/>
      </c>
    </row>
    <row r="163" spans="10:34">
      <c r="J163" s="56">
        <v>147</v>
      </c>
      <c r="K163" s="56">
        <f t="shared" si="37"/>
        <v>13500</v>
      </c>
      <c r="L163" s="56">
        <f t="shared" si="38"/>
        <v>13500</v>
      </c>
      <c r="M163" s="56">
        <f t="shared" si="39"/>
        <v>13500</v>
      </c>
      <c r="N163" t="str">
        <f t="shared" si="40"/>
        <v/>
      </c>
      <c r="O163" t="str">
        <f t="shared" si="41"/>
        <v/>
      </c>
      <c r="P163" t="str">
        <f t="shared" si="42"/>
        <v/>
      </c>
      <c r="Q163" s="56" t="str">
        <f t="shared" si="34"/>
        <v/>
      </c>
      <c r="R163" s="56">
        <v>147</v>
      </c>
      <c r="S163" s="56">
        <f t="shared" si="43"/>
        <v>13500</v>
      </c>
      <c r="U163" s="56">
        <f t="shared" si="44"/>
        <v>13500</v>
      </c>
      <c r="V163" s="56" t="str">
        <f t="shared" si="45"/>
        <v/>
      </c>
      <c r="X163" t="str">
        <f t="shared" si="46"/>
        <v/>
      </c>
      <c r="Y163" s="56" t="str">
        <f t="shared" si="35"/>
        <v/>
      </c>
      <c r="AA163" s="56">
        <v>147</v>
      </c>
      <c r="AB163" s="56">
        <f t="shared" si="47"/>
        <v>13500</v>
      </c>
      <c r="AC163" s="56">
        <f t="shared" si="48"/>
        <v>3500</v>
      </c>
      <c r="AE163" t="str">
        <f t="shared" si="49"/>
        <v/>
      </c>
      <c r="AF163" t="str">
        <f t="shared" si="50"/>
        <v/>
      </c>
      <c r="AH163" s="56" t="str">
        <f t="shared" si="36"/>
        <v/>
      </c>
    </row>
    <row r="164" spans="10:34">
      <c r="J164" s="56">
        <v>148</v>
      </c>
      <c r="K164" s="56">
        <f t="shared" si="37"/>
        <v>14000</v>
      </c>
      <c r="L164" s="56">
        <f t="shared" si="38"/>
        <v>14000</v>
      </c>
      <c r="M164" s="56">
        <f t="shared" si="39"/>
        <v>14000</v>
      </c>
      <c r="N164" t="str">
        <f t="shared" si="40"/>
        <v/>
      </c>
      <c r="O164" t="str">
        <f t="shared" si="41"/>
        <v/>
      </c>
      <c r="P164" t="str">
        <f t="shared" si="42"/>
        <v/>
      </c>
      <c r="Q164" s="56" t="str">
        <f t="shared" si="34"/>
        <v/>
      </c>
      <c r="R164" s="56">
        <v>148</v>
      </c>
      <c r="S164" s="56">
        <f t="shared" si="43"/>
        <v>14000</v>
      </c>
      <c r="U164" s="56">
        <f t="shared" si="44"/>
        <v>14000</v>
      </c>
      <c r="V164" s="56" t="str">
        <f t="shared" si="45"/>
        <v/>
      </c>
      <c r="X164" t="str">
        <f t="shared" si="46"/>
        <v/>
      </c>
      <c r="Y164" s="56" t="str">
        <f t="shared" si="35"/>
        <v/>
      </c>
      <c r="AA164" s="56">
        <v>148</v>
      </c>
      <c r="AB164" s="56">
        <f t="shared" si="47"/>
        <v>14000</v>
      </c>
      <c r="AC164" s="56">
        <f t="shared" si="48"/>
        <v>4000</v>
      </c>
      <c r="AE164" t="str">
        <f t="shared" si="49"/>
        <v/>
      </c>
      <c r="AF164" t="str">
        <f t="shared" si="50"/>
        <v/>
      </c>
      <c r="AH164" s="56" t="str">
        <f t="shared" si="36"/>
        <v/>
      </c>
    </row>
    <row r="165" spans="10:34">
      <c r="J165" s="56">
        <v>149</v>
      </c>
      <c r="K165" s="56">
        <f t="shared" si="37"/>
        <v>14500</v>
      </c>
      <c r="L165" s="56">
        <f t="shared" si="38"/>
        <v>14500</v>
      </c>
      <c r="M165" s="56">
        <f t="shared" si="39"/>
        <v>14500</v>
      </c>
      <c r="N165" t="str">
        <f t="shared" si="40"/>
        <v/>
      </c>
      <c r="O165" t="str">
        <f t="shared" si="41"/>
        <v/>
      </c>
      <c r="P165" t="str">
        <f t="shared" si="42"/>
        <v/>
      </c>
      <c r="Q165" s="56" t="str">
        <f t="shared" si="34"/>
        <v/>
      </c>
      <c r="R165" s="56">
        <v>149</v>
      </c>
      <c r="S165" s="56">
        <f t="shared" si="43"/>
        <v>14500</v>
      </c>
      <c r="U165" s="56">
        <f t="shared" si="44"/>
        <v>14500</v>
      </c>
      <c r="V165" s="56" t="str">
        <f t="shared" si="45"/>
        <v/>
      </c>
      <c r="X165" t="str">
        <f t="shared" si="46"/>
        <v/>
      </c>
      <c r="Y165" s="56" t="str">
        <f t="shared" si="35"/>
        <v/>
      </c>
      <c r="AA165" s="56">
        <v>149</v>
      </c>
      <c r="AB165" s="56">
        <f t="shared" si="47"/>
        <v>14500</v>
      </c>
      <c r="AC165" s="56">
        <f t="shared" si="48"/>
        <v>4500</v>
      </c>
      <c r="AE165" t="str">
        <f t="shared" si="49"/>
        <v/>
      </c>
      <c r="AF165" t="str">
        <f t="shared" si="50"/>
        <v/>
      </c>
      <c r="AH165" s="56" t="str">
        <f t="shared" si="36"/>
        <v/>
      </c>
    </row>
    <row r="166" spans="10:34">
      <c r="J166" s="56">
        <v>150</v>
      </c>
      <c r="K166" s="56">
        <f t="shared" si="37"/>
        <v>15000</v>
      </c>
      <c r="L166" s="56">
        <f t="shared" si="38"/>
        <v>15000</v>
      </c>
      <c r="M166" s="56">
        <f t="shared" si="39"/>
        <v>15000</v>
      </c>
      <c r="N166" t="str">
        <f t="shared" si="40"/>
        <v/>
      </c>
      <c r="O166" t="str">
        <f t="shared" si="41"/>
        <v/>
      </c>
      <c r="P166" t="str">
        <f t="shared" si="42"/>
        <v/>
      </c>
      <c r="Q166" s="56" t="str">
        <f t="shared" si="34"/>
        <v/>
      </c>
      <c r="R166" s="56">
        <v>150</v>
      </c>
      <c r="S166" s="56">
        <f t="shared" si="43"/>
        <v>15000</v>
      </c>
      <c r="U166" s="56">
        <f t="shared" si="44"/>
        <v>15000</v>
      </c>
      <c r="V166" s="56" t="str">
        <f t="shared" si="45"/>
        <v/>
      </c>
      <c r="X166" t="str">
        <f t="shared" si="46"/>
        <v/>
      </c>
      <c r="Y166" s="56" t="str">
        <f t="shared" si="35"/>
        <v/>
      </c>
      <c r="AA166" s="56">
        <v>150</v>
      </c>
      <c r="AB166" s="56">
        <f t="shared" si="47"/>
        <v>15000</v>
      </c>
      <c r="AC166" s="56">
        <f t="shared" si="48"/>
        <v>5000</v>
      </c>
      <c r="AE166" t="str">
        <f t="shared" si="49"/>
        <v/>
      </c>
      <c r="AF166" t="str">
        <f t="shared" si="50"/>
        <v/>
      </c>
      <c r="AH166" s="56" t="str">
        <f t="shared" si="36"/>
        <v/>
      </c>
    </row>
    <row r="167" spans="10:34">
      <c r="J167" s="56">
        <v>151</v>
      </c>
      <c r="K167" s="56">
        <f t="shared" si="37"/>
        <v>15500</v>
      </c>
      <c r="L167" s="56">
        <f t="shared" si="38"/>
        <v>15500</v>
      </c>
      <c r="M167" s="56">
        <f t="shared" si="39"/>
        <v>15500</v>
      </c>
      <c r="N167" t="str">
        <f t="shared" si="40"/>
        <v/>
      </c>
      <c r="O167" t="str">
        <f t="shared" si="41"/>
        <v/>
      </c>
      <c r="P167" t="str">
        <f t="shared" si="42"/>
        <v/>
      </c>
      <c r="Q167" s="56" t="str">
        <f t="shared" si="34"/>
        <v/>
      </c>
      <c r="R167" s="56">
        <v>151</v>
      </c>
      <c r="S167" s="56">
        <f t="shared" si="43"/>
        <v>500</v>
      </c>
      <c r="U167" s="56">
        <f t="shared" si="44"/>
        <v>15500</v>
      </c>
      <c r="V167" s="56">
        <f t="shared" si="45"/>
        <v>1</v>
      </c>
      <c r="X167" t="str">
        <f t="shared" si="46"/>
        <v/>
      </c>
      <c r="Y167" s="56">
        <f t="shared" si="35"/>
        <v>1</v>
      </c>
      <c r="AA167" s="56">
        <v>151</v>
      </c>
      <c r="AB167" s="56">
        <f t="shared" si="47"/>
        <v>15500</v>
      </c>
      <c r="AC167" s="56">
        <f t="shared" si="48"/>
        <v>5500</v>
      </c>
      <c r="AE167" t="str">
        <f t="shared" si="49"/>
        <v/>
      </c>
      <c r="AF167" t="str">
        <f t="shared" si="50"/>
        <v/>
      </c>
      <c r="AH167" s="56" t="str">
        <f t="shared" si="36"/>
        <v/>
      </c>
    </row>
    <row r="168" spans="10:34">
      <c r="J168" s="56">
        <v>152</v>
      </c>
      <c r="K168" s="56">
        <f t="shared" si="37"/>
        <v>16000</v>
      </c>
      <c r="L168" s="56">
        <f t="shared" si="38"/>
        <v>16000</v>
      </c>
      <c r="M168" s="56">
        <f t="shared" si="39"/>
        <v>16000</v>
      </c>
      <c r="N168" t="str">
        <f t="shared" si="40"/>
        <v/>
      </c>
      <c r="O168" t="str">
        <f t="shared" si="41"/>
        <v/>
      </c>
      <c r="P168" t="str">
        <f t="shared" si="42"/>
        <v/>
      </c>
      <c r="Q168" s="56" t="str">
        <f t="shared" si="34"/>
        <v/>
      </c>
      <c r="R168" s="56">
        <v>152</v>
      </c>
      <c r="S168" s="56">
        <f t="shared" si="43"/>
        <v>1000</v>
      </c>
      <c r="U168" s="56">
        <f t="shared" si="44"/>
        <v>16000</v>
      </c>
      <c r="V168" s="56" t="str">
        <f t="shared" si="45"/>
        <v/>
      </c>
      <c r="X168" t="str">
        <f t="shared" si="46"/>
        <v/>
      </c>
      <c r="Y168" s="56" t="str">
        <f t="shared" si="35"/>
        <v/>
      </c>
      <c r="AA168" s="56">
        <v>152</v>
      </c>
      <c r="AB168" s="56">
        <f t="shared" si="47"/>
        <v>16000</v>
      </c>
      <c r="AC168" s="56">
        <f t="shared" si="48"/>
        <v>6000</v>
      </c>
      <c r="AE168" t="str">
        <f t="shared" si="49"/>
        <v/>
      </c>
      <c r="AF168" t="str">
        <f t="shared" si="50"/>
        <v/>
      </c>
      <c r="AH168" s="56" t="str">
        <f t="shared" si="36"/>
        <v/>
      </c>
    </row>
    <row r="169" spans="10:34">
      <c r="J169" s="56">
        <v>153</v>
      </c>
      <c r="K169" s="56">
        <f t="shared" si="37"/>
        <v>16500</v>
      </c>
      <c r="L169" s="56">
        <f t="shared" si="38"/>
        <v>16500</v>
      </c>
      <c r="M169" s="56">
        <f t="shared" si="39"/>
        <v>16500</v>
      </c>
      <c r="N169" t="str">
        <f t="shared" si="40"/>
        <v/>
      </c>
      <c r="O169" t="str">
        <f t="shared" si="41"/>
        <v/>
      </c>
      <c r="P169" t="str">
        <f t="shared" si="42"/>
        <v/>
      </c>
      <c r="Q169" s="56" t="str">
        <f t="shared" si="34"/>
        <v/>
      </c>
      <c r="R169" s="56">
        <v>153</v>
      </c>
      <c r="S169" s="56">
        <f t="shared" si="43"/>
        <v>1500</v>
      </c>
      <c r="U169" s="56">
        <f t="shared" si="44"/>
        <v>16500</v>
      </c>
      <c r="V169" s="56" t="str">
        <f t="shared" si="45"/>
        <v/>
      </c>
      <c r="X169" t="str">
        <f t="shared" si="46"/>
        <v/>
      </c>
      <c r="Y169" s="56" t="str">
        <f t="shared" si="35"/>
        <v/>
      </c>
      <c r="AA169" s="56">
        <v>153</v>
      </c>
      <c r="AB169" s="56">
        <f t="shared" si="47"/>
        <v>16500</v>
      </c>
      <c r="AC169" s="56">
        <f t="shared" si="48"/>
        <v>6500</v>
      </c>
      <c r="AE169" t="str">
        <f t="shared" si="49"/>
        <v/>
      </c>
      <c r="AF169" t="str">
        <f t="shared" si="50"/>
        <v/>
      </c>
      <c r="AH169" s="56" t="str">
        <f t="shared" si="36"/>
        <v/>
      </c>
    </row>
    <row r="170" spans="10:34">
      <c r="J170" s="56">
        <v>154</v>
      </c>
      <c r="K170" s="56">
        <f t="shared" si="37"/>
        <v>17000</v>
      </c>
      <c r="L170" s="56">
        <f t="shared" si="38"/>
        <v>17000</v>
      </c>
      <c r="M170" s="56">
        <f t="shared" si="39"/>
        <v>17000</v>
      </c>
      <c r="N170" t="str">
        <f t="shared" si="40"/>
        <v/>
      </c>
      <c r="O170" t="str">
        <f t="shared" si="41"/>
        <v/>
      </c>
      <c r="P170" t="str">
        <f t="shared" si="42"/>
        <v/>
      </c>
      <c r="Q170" s="56" t="str">
        <f t="shared" si="34"/>
        <v/>
      </c>
      <c r="R170" s="56">
        <v>154</v>
      </c>
      <c r="S170" s="56">
        <f t="shared" si="43"/>
        <v>2000</v>
      </c>
      <c r="U170" s="56">
        <f t="shared" si="44"/>
        <v>17000</v>
      </c>
      <c r="V170" s="56" t="str">
        <f t="shared" si="45"/>
        <v/>
      </c>
      <c r="X170" t="str">
        <f t="shared" si="46"/>
        <v/>
      </c>
      <c r="Y170" s="56" t="str">
        <f t="shared" si="35"/>
        <v/>
      </c>
      <c r="AA170" s="56">
        <v>154</v>
      </c>
      <c r="AB170" s="56">
        <f t="shared" si="47"/>
        <v>17000</v>
      </c>
      <c r="AC170" s="56">
        <f t="shared" si="48"/>
        <v>7000</v>
      </c>
      <c r="AE170" t="str">
        <f t="shared" si="49"/>
        <v/>
      </c>
      <c r="AF170" t="str">
        <f t="shared" si="50"/>
        <v/>
      </c>
      <c r="AH170" s="56" t="str">
        <f t="shared" si="36"/>
        <v/>
      </c>
    </row>
    <row r="171" spans="10:34">
      <c r="J171" s="56">
        <v>155</v>
      </c>
      <c r="K171" s="56">
        <f t="shared" si="37"/>
        <v>17500</v>
      </c>
      <c r="L171" s="56">
        <f t="shared" si="38"/>
        <v>17500</v>
      </c>
      <c r="M171" s="56">
        <f t="shared" si="39"/>
        <v>17500</v>
      </c>
      <c r="N171" t="str">
        <f t="shared" si="40"/>
        <v/>
      </c>
      <c r="O171" t="str">
        <f t="shared" si="41"/>
        <v/>
      </c>
      <c r="P171" t="str">
        <f t="shared" si="42"/>
        <v/>
      </c>
      <c r="Q171" s="56" t="str">
        <f t="shared" si="34"/>
        <v/>
      </c>
      <c r="R171" s="56">
        <v>155</v>
      </c>
      <c r="S171" s="56">
        <f t="shared" si="43"/>
        <v>2500</v>
      </c>
      <c r="U171" s="56">
        <f t="shared" si="44"/>
        <v>17500</v>
      </c>
      <c r="V171" s="56" t="str">
        <f t="shared" si="45"/>
        <v/>
      </c>
      <c r="X171" t="str">
        <f t="shared" si="46"/>
        <v/>
      </c>
      <c r="Y171" s="56" t="str">
        <f t="shared" si="35"/>
        <v/>
      </c>
      <c r="AA171" s="56">
        <v>155</v>
      </c>
      <c r="AB171" s="56">
        <f t="shared" si="47"/>
        <v>17500</v>
      </c>
      <c r="AC171" s="56">
        <f t="shared" si="48"/>
        <v>7500</v>
      </c>
      <c r="AE171" t="str">
        <f t="shared" si="49"/>
        <v/>
      </c>
      <c r="AF171" t="str">
        <f t="shared" si="50"/>
        <v/>
      </c>
      <c r="AH171" s="56" t="str">
        <f t="shared" si="36"/>
        <v/>
      </c>
    </row>
    <row r="172" spans="10:34">
      <c r="J172" s="56">
        <v>156</v>
      </c>
      <c r="K172" s="56">
        <f t="shared" si="37"/>
        <v>18000</v>
      </c>
      <c r="L172" s="56">
        <f t="shared" si="38"/>
        <v>18000</v>
      </c>
      <c r="M172" s="56">
        <f t="shared" si="39"/>
        <v>18000</v>
      </c>
      <c r="N172" t="str">
        <f t="shared" si="40"/>
        <v/>
      </c>
      <c r="O172" t="str">
        <f t="shared" si="41"/>
        <v/>
      </c>
      <c r="P172" t="str">
        <f t="shared" si="42"/>
        <v/>
      </c>
      <c r="Q172" s="56" t="str">
        <f t="shared" si="34"/>
        <v/>
      </c>
      <c r="R172" s="56">
        <v>156</v>
      </c>
      <c r="S172" s="56">
        <f t="shared" si="43"/>
        <v>3000</v>
      </c>
      <c r="U172" s="56">
        <f t="shared" si="44"/>
        <v>18000</v>
      </c>
      <c r="V172" s="56" t="str">
        <f t="shared" si="45"/>
        <v/>
      </c>
      <c r="X172" t="str">
        <f t="shared" si="46"/>
        <v/>
      </c>
      <c r="Y172" s="56" t="str">
        <f t="shared" si="35"/>
        <v/>
      </c>
      <c r="AA172" s="56">
        <v>156</v>
      </c>
      <c r="AB172" s="56">
        <f t="shared" si="47"/>
        <v>18000</v>
      </c>
      <c r="AC172" s="56">
        <f t="shared" si="48"/>
        <v>8000</v>
      </c>
      <c r="AE172" t="str">
        <f t="shared" si="49"/>
        <v/>
      </c>
      <c r="AF172" t="str">
        <f t="shared" si="50"/>
        <v/>
      </c>
      <c r="AH172" s="56" t="str">
        <f t="shared" si="36"/>
        <v/>
      </c>
    </row>
    <row r="173" spans="10:34">
      <c r="J173" s="56">
        <v>157</v>
      </c>
      <c r="K173" s="56">
        <f t="shared" si="37"/>
        <v>18500</v>
      </c>
      <c r="L173" s="56">
        <f t="shared" si="38"/>
        <v>18500</v>
      </c>
      <c r="M173" s="56">
        <f t="shared" si="39"/>
        <v>18500</v>
      </c>
      <c r="N173" t="str">
        <f t="shared" si="40"/>
        <v/>
      </c>
      <c r="O173" t="str">
        <f t="shared" si="41"/>
        <v/>
      </c>
      <c r="P173" t="str">
        <f t="shared" si="42"/>
        <v/>
      </c>
      <c r="Q173" s="56" t="str">
        <f t="shared" si="34"/>
        <v/>
      </c>
      <c r="R173" s="56">
        <v>157</v>
      </c>
      <c r="S173" s="56">
        <f t="shared" si="43"/>
        <v>3500</v>
      </c>
      <c r="U173" s="56">
        <f t="shared" si="44"/>
        <v>18500</v>
      </c>
      <c r="V173" s="56" t="str">
        <f t="shared" si="45"/>
        <v/>
      </c>
      <c r="X173" t="str">
        <f t="shared" si="46"/>
        <v/>
      </c>
      <c r="Y173" s="56" t="str">
        <f t="shared" si="35"/>
        <v/>
      </c>
      <c r="AA173" s="56">
        <v>157</v>
      </c>
      <c r="AB173" s="56">
        <f t="shared" si="47"/>
        <v>18500</v>
      </c>
      <c r="AC173" s="56">
        <f t="shared" si="48"/>
        <v>8500</v>
      </c>
      <c r="AE173" t="str">
        <f t="shared" si="49"/>
        <v/>
      </c>
      <c r="AF173" t="str">
        <f t="shared" si="50"/>
        <v/>
      </c>
      <c r="AH173" s="56" t="str">
        <f t="shared" si="36"/>
        <v/>
      </c>
    </row>
    <row r="174" spans="10:34">
      <c r="J174" s="56">
        <v>158</v>
      </c>
      <c r="K174" s="56">
        <f t="shared" si="37"/>
        <v>19000</v>
      </c>
      <c r="L174" s="56">
        <f t="shared" si="38"/>
        <v>19000</v>
      </c>
      <c r="M174" s="56">
        <f t="shared" si="39"/>
        <v>19000</v>
      </c>
      <c r="N174" t="str">
        <f t="shared" si="40"/>
        <v/>
      </c>
      <c r="O174" t="str">
        <f t="shared" si="41"/>
        <v/>
      </c>
      <c r="P174" t="str">
        <f t="shared" si="42"/>
        <v/>
      </c>
      <c r="Q174" s="56" t="str">
        <f t="shared" si="34"/>
        <v/>
      </c>
      <c r="R174" s="56">
        <v>158</v>
      </c>
      <c r="S174" s="56">
        <f t="shared" si="43"/>
        <v>4000</v>
      </c>
      <c r="U174" s="56">
        <f t="shared" si="44"/>
        <v>19000</v>
      </c>
      <c r="V174" s="56" t="str">
        <f t="shared" si="45"/>
        <v/>
      </c>
      <c r="X174" t="str">
        <f t="shared" si="46"/>
        <v/>
      </c>
      <c r="Y174" s="56" t="str">
        <f t="shared" si="35"/>
        <v/>
      </c>
      <c r="AA174" s="56">
        <v>158</v>
      </c>
      <c r="AB174" s="56">
        <f t="shared" si="47"/>
        <v>19000</v>
      </c>
      <c r="AC174" s="56">
        <f t="shared" si="48"/>
        <v>9000</v>
      </c>
      <c r="AE174" t="str">
        <f t="shared" si="49"/>
        <v/>
      </c>
      <c r="AF174" t="str">
        <f t="shared" si="50"/>
        <v/>
      </c>
      <c r="AH174" s="56" t="str">
        <f t="shared" si="36"/>
        <v/>
      </c>
    </row>
    <row r="175" spans="10:34">
      <c r="J175" s="56">
        <v>159</v>
      </c>
      <c r="K175" s="56">
        <f t="shared" si="37"/>
        <v>19500</v>
      </c>
      <c r="L175" s="56">
        <f t="shared" si="38"/>
        <v>19500</v>
      </c>
      <c r="M175" s="56">
        <f t="shared" si="39"/>
        <v>19500</v>
      </c>
      <c r="N175" t="str">
        <f t="shared" si="40"/>
        <v/>
      </c>
      <c r="O175" t="str">
        <f t="shared" si="41"/>
        <v/>
      </c>
      <c r="P175" t="str">
        <f t="shared" si="42"/>
        <v/>
      </c>
      <c r="Q175" s="56" t="str">
        <f t="shared" si="34"/>
        <v/>
      </c>
      <c r="R175" s="56">
        <v>159</v>
      </c>
      <c r="S175" s="56">
        <f t="shared" si="43"/>
        <v>4500</v>
      </c>
      <c r="U175" s="56">
        <f t="shared" si="44"/>
        <v>19500</v>
      </c>
      <c r="V175" s="56" t="str">
        <f t="shared" si="45"/>
        <v/>
      </c>
      <c r="X175" t="str">
        <f t="shared" si="46"/>
        <v/>
      </c>
      <c r="Y175" s="56" t="str">
        <f t="shared" si="35"/>
        <v/>
      </c>
      <c r="AA175" s="56">
        <v>159</v>
      </c>
      <c r="AB175" s="56">
        <f t="shared" si="47"/>
        <v>19500</v>
      </c>
      <c r="AC175" s="56">
        <f t="shared" si="48"/>
        <v>9500</v>
      </c>
      <c r="AE175" t="str">
        <f t="shared" si="49"/>
        <v/>
      </c>
      <c r="AF175" t="str">
        <f t="shared" si="50"/>
        <v/>
      </c>
      <c r="AH175" s="56" t="str">
        <f t="shared" si="36"/>
        <v/>
      </c>
    </row>
    <row r="176" spans="10:34">
      <c r="J176" s="56">
        <v>160</v>
      </c>
      <c r="K176" s="56">
        <f t="shared" si="37"/>
        <v>20000</v>
      </c>
      <c r="L176" s="56">
        <f t="shared" si="38"/>
        <v>20000</v>
      </c>
      <c r="M176" s="56">
        <f t="shared" si="39"/>
        <v>20000</v>
      </c>
      <c r="N176" t="str">
        <f t="shared" si="40"/>
        <v/>
      </c>
      <c r="O176" t="str">
        <f t="shared" si="41"/>
        <v/>
      </c>
      <c r="P176" t="str">
        <f t="shared" si="42"/>
        <v/>
      </c>
      <c r="Q176" s="56" t="str">
        <f t="shared" si="34"/>
        <v/>
      </c>
      <c r="R176" s="56">
        <v>160</v>
      </c>
      <c r="S176" s="56">
        <f t="shared" si="43"/>
        <v>5000</v>
      </c>
      <c r="U176" s="56">
        <f t="shared" si="44"/>
        <v>20000</v>
      </c>
      <c r="V176" s="56" t="str">
        <f t="shared" si="45"/>
        <v/>
      </c>
      <c r="X176" t="str">
        <f t="shared" si="46"/>
        <v/>
      </c>
      <c r="Y176" s="56" t="str">
        <f t="shared" si="35"/>
        <v/>
      </c>
      <c r="AA176" s="56">
        <v>160</v>
      </c>
      <c r="AB176" s="56">
        <f t="shared" si="47"/>
        <v>20000</v>
      </c>
      <c r="AC176" s="56">
        <f t="shared" si="48"/>
        <v>10000</v>
      </c>
      <c r="AE176" t="str">
        <f t="shared" si="49"/>
        <v/>
      </c>
      <c r="AF176" t="str">
        <f t="shared" si="50"/>
        <v/>
      </c>
      <c r="AH176" s="56" t="str">
        <f t="shared" si="36"/>
        <v/>
      </c>
    </row>
    <row r="177" spans="10:34">
      <c r="J177" s="56">
        <v>161</v>
      </c>
      <c r="K177" s="56">
        <f t="shared" si="37"/>
        <v>500</v>
      </c>
      <c r="L177" s="56">
        <f t="shared" si="38"/>
        <v>500</v>
      </c>
      <c r="M177" s="56">
        <f t="shared" si="39"/>
        <v>500</v>
      </c>
      <c r="N177">
        <f t="shared" si="40"/>
        <v>1</v>
      </c>
      <c r="O177">
        <f t="shared" si="41"/>
        <v>1</v>
      </c>
      <c r="P177">
        <f t="shared" si="42"/>
        <v>1</v>
      </c>
      <c r="Q177" s="56">
        <f t="shared" si="34"/>
        <v>1</v>
      </c>
      <c r="R177" s="56">
        <v>161</v>
      </c>
      <c r="S177" s="56">
        <f t="shared" si="43"/>
        <v>5500</v>
      </c>
      <c r="U177" s="56">
        <f t="shared" si="44"/>
        <v>500</v>
      </c>
      <c r="V177" s="56" t="str">
        <f t="shared" si="45"/>
        <v/>
      </c>
      <c r="X177">
        <f t="shared" si="46"/>
        <v>1</v>
      </c>
      <c r="Y177" s="56">
        <f t="shared" si="35"/>
        <v>1</v>
      </c>
      <c r="AA177" s="56">
        <v>161</v>
      </c>
      <c r="AB177" s="56">
        <f t="shared" si="47"/>
        <v>500</v>
      </c>
      <c r="AC177" s="56">
        <f t="shared" si="48"/>
        <v>500</v>
      </c>
      <c r="AE177">
        <f t="shared" si="49"/>
        <v>1</v>
      </c>
      <c r="AF177">
        <f t="shared" si="50"/>
        <v>1</v>
      </c>
      <c r="AH177" s="56">
        <f t="shared" si="36"/>
        <v>1</v>
      </c>
    </row>
    <row r="178" spans="10:34">
      <c r="J178" s="56">
        <v>162</v>
      </c>
      <c r="K178" s="56">
        <f t="shared" si="37"/>
        <v>1000</v>
      </c>
      <c r="L178" s="56">
        <f t="shared" si="38"/>
        <v>1000</v>
      </c>
      <c r="M178" s="56">
        <f t="shared" si="39"/>
        <v>1000</v>
      </c>
      <c r="N178" t="str">
        <f t="shared" si="40"/>
        <v/>
      </c>
      <c r="O178" t="str">
        <f t="shared" si="41"/>
        <v/>
      </c>
      <c r="P178" t="str">
        <f t="shared" si="42"/>
        <v/>
      </c>
      <c r="Q178" s="56" t="str">
        <f t="shared" si="34"/>
        <v/>
      </c>
      <c r="R178" s="56">
        <v>162</v>
      </c>
      <c r="S178" s="56">
        <f t="shared" si="43"/>
        <v>6000</v>
      </c>
      <c r="U178" s="56">
        <f t="shared" si="44"/>
        <v>1000</v>
      </c>
      <c r="V178" s="56" t="str">
        <f t="shared" si="45"/>
        <v/>
      </c>
      <c r="X178" t="str">
        <f t="shared" si="46"/>
        <v/>
      </c>
      <c r="Y178" s="56" t="str">
        <f t="shared" si="35"/>
        <v/>
      </c>
      <c r="AA178" s="56">
        <v>162</v>
      </c>
      <c r="AB178" s="56">
        <f t="shared" si="47"/>
        <v>1000</v>
      </c>
      <c r="AC178" s="56">
        <f t="shared" si="48"/>
        <v>1000</v>
      </c>
      <c r="AE178" t="str">
        <f t="shared" si="49"/>
        <v/>
      </c>
      <c r="AF178" t="str">
        <f t="shared" si="50"/>
        <v/>
      </c>
      <c r="AH178" s="56" t="str">
        <f t="shared" si="36"/>
        <v/>
      </c>
    </row>
    <row r="179" spans="10:34">
      <c r="J179" s="56">
        <v>163</v>
      </c>
      <c r="K179" s="56">
        <f t="shared" si="37"/>
        <v>1500</v>
      </c>
      <c r="L179" s="56">
        <f t="shared" si="38"/>
        <v>1500</v>
      </c>
      <c r="M179" s="56">
        <f t="shared" si="39"/>
        <v>1500</v>
      </c>
      <c r="N179" t="str">
        <f t="shared" si="40"/>
        <v/>
      </c>
      <c r="O179" t="str">
        <f t="shared" si="41"/>
        <v/>
      </c>
      <c r="P179" t="str">
        <f t="shared" si="42"/>
        <v/>
      </c>
      <c r="Q179" s="56" t="str">
        <f t="shared" si="34"/>
        <v/>
      </c>
      <c r="R179" s="56">
        <v>163</v>
      </c>
      <c r="S179" s="56">
        <f t="shared" si="43"/>
        <v>6500</v>
      </c>
      <c r="U179" s="56">
        <f t="shared" si="44"/>
        <v>1500</v>
      </c>
      <c r="V179" s="56" t="str">
        <f t="shared" si="45"/>
        <v/>
      </c>
      <c r="X179" t="str">
        <f t="shared" si="46"/>
        <v/>
      </c>
      <c r="Y179" s="56" t="str">
        <f t="shared" si="35"/>
        <v/>
      </c>
      <c r="AA179" s="56">
        <v>163</v>
      </c>
      <c r="AB179" s="56">
        <f t="shared" si="47"/>
        <v>1500</v>
      </c>
      <c r="AC179" s="56">
        <f t="shared" si="48"/>
        <v>1500</v>
      </c>
      <c r="AE179" t="str">
        <f t="shared" si="49"/>
        <v/>
      </c>
      <c r="AF179" t="str">
        <f t="shared" si="50"/>
        <v/>
      </c>
      <c r="AH179" s="56" t="str">
        <f t="shared" si="36"/>
        <v/>
      </c>
    </row>
    <row r="180" spans="10:34">
      <c r="J180" s="56">
        <v>164</v>
      </c>
      <c r="K180" s="56">
        <f t="shared" si="37"/>
        <v>2000</v>
      </c>
      <c r="L180" s="56">
        <f t="shared" si="38"/>
        <v>2000</v>
      </c>
      <c r="M180" s="56">
        <f t="shared" si="39"/>
        <v>2000</v>
      </c>
      <c r="N180" t="str">
        <f t="shared" si="40"/>
        <v/>
      </c>
      <c r="O180" t="str">
        <f t="shared" si="41"/>
        <v/>
      </c>
      <c r="P180" t="str">
        <f t="shared" si="42"/>
        <v/>
      </c>
      <c r="Q180" s="56" t="str">
        <f t="shared" si="34"/>
        <v/>
      </c>
      <c r="R180" s="56">
        <v>164</v>
      </c>
      <c r="S180" s="56">
        <f t="shared" si="43"/>
        <v>7000</v>
      </c>
      <c r="U180" s="56">
        <f t="shared" si="44"/>
        <v>2000</v>
      </c>
      <c r="V180" s="56" t="str">
        <f t="shared" si="45"/>
        <v/>
      </c>
      <c r="X180" t="str">
        <f t="shared" si="46"/>
        <v/>
      </c>
      <c r="Y180" s="56" t="str">
        <f t="shared" si="35"/>
        <v/>
      </c>
      <c r="AA180" s="56">
        <v>164</v>
      </c>
      <c r="AB180" s="56">
        <f t="shared" si="47"/>
        <v>2000</v>
      </c>
      <c r="AC180" s="56">
        <f t="shared" si="48"/>
        <v>2000</v>
      </c>
      <c r="AE180" t="str">
        <f t="shared" si="49"/>
        <v/>
      </c>
      <c r="AF180" t="str">
        <f t="shared" si="50"/>
        <v/>
      </c>
      <c r="AH180" s="56" t="str">
        <f t="shared" si="36"/>
        <v/>
      </c>
    </row>
    <row r="181" spans="10:34">
      <c r="J181" s="56">
        <v>165</v>
      </c>
      <c r="K181" s="56">
        <f t="shared" si="37"/>
        <v>2500</v>
      </c>
      <c r="L181" s="56">
        <f t="shared" si="38"/>
        <v>2500</v>
      </c>
      <c r="M181" s="56">
        <f t="shared" si="39"/>
        <v>2500</v>
      </c>
      <c r="N181" t="str">
        <f t="shared" si="40"/>
        <v/>
      </c>
      <c r="O181" t="str">
        <f t="shared" si="41"/>
        <v/>
      </c>
      <c r="P181" t="str">
        <f t="shared" si="42"/>
        <v/>
      </c>
      <c r="Q181" s="56" t="str">
        <f t="shared" si="34"/>
        <v/>
      </c>
      <c r="R181" s="56">
        <v>165</v>
      </c>
      <c r="S181" s="56">
        <f t="shared" si="43"/>
        <v>7500</v>
      </c>
      <c r="U181" s="56">
        <f t="shared" si="44"/>
        <v>2500</v>
      </c>
      <c r="V181" s="56" t="str">
        <f t="shared" si="45"/>
        <v/>
      </c>
      <c r="X181" t="str">
        <f t="shared" si="46"/>
        <v/>
      </c>
      <c r="Y181" s="56" t="str">
        <f t="shared" si="35"/>
        <v/>
      </c>
      <c r="AA181" s="56">
        <v>165</v>
      </c>
      <c r="AB181" s="56">
        <f t="shared" si="47"/>
        <v>2500</v>
      </c>
      <c r="AC181" s="56">
        <f t="shared" si="48"/>
        <v>2500</v>
      </c>
      <c r="AE181" t="str">
        <f t="shared" si="49"/>
        <v/>
      </c>
      <c r="AF181" t="str">
        <f t="shared" si="50"/>
        <v/>
      </c>
      <c r="AH181" s="56" t="str">
        <f t="shared" si="36"/>
        <v/>
      </c>
    </row>
    <row r="182" spans="10:34">
      <c r="J182" s="56">
        <v>166</v>
      </c>
      <c r="K182" s="56">
        <f t="shared" si="37"/>
        <v>3000</v>
      </c>
      <c r="L182" s="56">
        <f t="shared" si="38"/>
        <v>3000</v>
      </c>
      <c r="M182" s="56">
        <f t="shared" si="39"/>
        <v>3000</v>
      </c>
      <c r="N182" t="str">
        <f t="shared" si="40"/>
        <v/>
      </c>
      <c r="O182" t="str">
        <f t="shared" si="41"/>
        <v/>
      </c>
      <c r="P182" t="str">
        <f t="shared" si="42"/>
        <v/>
      </c>
      <c r="Q182" s="56" t="str">
        <f t="shared" si="34"/>
        <v/>
      </c>
      <c r="R182" s="56">
        <v>166</v>
      </c>
      <c r="S182" s="56">
        <f t="shared" si="43"/>
        <v>8000</v>
      </c>
      <c r="U182" s="56">
        <f t="shared" si="44"/>
        <v>3000</v>
      </c>
      <c r="V182" s="56" t="str">
        <f t="shared" si="45"/>
        <v/>
      </c>
      <c r="X182" t="str">
        <f t="shared" si="46"/>
        <v/>
      </c>
      <c r="Y182" s="56" t="str">
        <f t="shared" si="35"/>
        <v/>
      </c>
      <c r="AA182" s="56">
        <v>166</v>
      </c>
      <c r="AB182" s="56">
        <f t="shared" si="47"/>
        <v>3000</v>
      </c>
      <c r="AC182" s="56">
        <f t="shared" si="48"/>
        <v>3000</v>
      </c>
      <c r="AE182" t="str">
        <f t="shared" si="49"/>
        <v/>
      </c>
      <c r="AF182" t="str">
        <f t="shared" si="50"/>
        <v/>
      </c>
      <c r="AH182" s="56" t="str">
        <f t="shared" si="36"/>
        <v/>
      </c>
    </row>
    <row r="183" spans="10:34">
      <c r="J183" s="56">
        <v>167</v>
      </c>
      <c r="K183" s="56">
        <f t="shared" si="37"/>
        <v>3500</v>
      </c>
      <c r="L183" s="56">
        <f t="shared" si="38"/>
        <v>3500</v>
      </c>
      <c r="M183" s="56">
        <f t="shared" si="39"/>
        <v>3500</v>
      </c>
      <c r="N183" t="str">
        <f t="shared" si="40"/>
        <v/>
      </c>
      <c r="O183" t="str">
        <f t="shared" si="41"/>
        <v/>
      </c>
      <c r="P183" t="str">
        <f t="shared" si="42"/>
        <v/>
      </c>
      <c r="Q183" s="56" t="str">
        <f t="shared" si="34"/>
        <v/>
      </c>
      <c r="R183" s="56">
        <v>167</v>
      </c>
      <c r="S183" s="56">
        <f t="shared" si="43"/>
        <v>8500</v>
      </c>
      <c r="U183" s="56">
        <f t="shared" si="44"/>
        <v>3500</v>
      </c>
      <c r="V183" s="56" t="str">
        <f t="shared" si="45"/>
        <v/>
      </c>
      <c r="X183" t="str">
        <f t="shared" si="46"/>
        <v/>
      </c>
      <c r="Y183" s="56" t="str">
        <f t="shared" si="35"/>
        <v/>
      </c>
      <c r="AA183" s="56">
        <v>167</v>
      </c>
      <c r="AB183" s="56">
        <f t="shared" si="47"/>
        <v>3500</v>
      </c>
      <c r="AC183" s="56">
        <f t="shared" si="48"/>
        <v>3500</v>
      </c>
      <c r="AE183" t="str">
        <f t="shared" si="49"/>
        <v/>
      </c>
      <c r="AF183" t="str">
        <f t="shared" si="50"/>
        <v/>
      </c>
      <c r="AH183" s="56" t="str">
        <f t="shared" si="36"/>
        <v/>
      </c>
    </row>
    <row r="184" spans="10:34">
      <c r="J184" s="56">
        <v>168</v>
      </c>
      <c r="K184" s="56">
        <f t="shared" si="37"/>
        <v>4000</v>
      </c>
      <c r="L184" s="56">
        <f t="shared" si="38"/>
        <v>4000</v>
      </c>
      <c r="M184" s="56">
        <f t="shared" si="39"/>
        <v>4000</v>
      </c>
      <c r="N184" t="str">
        <f t="shared" si="40"/>
        <v/>
      </c>
      <c r="O184" t="str">
        <f t="shared" si="41"/>
        <v/>
      </c>
      <c r="P184" t="str">
        <f t="shared" si="42"/>
        <v/>
      </c>
      <c r="Q184" s="56" t="str">
        <f t="shared" si="34"/>
        <v/>
      </c>
      <c r="R184" s="56">
        <v>168</v>
      </c>
      <c r="S184" s="56">
        <f t="shared" si="43"/>
        <v>9000</v>
      </c>
      <c r="U184" s="56">
        <f t="shared" si="44"/>
        <v>4000</v>
      </c>
      <c r="V184" s="56" t="str">
        <f t="shared" si="45"/>
        <v/>
      </c>
      <c r="X184" t="str">
        <f t="shared" si="46"/>
        <v/>
      </c>
      <c r="Y184" s="56" t="str">
        <f t="shared" si="35"/>
        <v/>
      </c>
      <c r="AA184" s="56">
        <v>168</v>
      </c>
      <c r="AB184" s="56">
        <f t="shared" si="47"/>
        <v>4000</v>
      </c>
      <c r="AC184" s="56">
        <f t="shared" si="48"/>
        <v>4000</v>
      </c>
      <c r="AE184" t="str">
        <f t="shared" si="49"/>
        <v/>
      </c>
      <c r="AF184" t="str">
        <f t="shared" si="50"/>
        <v/>
      </c>
      <c r="AH184" s="56" t="str">
        <f t="shared" si="36"/>
        <v/>
      </c>
    </row>
    <row r="185" spans="10:34">
      <c r="J185" s="56">
        <v>169</v>
      </c>
      <c r="K185" s="56">
        <f t="shared" si="37"/>
        <v>4500</v>
      </c>
      <c r="L185" s="56">
        <f t="shared" si="38"/>
        <v>4500</v>
      </c>
      <c r="M185" s="56">
        <f t="shared" si="39"/>
        <v>4500</v>
      </c>
      <c r="N185" t="str">
        <f t="shared" si="40"/>
        <v/>
      </c>
      <c r="O185" t="str">
        <f t="shared" si="41"/>
        <v/>
      </c>
      <c r="P185" t="str">
        <f t="shared" si="42"/>
        <v/>
      </c>
      <c r="Q185" s="56" t="str">
        <f t="shared" si="34"/>
        <v/>
      </c>
      <c r="R185" s="56">
        <v>169</v>
      </c>
      <c r="S185" s="56">
        <f t="shared" si="43"/>
        <v>9500</v>
      </c>
      <c r="U185" s="56">
        <f t="shared" si="44"/>
        <v>4500</v>
      </c>
      <c r="V185" s="56" t="str">
        <f t="shared" si="45"/>
        <v/>
      </c>
      <c r="X185" t="str">
        <f t="shared" si="46"/>
        <v/>
      </c>
      <c r="Y185" s="56" t="str">
        <f t="shared" si="35"/>
        <v/>
      </c>
      <c r="AA185" s="56">
        <v>169</v>
      </c>
      <c r="AB185" s="56">
        <f t="shared" si="47"/>
        <v>4500</v>
      </c>
      <c r="AC185" s="56">
        <f t="shared" si="48"/>
        <v>4500</v>
      </c>
      <c r="AE185" t="str">
        <f t="shared" si="49"/>
        <v/>
      </c>
      <c r="AF185" t="str">
        <f t="shared" si="50"/>
        <v/>
      </c>
      <c r="AH185" s="56" t="str">
        <f t="shared" si="36"/>
        <v/>
      </c>
    </row>
    <row r="186" spans="10:34">
      <c r="J186" s="56">
        <v>170</v>
      </c>
      <c r="K186" s="56">
        <f t="shared" si="37"/>
        <v>5000</v>
      </c>
      <c r="L186" s="56">
        <f t="shared" si="38"/>
        <v>5000</v>
      </c>
      <c r="M186" s="56">
        <f t="shared" si="39"/>
        <v>5000</v>
      </c>
      <c r="N186" t="str">
        <f t="shared" si="40"/>
        <v/>
      </c>
      <c r="O186" t="str">
        <f t="shared" si="41"/>
        <v/>
      </c>
      <c r="P186" t="str">
        <f t="shared" si="42"/>
        <v/>
      </c>
      <c r="Q186" s="56" t="str">
        <f t="shared" si="34"/>
        <v/>
      </c>
      <c r="R186" s="56">
        <v>170</v>
      </c>
      <c r="S186" s="56">
        <f t="shared" si="43"/>
        <v>10000</v>
      </c>
      <c r="U186" s="56">
        <f t="shared" si="44"/>
        <v>5000</v>
      </c>
      <c r="V186" s="56" t="str">
        <f t="shared" si="45"/>
        <v/>
      </c>
      <c r="X186" t="str">
        <f t="shared" si="46"/>
        <v/>
      </c>
      <c r="Y186" s="56" t="str">
        <f t="shared" si="35"/>
        <v/>
      </c>
      <c r="AA186" s="56">
        <v>170</v>
      </c>
      <c r="AB186" s="56">
        <f t="shared" si="47"/>
        <v>5000</v>
      </c>
      <c r="AC186" s="56">
        <f t="shared" si="48"/>
        <v>5000</v>
      </c>
      <c r="AE186" t="str">
        <f t="shared" si="49"/>
        <v/>
      </c>
      <c r="AF186" t="str">
        <f t="shared" si="50"/>
        <v/>
      </c>
      <c r="AH186" s="56" t="str">
        <f t="shared" si="36"/>
        <v/>
      </c>
    </row>
    <row r="187" spans="10:34">
      <c r="J187" s="56">
        <v>171</v>
      </c>
      <c r="K187" s="56">
        <f t="shared" si="37"/>
        <v>5500</v>
      </c>
      <c r="L187" s="56">
        <f t="shared" si="38"/>
        <v>5500</v>
      </c>
      <c r="M187" s="56">
        <f t="shared" si="39"/>
        <v>5500</v>
      </c>
      <c r="N187" t="str">
        <f t="shared" si="40"/>
        <v/>
      </c>
      <c r="O187" t="str">
        <f t="shared" si="41"/>
        <v/>
      </c>
      <c r="P187" t="str">
        <f t="shared" si="42"/>
        <v/>
      </c>
      <c r="Q187" s="56" t="str">
        <f t="shared" si="34"/>
        <v/>
      </c>
      <c r="R187" s="56">
        <v>171</v>
      </c>
      <c r="S187" s="56">
        <f t="shared" si="43"/>
        <v>10500</v>
      </c>
      <c r="U187" s="56">
        <f t="shared" si="44"/>
        <v>5500</v>
      </c>
      <c r="V187" s="56" t="str">
        <f t="shared" si="45"/>
        <v/>
      </c>
      <c r="X187" t="str">
        <f t="shared" si="46"/>
        <v/>
      </c>
      <c r="Y187" s="56" t="str">
        <f t="shared" si="35"/>
        <v/>
      </c>
      <c r="AA187" s="56">
        <v>171</v>
      </c>
      <c r="AB187" s="56">
        <f t="shared" si="47"/>
        <v>5500</v>
      </c>
      <c r="AC187" s="56">
        <f t="shared" si="48"/>
        <v>5500</v>
      </c>
      <c r="AE187" t="str">
        <f t="shared" si="49"/>
        <v/>
      </c>
      <c r="AF187" t="str">
        <f t="shared" si="50"/>
        <v/>
      </c>
      <c r="AH187" s="56" t="str">
        <f t="shared" si="36"/>
        <v/>
      </c>
    </row>
    <row r="188" spans="10:34">
      <c r="J188" s="56">
        <v>172</v>
      </c>
      <c r="K188" s="56">
        <f t="shared" si="37"/>
        <v>6000</v>
      </c>
      <c r="L188" s="56">
        <f t="shared" si="38"/>
        <v>6000</v>
      </c>
      <c r="M188" s="56">
        <f t="shared" si="39"/>
        <v>6000</v>
      </c>
      <c r="N188" t="str">
        <f t="shared" si="40"/>
        <v/>
      </c>
      <c r="O188" t="str">
        <f t="shared" si="41"/>
        <v/>
      </c>
      <c r="P188" t="str">
        <f t="shared" si="42"/>
        <v/>
      </c>
      <c r="Q188" s="56" t="str">
        <f t="shared" si="34"/>
        <v/>
      </c>
      <c r="R188" s="56">
        <v>172</v>
      </c>
      <c r="S188" s="56">
        <f t="shared" si="43"/>
        <v>11000</v>
      </c>
      <c r="U188" s="56">
        <f t="shared" si="44"/>
        <v>6000</v>
      </c>
      <c r="V188" s="56" t="str">
        <f t="shared" si="45"/>
        <v/>
      </c>
      <c r="X188" t="str">
        <f t="shared" si="46"/>
        <v/>
      </c>
      <c r="Y188" s="56" t="str">
        <f t="shared" si="35"/>
        <v/>
      </c>
      <c r="AA188" s="56">
        <v>172</v>
      </c>
      <c r="AB188" s="56">
        <f t="shared" si="47"/>
        <v>6000</v>
      </c>
      <c r="AC188" s="56">
        <f t="shared" si="48"/>
        <v>6000</v>
      </c>
      <c r="AE188" t="str">
        <f t="shared" si="49"/>
        <v/>
      </c>
      <c r="AF188" t="str">
        <f t="shared" si="50"/>
        <v/>
      </c>
      <c r="AH188" s="56" t="str">
        <f t="shared" si="36"/>
        <v/>
      </c>
    </row>
    <row r="189" spans="10:34">
      <c r="J189" s="56">
        <v>173</v>
      </c>
      <c r="K189" s="56">
        <f t="shared" si="37"/>
        <v>6500</v>
      </c>
      <c r="L189" s="56">
        <f t="shared" si="38"/>
        <v>6500</v>
      </c>
      <c r="M189" s="56">
        <f t="shared" si="39"/>
        <v>6500</v>
      </c>
      <c r="N189" t="str">
        <f t="shared" si="40"/>
        <v/>
      </c>
      <c r="O189" t="str">
        <f t="shared" si="41"/>
        <v/>
      </c>
      <c r="P189" t="str">
        <f t="shared" si="42"/>
        <v/>
      </c>
      <c r="Q189" s="56" t="str">
        <f t="shared" si="34"/>
        <v/>
      </c>
      <c r="R189" s="56">
        <v>173</v>
      </c>
      <c r="S189" s="56">
        <f t="shared" si="43"/>
        <v>11500</v>
      </c>
      <c r="U189" s="56">
        <f t="shared" si="44"/>
        <v>6500</v>
      </c>
      <c r="V189" s="56" t="str">
        <f t="shared" si="45"/>
        <v/>
      </c>
      <c r="X189" t="str">
        <f t="shared" si="46"/>
        <v/>
      </c>
      <c r="Y189" s="56" t="str">
        <f t="shared" si="35"/>
        <v/>
      </c>
      <c r="AA189" s="56">
        <v>173</v>
      </c>
      <c r="AB189" s="56">
        <f t="shared" si="47"/>
        <v>6500</v>
      </c>
      <c r="AC189" s="56">
        <f t="shared" si="48"/>
        <v>6500</v>
      </c>
      <c r="AE189" t="str">
        <f t="shared" si="49"/>
        <v/>
      </c>
      <c r="AF189" t="str">
        <f t="shared" si="50"/>
        <v/>
      </c>
      <c r="AH189" s="56" t="str">
        <f t="shared" si="36"/>
        <v/>
      </c>
    </row>
    <row r="190" spans="10:34">
      <c r="J190" s="56">
        <v>174</v>
      </c>
      <c r="K190" s="56">
        <f t="shared" si="37"/>
        <v>7000</v>
      </c>
      <c r="L190" s="56">
        <f t="shared" si="38"/>
        <v>7000</v>
      </c>
      <c r="M190" s="56">
        <f t="shared" si="39"/>
        <v>7000</v>
      </c>
      <c r="N190" t="str">
        <f t="shared" si="40"/>
        <v/>
      </c>
      <c r="O190" t="str">
        <f t="shared" si="41"/>
        <v/>
      </c>
      <c r="P190" t="str">
        <f t="shared" si="42"/>
        <v/>
      </c>
      <c r="Q190" s="56" t="str">
        <f t="shared" si="34"/>
        <v/>
      </c>
      <c r="R190" s="56">
        <v>174</v>
      </c>
      <c r="S190" s="56">
        <f t="shared" si="43"/>
        <v>12000</v>
      </c>
      <c r="U190" s="56">
        <f t="shared" si="44"/>
        <v>7000</v>
      </c>
      <c r="V190" s="56" t="str">
        <f t="shared" si="45"/>
        <v/>
      </c>
      <c r="X190" t="str">
        <f t="shared" si="46"/>
        <v/>
      </c>
      <c r="Y190" s="56" t="str">
        <f t="shared" si="35"/>
        <v/>
      </c>
      <c r="AA190" s="56">
        <v>174</v>
      </c>
      <c r="AB190" s="56">
        <f t="shared" si="47"/>
        <v>7000</v>
      </c>
      <c r="AC190" s="56">
        <f t="shared" si="48"/>
        <v>7000</v>
      </c>
      <c r="AE190" t="str">
        <f t="shared" si="49"/>
        <v/>
      </c>
      <c r="AF190" t="str">
        <f t="shared" si="50"/>
        <v/>
      </c>
      <c r="AH190" s="56" t="str">
        <f t="shared" si="36"/>
        <v/>
      </c>
    </row>
    <row r="191" spans="10:34">
      <c r="J191" s="56">
        <v>175</v>
      </c>
      <c r="K191" s="56">
        <f t="shared" si="37"/>
        <v>7500</v>
      </c>
      <c r="L191" s="56">
        <f t="shared" si="38"/>
        <v>7500</v>
      </c>
      <c r="M191" s="56">
        <f t="shared" si="39"/>
        <v>7500</v>
      </c>
      <c r="N191" t="str">
        <f t="shared" si="40"/>
        <v/>
      </c>
      <c r="O191" t="str">
        <f t="shared" si="41"/>
        <v/>
      </c>
      <c r="P191" t="str">
        <f t="shared" si="42"/>
        <v/>
      </c>
      <c r="Q191" s="56" t="str">
        <f t="shared" si="34"/>
        <v/>
      </c>
      <c r="R191" s="56">
        <v>175</v>
      </c>
      <c r="S191" s="56">
        <f t="shared" si="43"/>
        <v>12500</v>
      </c>
      <c r="U191" s="56">
        <f t="shared" si="44"/>
        <v>7500</v>
      </c>
      <c r="V191" s="56" t="str">
        <f t="shared" si="45"/>
        <v/>
      </c>
      <c r="X191" t="str">
        <f t="shared" si="46"/>
        <v/>
      </c>
      <c r="Y191" s="56" t="str">
        <f t="shared" si="35"/>
        <v/>
      </c>
      <c r="AA191" s="56">
        <v>175</v>
      </c>
      <c r="AB191" s="56">
        <f t="shared" si="47"/>
        <v>7500</v>
      </c>
      <c r="AC191" s="56">
        <f t="shared" si="48"/>
        <v>7500</v>
      </c>
      <c r="AE191" t="str">
        <f t="shared" si="49"/>
        <v/>
      </c>
      <c r="AF191" t="str">
        <f t="shared" si="50"/>
        <v/>
      </c>
      <c r="AH191" s="56" t="str">
        <f t="shared" si="36"/>
        <v/>
      </c>
    </row>
    <row r="192" spans="10:34">
      <c r="J192" s="56">
        <v>176</v>
      </c>
      <c r="K192" s="56">
        <f t="shared" si="37"/>
        <v>8000</v>
      </c>
      <c r="L192" s="56">
        <f t="shared" si="38"/>
        <v>8000</v>
      </c>
      <c r="M192" s="56">
        <f t="shared" si="39"/>
        <v>8000</v>
      </c>
      <c r="N192" t="str">
        <f t="shared" si="40"/>
        <v/>
      </c>
      <c r="O192" t="str">
        <f t="shared" si="41"/>
        <v/>
      </c>
      <c r="P192" t="str">
        <f t="shared" si="42"/>
        <v/>
      </c>
      <c r="Q192" s="56" t="str">
        <f t="shared" si="34"/>
        <v/>
      </c>
      <c r="R192" s="56">
        <v>176</v>
      </c>
      <c r="S192" s="56">
        <f t="shared" si="43"/>
        <v>13000</v>
      </c>
      <c r="U192" s="56">
        <f t="shared" si="44"/>
        <v>8000</v>
      </c>
      <c r="V192" s="56" t="str">
        <f t="shared" si="45"/>
        <v/>
      </c>
      <c r="X192" t="str">
        <f t="shared" si="46"/>
        <v/>
      </c>
      <c r="Y192" s="56" t="str">
        <f t="shared" si="35"/>
        <v/>
      </c>
      <c r="AA192" s="56">
        <v>176</v>
      </c>
      <c r="AB192" s="56">
        <f t="shared" si="47"/>
        <v>8000</v>
      </c>
      <c r="AC192" s="56">
        <f t="shared" si="48"/>
        <v>8000</v>
      </c>
      <c r="AE192" t="str">
        <f t="shared" si="49"/>
        <v/>
      </c>
      <c r="AF192" t="str">
        <f t="shared" si="50"/>
        <v/>
      </c>
      <c r="AH192" s="56" t="str">
        <f t="shared" si="36"/>
        <v/>
      </c>
    </row>
    <row r="193" spans="10:34">
      <c r="J193" s="56">
        <v>177</v>
      </c>
      <c r="K193" s="56">
        <f t="shared" si="37"/>
        <v>8500</v>
      </c>
      <c r="L193" s="56">
        <f t="shared" si="38"/>
        <v>8500</v>
      </c>
      <c r="M193" s="56">
        <f t="shared" si="39"/>
        <v>8500</v>
      </c>
      <c r="N193" t="str">
        <f t="shared" si="40"/>
        <v/>
      </c>
      <c r="O193" t="str">
        <f t="shared" si="41"/>
        <v/>
      </c>
      <c r="P193" t="str">
        <f t="shared" si="42"/>
        <v/>
      </c>
      <c r="Q193" s="56" t="str">
        <f t="shared" si="34"/>
        <v/>
      </c>
      <c r="R193" s="56">
        <v>177</v>
      </c>
      <c r="S193" s="56">
        <f t="shared" si="43"/>
        <v>13500</v>
      </c>
      <c r="U193" s="56">
        <f t="shared" si="44"/>
        <v>8500</v>
      </c>
      <c r="V193" s="56" t="str">
        <f t="shared" si="45"/>
        <v/>
      </c>
      <c r="X193" t="str">
        <f t="shared" si="46"/>
        <v/>
      </c>
      <c r="Y193" s="56" t="str">
        <f t="shared" si="35"/>
        <v/>
      </c>
      <c r="AA193" s="56">
        <v>177</v>
      </c>
      <c r="AB193" s="56">
        <f t="shared" si="47"/>
        <v>8500</v>
      </c>
      <c r="AC193" s="56">
        <f t="shared" si="48"/>
        <v>8500</v>
      </c>
      <c r="AE193" t="str">
        <f t="shared" si="49"/>
        <v/>
      </c>
      <c r="AF193" t="str">
        <f t="shared" si="50"/>
        <v/>
      </c>
      <c r="AH193" s="56" t="str">
        <f t="shared" si="36"/>
        <v/>
      </c>
    </row>
    <row r="194" spans="10:34">
      <c r="J194" s="56">
        <v>178</v>
      </c>
      <c r="K194" s="56">
        <f t="shared" si="37"/>
        <v>9000</v>
      </c>
      <c r="L194" s="56">
        <f t="shared" si="38"/>
        <v>9000</v>
      </c>
      <c r="M194" s="56">
        <f t="shared" si="39"/>
        <v>9000</v>
      </c>
      <c r="N194" t="str">
        <f t="shared" si="40"/>
        <v/>
      </c>
      <c r="O194" t="str">
        <f t="shared" si="41"/>
        <v/>
      </c>
      <c r="P194" t="str">
        <f t="shared" si="42"/>
        <v/>
      </c>
      <c r="Q194" s="56" t="str">
        <f t="shared" si="34"/>
        <v/>
      </c>
      <c r="R194" s="56">
        <v>178</v>
      </c>
      <c r="S194" s="56">
        <f t="shared" si="43"/>
        <v>14000</v>
      </c>
      <c r="U194" s="56">
        <f t="shared" si="44"/>
        <v>9000</v>
      </c>
      <c r="V194" s="56" t="str">
        <f t="shared" si="45"/>
        <v/>
      </c>
      <c r="X194" t="str">
        <f t="shared" si="46"/>
        <v/>
      </c>
      <c r="Y194" s="56" t="str">
        <f t="shared" si="35"/>
        <v/>
      </c>
      <c r="AA194" s="56">
        <v>178</v>
      </c>
      <c r="AB194" s="56">
        <f t="shared" si="47"/>
        <v>9000</v>
      </c>
      <c r="AC194" s="56">
        <f t="shared" si="48"/>
        <v>9000</v>
      </c>
      <c r="AE194" t="str">
        <f t="shared" si="49"/>
        <v/>
      </c>
      <c r="AF194" t="str">
        <f t="shared" si="50"/>
        <v/>
      </c>
      <c r="AH194" s="56" t="str">
        <f t="shared" si="36"/>
        <v/>
      </c>
    </row>
    <row r="195" spans="10:34">
      <c r="J195" s="56">
        <v>179</v>
      </c>
      <c r="K195" s="56">
        <f t="shared" si="37"/>
        <v>9500</v>
      </c>
      <c r="L195" s="56">
        <f t="shared" si="38"/>
        <v>9500</v>
      </c>
      <c r="M195" s="56">
        <f t="shared" si="39"/>
        <v>9500</v>
      </c>
      <c r="N195" t="str">
        <f t="shared" si="40"/>
        <v/>
      </c>
      <c r="O195" t="str">
        <f t="shared" si="41"/>
        <v/>
      </c>
      <c r="P195" t="str">
        <f t="shared" si="42"/>
        <v/>
      </c>
      <c r="Q195" s="56" t="str">
        <f t="shared" si="34"/>
        <v/>
      </c>
      <c r="R195" s="56">
        <v>179</v>
      </c>
      <c r="S195" s="56">
        <f t="shared" si="43"/>
        <v>14500</v>
      </c>
      <c r="U195" s="56">
        <f t="shared" si="44"/>
        <v>9500</v>
      </c>
      <c r="V195" s="56" t="str">
        <f t="shared" si="45"/>
        <v/>
      </c>
      <c r="X195" t="str">
        <f t="shared" si="46"/>
        <v/>
      </c>
      <c r="Y195" s="56" t="str">
        <f t="shared" si="35"/>
        <v/>
      </c>
      <c r="AA195" s="56">
        <v>179</v>
      </c>
      <c r="AB195" s="56">
        <f t="shared" si="47"/>
        <v>9500</v>
      </c>
      <c r="AC195" s="56">
        <f t="shared" si="48"/>
        <v>9500</v>
      </c>
      <c r="AE195" t="str">
        <f t="shared" si="49"/>
        <v/>
      </c>
      <c r="AF195" t="str">
        <f t="shared" si="50"/>
        <v/>
      </c>
      <c r="AH195" s="56" t="str">
        <f t="shared" si="36"/>
        <v/>
      </c>
    </row>
    <row r="196" spans="10:34">
      <c r="J196" s="56">
        <v>180</v>
      </c>
      <c r="K196" s="56">
        <f t="shared" si="37"/>
        <v>10000</v>
      </c>
      <c r="L196" s="56">
        <f t="shared" si="38"/>
        <v>10000</v>
      </c>
      <c r="M196" s="56">
        <f t="shared" si="39"/>
        <v>10000</v>
      </c>
      <c r="N196" t="str">
        <f t="shared" si="40"/>
        <v/>
      </c>
      <c r="O196" t="str">
        <f t="shared" si="41"/>
        <v/>
      </c>
      <c r="P196" t="str">
        <f t="shared" si="42"/>
        <v/>
      </c>
      <c r="Q196" s="56" t="str">
        <f t="shared" si="34"/>
        <v/>
      </c>
      <c r="R196" s="56">
        <v>180</v>
      </c>
      <c r="S196" s="56">
        <f t="shared" si="43"/>
        <v>15000</v>
      </c>
      <c r="U196" s="56">
        <f t="shared" si="44"/>
        <v>10000</v>
      </c>
      <c r="V196" s="56" t="str">
        <f t="shared" si="45"/>
        <v/>
      </c>
      <c r="X196" t="str">
        <f t="shared" si="46"/>
        <v/>
      </c>
      <c r="Y196" s="56" t="str">
        <f t="shared" si="35"/>
        <v/>
      </c>
      <c r="AA196" s="56">
        <v>180</v>
      </c>
      <c r="AB196" s="56">
        <f t="shared" si="47"/>
        <v>10000</v>
      </c>
      <c r="AC196" s="56">
        <f t="shared" si="48"/>
        <v>10000</v>
      </c>
      <c r="AE196" t="str">
        <f t="shared" si="49"/>
        <v/>
      </c>
      <c r="AF196" t="str">
        <f t="shared" si="50"/>
        <v/>
      </c>
      <c r="AH196" s="56" t="str">
        <f t="shared" si="36"/>
        <v/>
      </c>
    </row>
    <row r="197" spans="10:34">
      <c r="J197" s="56">
        <v>181</v>
      </c>
      <c r="K197" s="56">
        <f t="shared" si="37"/>
        <v>10500</v>
      </c>
      <c r="L197" s="56">
        <f t="shared" si="38"/>
        <v>10500</v>
      </c>
      <c r="M197" s="56">
        <f t="shared" si="39"/>
        <v>10500</v>
      </c>
      <c r="N197" t="str">
        <f t="shared" si="40"/>
        <v/>
      </c>
      <c r="O197" t="str">
        <f t="shared" si="41"/>
        <v/>
      </c>
      <c r="P197" t="str">
        <f t="shared" si="42"/>
        <v/>
      </c>
      <c r="Q197" s="56" t="str">
        <f t="shared" si="34"/>
        <v/>
      </c>
      <c r="R197" s="56">
        <v>181</v>
      </c>
      <c r="S197" s="56">
        <f t="shared" si="43"/>
        <v>500</v>
      </c>
      <c r="U197" s="56">
        <f t="shared" si="44"/>
        <v>10500</v>
      </c>
      <c r="V197" s="56">
        <f t="shared" si="45"/>
        <v>1</v>
      </c>
      <c r="X197" t="str">
        <f t="shared" si="46"/>
        <v/>
      </c>
      <c r="Y197" s="56">
        <f t="shared" si="35"/>
        <v>1</v>
      </c>
      <c r="AA197" s="56">
        <v>181</v>
      </c>
      <c r="AB197" s="56">
        <f t="shared" si="47"/>
        <v>10500</v>
      </c>
      <c r="AC197" s="56">
        <f t="shared" si="48"/>
        <v>500</v>
      </c>
      <c r="AE197" t="str">
        <f t="shared" si="49"/>
        <v/>
      </c>
      <c r="AF197">
        <f t="shared" si="50"/>
        <v>1</v>
      </c>
      <c r="AH197" s="56">
        <f t="shared" si="36"/>
        <v>1</v>
      </c>
    </row>
    <row r="198" spans="10:34">
      <c r="J198" s="56">
        <v>182</v>
      </c>
      <c r="K198" s="56">
        <f t="shared" si="37"/>
        <v>11000</v>
      </c>
      <c r="L198" s="56">
        <f t="shared" si="38"/>
        <v>11000</v>
      </c>
      <c r="M198" s="56">
        <f t="shared" si="39"/>
        <v>11000</v>
      </c>
      <c r="N198" t="str">
        <f t="shared" si="40"/>
        <v/>
      </c>
      <c r="O198" t="str">
        <f t="shared" si="41"/>
        <v/>
      </c>
      <c r="P198" t="str">
        <f t="shared" si="42"/>
        <v/>
      </c>
      <c r="Q198" s="56" t="str">
        <f t="shared" si="34"/>
        <v/>
      </c>
      <c r="R198" s="56">
        <v>182</v>
      </c>
      <c r="S198" s="56">
        <f t="shared" si="43"/>
        <v>1000</v>
      </c>
      <c r="U198" s="56">
        <f t="shared" si="44"/>
        <v>11000</v>
      </c>
      <c r="V198" s="56" t="str">
        <f t="shared" si="45"/>
        <v/>
      </c>
      <c r="X198" t="str">
        <f t="shared" si="46"/>
        <v/>
      </c>
      <c r="Y198" s="56" t="str">
        <f t="shared" si="35"/>
        <v/>
      </c>
      <c r="AA198" s="56">
        <v>182</v>
      </c>
      <c r="AB198" s="56">
        <f t="shared" si="47"/>
        <v>11000</v>
      </c>
      <c r="AC198" s="56">
        <f t="shared" si="48"/>
        <v>1000</v>
      </c>
      <c r="AE198" t="str">
        <f t="shared" si="49"/>
        <v/>
      </c>
      <c r="AF198" t="str">
        <f t="shared" si="50"/>
        <v/>
      </c>
      <c r="AH198" s="56" t="str">
        <f t="shared" si="36"/>
        <v/>
      </c>
    </row>
    <row r="199" spans="10:34">
      <c r="J199" s="56">
        <v>183</v>
      </c>
      <c r="K199" s="56">
        <f t="shared" si="37"/>
        <v>11500</v>
      </c>
      <c r="L199" s="56">
        <f t="shared" si="38"/>
        <v>11500</v>
      </c>
      <c r="M199" s="56">
        <f t="shared" si="39"/>
        <v>11500</v>
      </c>
      <c r="N199" t="str">
        <f t="shared" si="40"/>
        <v/>
      </c>
      <c r="O199" t="str">
        <f t="shared" si="41"/>
        <v/>
      </c>
      <c r="P199" t="str">
        <f t="shared" si="42"/>
        <v/>
      </c>
      <c r="Q199" s="56" t="str">
        <f t="shared" si="34"/>
        <v/>
      </c>
      <c r="R199" s="56">
        <v>183</v>
      </c>
      <c r="S199" s="56">
        <f t="shared" si="43"/>
        <v>1500</v>
      </c>
      <c r="U199" s="56">
        <f t="shared" si="44"/>
        <v>11500</v>
      </c>
      <c r="V199" s="56" t="str">
        <f t="shared" si="45"/>
        <v/>
      </c>
      <c r="X199" t="str">
        <f t="shared" si="46"/>
        <v/>
      </c>
      <c r="Y199" s="56" t="str">
        <f t="shared" si="35"/>
        <v/>
      </c>
      <c r="AA199" s="56">
        <v>183</v>
      </c>
      <c r="AB199" s="56">
        <f t="shared" si="47"/>
        <v>11500</v>
      </c>
      <c r="AC199" s="56">
        <f t="shared" si="48"/>
        <v>1500</v>
      </c>
      <c r="AE199" t="str">
        <f t="shared" si="49"/>
        <v/>
      </c>
      <c r="AF199" t="str">
        <f t="shared" si="50"/>
        <v/>
      </c>
      <c r="AH199" s="56" t="str">
        <f t="shared" si="36"/>
        <v/>
      </c>
    </row>
    <row r="200" spans="10:34">
      <c r="J200" s="56">
        <v>184</v>
      </c>
      <c r="K200" s="56">
        <f t="shared" si="37"/>
        <v>12000</v>
      </c>
      <c r="L200" s="56">
        <f t="shared" si="38"/>
        <v>12000</v>
      </c>
      <c r="M200" s="56">
        <f t="shared" si="39"/>
        <v>12000</v>
      </c>
      <c r="N200" t="str">
        <f t="shared" si="40"/>
        <v/>
      </c>
      <c r="O200" t="str">
        <f t="shared" si="41"/>
        <v/>
      </c>
      <c r="P200" t="str">
        <f t="shared" si="42"/>
        <v/>
      </c>
      <c r="Q200" s="56" t="str">
        <f t="shared" si="34"/>
        <v/>
      </c>
      <c r="R200" s="56">
        <v>184</v>
      </c>
      <c r="S200" s="56">
        <f t="shared" si="43"/>
        <v>2000</v>
      </c>
      <c r="U200" s="56">
        <f t="shared" si="44"/>
        <v>12000</v>
      </c>
      <c r="V200" s="56" t="str">
        <f t="shared" si="45"/>
        <v/>
      </c>
      <c r="X200" t="str">
        <f t="shared" si="46"/>
        <v/>
      </c>
      <c r="Y200" s="56" t="str">
        <f t="shared" si="35"/>
        <v/>
      </c>
      <c r="AA200" s="56">
        <v>184</v>
      </c>
      <c r="AB200" s="56">
        <f t="shared" si="47"/>
        <v>12000</v>
      </c>
      <c r="AC200" s="56">
        <f t="shared" si="48"/>
        <v>2000</v>
      </c>
      <c r="AE200" t="str">
        <f t="shared" si="49"/>
        <v/>
      </c>
      <c r="AF200" t="str">
        <f t="shared" si="50"/>
        <v/>
      </c>
      <c r="AH200" s="56" t="str">
        <f t="shared" si="36"/>
        <v/>
      </c>
    </row>
    <row r="201" spans="10:34">
      <c r="J201" s="56">
        <v>185</v>
      </c>
      <c r="K201" s="56">
        <f t="shared" si="37"/>
        <v>12500</v>
      </c>
      <c r="L201" s="56">
        <f t="shared" si="38"/>
        <v>12500</v>
      </c>
      <c r="M201" s="56">
        <f t="shared" si="39"/>
        <v>12500</v>
      </c>
      <c r="N201" t="str">
        <f t="shared" si="40"/>
        <v/>
      </c>
      <c r="O201" t="str">
        <f t="shared" si="41"/>
        <v/>
      </c>
      <c r="P201" t="str">
        <f t="shared" si="42"/>
        <v/>
      </c>
      <c r="Q201" s="56" t="str">
        <f t="shared" si="34"/>
        <v/>
      </c>
      <c r="R201" s="56">
        <v>185</v>
      </c>
      <c r="S201" s="56">
        <f t="shared" si="43"/>
        <v>2500</v>
      </c>
      <c r="U201" s="56">
        <f t="shared" si="44"/>
        <v>12500</v>
      </c>
      <c r="V201" s="56" t="str">
        <f t="shared" si="45"/>
        <v/>
      </c>
      <c r="X201" t="str">
        <f t="shared" si="46"/>
        <v/>
      </c>
      <c r="Y201" s="56" t="str">
        <f t="shared" si="35"/>
        <v/>
      </c>
      <c r="AA201" s="56">
        <v>185</v>
      </c>
      <c r="AB201" s="56">
        <f t="shared" si="47"/>
        <v>12500</v>
      </c>
      <c r="AC201" s="56">
        <f t="shared" si="48"/>
        <v>2500</v>
      </c>
      <c r="AE201" t="str">
        <f t="shared" si="49"/>
        <v/>
      </c>
      <c r="AF201" t="str">
        <f t="shared" si="50"/>
        <v/>
      </c>
      <c r="AH201" s="56" t="str">
        <f t="shared" si="36"/>
        <v/>
      </c>
    </row>
    <row r="202" spans="10:34">
      <c r="J202" s="56">
        <v>186</v>
      </c>
      <c r="K202" s="56">
        <f t="shared" si="37"/>
        <v>13000</v>
      </c>
      <c r="L202" s="56">
        <f t="shared" si="38"/>
        <v>13000</v>
      </c>
      <c r="M202" s="56">
        <f t="shared" si="39"/>
        <v>13000</v>
      </c>
      <c r="N202" t="str">
        <f t="shared" si="40"/>
        <v/>
      </c>
      <c r="O202" t="str">
        <f t="shared" si="41"/>
        <v/>
      </c>
      <c r="P202" t="str">
        <f t="shared" si="42"/>
        <v/>
      </c>
      <c r="Q202" s="56" t="str">
        <f t="shared" si="34"/>
        <v/>
      </c>
      <c r="R202" s="56">
        <v>186</v>
      </c>
      <c r="S202" s="56">
        <f t="shared" si="43"/>
        <v>3000</v>
      </c>
      <c r="U202" s="56">
        <f t="shared" si="44"/>
        <v>13000</v>
      </c>
      <c r="V202" s="56" t="str">
        <f t="shared" si="45"/>
        <v/>
      </c>
      <c r="X202" t="str">
        <f t="shared" si="46"/>
        <v/>
      </c>
      <c r="Y202" s="56" t="str">
        <f t="shared" si="35"/>
        <v/>
      </c>
      <c r="AA202" s="56">
        <v>186</v>
      </c>
      <c r="AB202" s="56">
        <f t="shared" si="47"/>
        <v>13000</v>
      </c>
      <c r="AC202" s="56">
        <f t="shared" si="48"/>
        <v>3000</v>
      </c>
      <c r="AE202" t="str">
        <f t="shared" si="49"/>
        <v/>
      </c>
      <c r="AF202" t="str">
        <f t="shared" si="50"/>
        <v/>
      </c>
      <c r="AH202" s="56" t="str">
        <f t="shared" si="36"/>
        <v/>
      </c>
    </row>
    <row r="203" spans="10:34">
      <c r="J203" s="56">
        <v>187</v>
      </c>
      <c r="K203" s="56">
        <f t="shared" si="37"/>
        <v>13500</v>
      </c>
      <c r="L203" s="56">
        <f t="shared" si="38"/>
        <v>13500</v>
      </c>
      <c r="M203" s="56">
        <f t="shared" si="39"/>
        <v>13500</v>
      </c>
      <c r="N203" t="str">
        <f t="shared" si="40"/>
        <v/>
      </c>
      <c r="O203" t="str">
        <f t="shared" si="41"/>
        <v/>
      </c>
      <c r="P203" t="str">
        <f t="shared" si="42"/>
        <v/>
      </c>
      <c r="Q203" s="56" t="str">
        <f t="shared" si="34"/>
        <v/>
      </c>
      <c r="R203" s="56">
        <v>187</v>
      </c>
      <c r="S203" s="56">
        <f t="shared" si="43"/>
        <v>3500</v>
      </c>
      <c r="U203" s="56">
        <f t="shared" si="44"/>
        <v>13500</v>
      </c>
      <c r="V203" s="56" t="str">
        <f t="shared" si="45"/>
        <v/>
      </c>
      <c r="X203" t="str">
        <f t="shared" si="46"/>
        <v/>
      </c>
      <c r="Y203" s="56" t="str">
        <f t="shared" si="35"/>
        <v/>
      </c>
      <c r="AA203" s="56">
        <v>187</v>
      </c>
      <c r="AB203" s="56">
        <f t="shared" si="47"/>
        <v>13500</v>
      </c>
      <c r="AC203" s="56">
        <f t="shared" si="48"/>
        <v>3500</v>
      </c>
      <c r="AE203" t="str">
        <f t="shared" si="49"/>
        <v/>
      </c>
      <c r="AF203" t="str">
        <f t="shared" si="50"/>
        <v/>
      </c>
      <c r="AH203" s="56" t="str">
        <f t="shared" si="36"/>
        <v/>
      </c>
    </row>
    <row r="204" spans="10:34">
      <c r="J204" s="56">
        <v>188</v>
      </c>
      <c r="K204" s="56">
        <f t="shared" si="37"/>
        <v>14000</v>
      </c>
      <c r="L204" s="56">
        <f t="shared" si="38"/>
        <v>14000</v>
      </c>
      <c r="M204" s="56">
        <f t="shared" si="39"/>
        <v>14000</v>
      </c>
      <c r="N204" t="str">
        <f t="shared" si="40"/>
        <v/>
      </c>
      <c r="O204" t="str">
        <f t="shared" si="41"/>
        <v/>
      </c>
      <c r="P204" t="str">
        <f t="shared" si="42"/>
        <v/>
      </c>
      <c r="Q204" s="56" t="str">
        <f t="shared" si="34"/>
        <v/>
      </c>
      <c r="R204" s="56">
        <v>188</v>
      </c>
      <c r="S204" s="56">
        <f t="shared" si="43"/>
        <v>4000</v>
      </c>
      <c r="U204" s="56">
        <f t="shared" si="44"/>
        <v>14000</v>
      </c>
      <c r="V204" s="56" t="str">
        <f t="shared" si="45"/>
        <v/>
      </c>
      <c r="X204" t="str">
        <f t="shared" si="46"/>
        <v/>
      </c>
      <c r="Y204" s="56" t="str">
        <f t="shared" si="35"/>
        <v/>
      </c>
      <c r="AA204" s="56">
        <v>188</v>
      </c>
      <c r="AB204" s="56">
        <f t="shared" si="47"/>
        <v>14000</v>
      </c>
      <c r="AC204" s="56">
        <f t="shared" si="48"/>
        <v>4000</v>
      </c>
      <c r="AE204" t="str">
        <f t="shared" si="49"/>
        <v/>
      </c>
      <c r="AF204" t="str">
        <f t="shared" si="50"/>
        <v/>
      </c>
      <c r="AH204" s="56" t="str">
        <f t="shared" si="36"/>
        <v/>
      </c>
    </row>
    <row r="205" spans="10:34">
      <c r="J205" s="56">
        <v>189</v>
      </c>
      <c r="K205" s="56">
        <f t="shared" si="37"/>
        <v>14500</v>
      </c>
      <c r="L205" s="56">
        <f t="shared" si="38"/>
        <v>14500</v>
      </c>
      <c r="M205" s="56">
        <f t="shared" si="39"/>
        <v>14500</v>
      </c>
      <c r="N205" t="str">
        <f t="shared" si="40"/>
        <v/>
      </c>
      <c r="O205" t="str">
        <f t="shared" si="41"/>
        <v/>
      </c>
      <c r="P205" t="str">
        <f t="shared" si="42"/>
        <v/>
      </c>
      <c r="Q205" s="56" t="str">
        <f t="shared" si="34"/>
        <v/>
      </c>
      <c r="R205" s="56">
        <v>189</v>
      </c>
      <c r="S205" s="56">
        <f t="shared" si="43"/>
        <v>4500</v>
      </c>
      <c r="U205" s="56">
        <f t="shared" si="44"/>
        <v>14500</v>
      </c>
      <c r="V205" s="56" t="str">
        <f t="shared" si="45"/>
        <v/>
      </c>
      <c r="X205" t="str">
        <f t="shared" si="46"/>
        <v/>
      </c>
      <c r="Y205" s="56" t="str">
        <f t="shared" si="35"/>
        <v/>
      </c>
      <c r="AA205" s="56">
        <v>189</v>
      </c>
      <c r="AB205" s="56">
        <f t="shared" si="47"/>
        <v>14500</v>
      </c>
      <c r="AC205" s="56">
        <f t="shared" si="48"/>
        <v>4500</v>
      </c>
      <c r="AE205" t="str">
        <f t="shared" si="49"/>
        <v/>
      </c>
      <c r="AF205" t="str">
        <f t="shared" si="50"/>
        <v/>
      </c>
      <c r="AH205" s="56" t="str">
        <f t="shared" si="36"/>
        <v/>
      </c>
    </row>
    <row r="206" spans="10:34">
      <c r="J206" s="56">
        <v>190</v>
      </c>
      <c r="K206" s="56">
        <f t="shared" si="37"/>
        <v>15000</v>
      </c>
      <c r="L206" s="56">
        <f t="shared" si="38"/>
        <v>15000</v>
      </c>
      <c r="M206" s="56">
        <f t="shared" si="39"/>
        <v>15000</v>
      </c>
      <c r="N206" t="str">
        <f t="shared" si="40"/>
        <v/>
      </c>
      <c r="O206" t="str">
        <f t="shared" si="41"/>
        <v/>
      </c>
      <c r="P206" t="str">
        <f t="shared" si="42"/>
        <v/>
      </c>
      <c r="Q206" s="56" t="str">
        <f t="shared" si="34"/>
        <v/>
      </c>
      <c r="R206" s="56">
        <v>190</v>
      </c>
      <c r="S206" s="56">
        <f t="shared" si="43"/>
        <v>5000</v>
      </c>
      <c r="U206" s="56">
        <f t="shared" si="44"/>
        <v>15000</v>
      </c>
      <c r="V206" s="56" t="str">
        <f t="shared" si="45"/>
        <v/>
      </c>
      <c r="X206" t="str">
        <f t="shared" si="46"/>
        <v/>
      </c>
      <c r="Y206" s="56" t="str">
        <f t="shared" si="35"/>
        <v/>
      </c>
      <c r="AA206" s="56">
        <v>190</v>
      </c>
      <c r="AB206" s="56">
        <f t="shared" si="47"/>
        <v>15000</v>
      </c>
      <c r="AC206" s="56">
        <f t="shared" si="48"/>
        <v>5000</v>
      </c>
      <c r="AE206" t="str">
        <f t="shared" si="49"/>
        <v/>
      </c>
      <c r="AF206" t="str">
        <f t="shared" si="50"/>
        <v/>
      </c>
      <c r="AH206" s="56" t="str">
        <f t="shared" si="36"/>
        <v/>
      </c>
    </row>
    <row r="207" spans="10:34">
      <c r="J207" s="56">
        <v>191</v>
      </c>
      <c r="K207" s="56">
        <f t="shared" si="37"/>
        <v>15500</v>
      </c>
      <c r="L207" s="56">
        <f t="shared" si="38"/>
        <v>15500</v>
      </c>
      <c r="M207" s="56">
        <f t="shared" si="39"/>
        <v>15500</v>
      </c>
      <c r="N207" t="str">
        <f t="shared" si="40"/>
        <v/>
      </c>
      <c r="O207" t="str">
        <f t="shared" si="41"/>
        <v/>
      </c>
      <c r="P207" t="str">
        <f t="shared" si="42"/>
        <v/>
      </c>
      <c r="Q207" s="56" t="str">
        <f t="shared" si="34"/>
        <v/>
      </c>
      <c r="R207" s="56">
        <v>191</v>
      </c>
      <c r="S207" s="56">
        <f t="shared" si="43"/>
        <v>5500</v>
      </c>
      <c r="U207" s="56">
        <f t="shared" si="44"/>
        <v>15500</v>
      </c>
      <c r="V207" s="56" t="str">
        <f t="shared" si="45"/>
        <v/>
      </c>
      <c r="X207" t="str">
        <f t="shared" si="46"/>
        <v/>
      </c>
      <c r="Y207" s="56" t="str">
        <f t="shared" si="35"/>
        <v/>
      </c>
      <c r="AA207" s="56">
        <v>191</v>
      </c>
      <c r="AB207" s="56">
        <f t="shared" si="47"/>
        <v>15500</v>
      </c>
      <c r="AC207" s="56">
        <f t="shared" si="48"/>
        <v>5500</v>
      </c>
      <c r="AE207" t="str">
        <f t="shared" si="49"/>
        <v/>
      </c>
      <c r="AF207" t="str">
        <f t="shared" si="50"/>
        <v/>
      </c>
      <c r="AH207" s="56" t="str">
        <f t="shared" si="36"/>
        <v/>
      </c>
    </row>
    <row r="208" spans="10:34">
      <c r="J208" s="56">
        <v>192</v>
      </c>
      <c r="K208" s="56">
        <f t="shared" si="37"/>
        <v>16000</v>
      </c>
      <c r="L208" s="56">
        <f t="shared" si="38"/>
        <v>16000</v>
      </c>
      <c r="M208" s="56">
        <f t="shared" si="39"/>
        <v>16000</v>
      </c>
      <c r="N208" t="str">
        <f t="shared" si="40"/>
        <v/>
      </c>
      <c r="O208" t="str">
        <f t="shared" si="41"/>
        <v/>
      </c>
      <c r="P208" t="str">
        <f t="shared" si="42"/>
        <v/>
      </c>
      <c r="Q208" s="56" t="str">
        <f t="shared" si="34"/>
        <v/>
      </c>
      <c r="R208" s="56">
        <v>192</v>
      </c>
      <c r="S208" s="56">
        <f t="shared" si="43"/>
        <v>6000</v>
      </c>
      <c r="U208" s="56">
        <f t="shared" si="44"/>
        <v>16000</v>
      </c>
      <c r="V208" s="56" t="str">
        <f t="shared" si="45"/>
        <v/>
      </c>
      <c r="X208" t="str">
        <f t="shared" si="46"/>
        <v/>
      </c>
      <c r="Y208" s="56" t="str">
        <f t="shared" si="35"/>
        <v/>
      </c>
      <c r="AA208" s="56">
        <v>192</v>
      </c>
      <c r="AB208" s="56">
        <f t="shared" si="47"/>
        <v>16000</v>
      </c>
      <c r="AC208" s="56">
        <f t="shared" si="48"/>
        <v>6000</v>
      </c>
      <c r="AE208" t="str">
        <f t="shared" si="49"/>
        <v/>
      </c>
      <c r="AF208" t="str">
        <f t="shared" si="50"/>
        <v/>
      </c>
      <c r="AH208" s="56" t="str">
        <f t="shared" si="36"/>
        <v/>
      </c>
    </row>
    <row r="209" spans="10:34">
      <c r="J209" s="56">
        <v>193</v>
      </c>
      <c r="K209" s="56">
        <f t="shared" si="37"/>
        <v>16500</v>
      </c>
      <c r="L209" s="56">
        <f t="shared" si="38"/>
        <v>16500</v>
      </c>
      <c r="M209" s="56">
        <f t="shared" si="39"/>
        <v>16500</v>
      </c>
      <c r="N209" t="str">
        <f t="shared" si="40"/>
        <v/>
      </c>
      <c r="O209" t="str">
        <f t="shared" si="41"/>
        <v/>
      </c>
      <c r="P209" t="str">
        <f t="shared" si="42"/>
        <v/>
      </c>
      <c r="Q209" s="56" t="str">
        <f t="shared" ref="Q209:Q272" si="51">IF(SUM(N209:P209)&gt;1,1,"")</f>
        <v/>
      </c>
      <c r="R209" s="56">
        <v>193</v>
      </c>
      <c r="S209" s="56">
        <f t="shared" si="43"/>
        <v>6500</v>
      </c>
      <c r="U209" s="56">
        <f t="shared" si="44"/>
        <v>16500</v>
      </c>
      <c r="V209" s="56" t="str">
        <f t="shared" si="45"/>
        <v/>
      </c>
      <c r="X209" t="str">
        <f t="shared" si="46"/>
        <v/>
      </c>
      <c r="Y209" s="56" t="str">
        <f t="shared" ref="Y209:Y272" si="52">IF(SUM(V209:X209)&gt;=1,1,"")</f>
        <v/>
      </c>
      <c r="AA209" s="56">
        <v>193</v>
      </c>
      <c r="AB209" s="56">
        <f t="shared" si="47"/>
        <v>16500</v>
      </c>
      <c r="AC209" s="56">
        <f t="shared" si="48"/>
        <v>6500</v>
      </c>
      <c r="AE209" t="str">
        <f t="shared" si="49"/>
        <v/>
      </c>
      <c r="AF209" t="str">
        <f t="shared" si="50"/>
        <v/>
      </c>
      <c r="AH209" s="56" t="str">
        <f t="shared" ref="AH209:AH272" si="53">IF(SUM(AE209:AG209)&gt;=1,1,"")</f>
        <v/>
      </c>
    </row>
    <row r="210" spans="10:34">
      <c r="J210" s="56">
        <v>194</v>
      </c>
      <c r="K210" s="56">
        <f t="shared" ref="K210:K273" si="54">IF(K209+$N$11&gt;$N$4,$N$11,K209+$N$11)</f>
        <v>17000</v>
      </c>
      <c r="L210" s="56">
        <f t="shared" ref="L210:L273" si="55">IF(L209+$N$11&gt;$N$5,$N$11,L209+$N$11)</f>
        <v>17000</v>
      </c>
      <c r="M210" s="56">
        <f t="shared" ref="M210:M273" si="56">IF(M209+$N$11&gt;$N$6,$N$11,M209+$N$11)</f>
        <v>17000</v>
      </c>
      <c r="N210" t="str">
        <f t="shared" ref="N210:N273" si="57">IF(K210=$N$11,1,"")</f>
        <v/>
      </c>
      <c r="O210" t="str">
        <f t="shared" ref="O210:O273" si="58">IF(L210=$N$11,1,"")</f>
        <v/>
      </c>
      <c r="P210" t="str">
        <f t="shared" ref="P210:P273" si="59">IF(M210=$N$11,1,"")</f>
        <v/>
      </c>
      <c r="Q210" s="56" t="str">
        <f t="shared" si="51"/>
        <v/>
      </c>
      <c r="R210" s="56">
        <v>194</v>
      </c>
      <c r="S210" s="56">
        <f t="shared" ref="S210:S273" si="60">IF(S209+$V$11&gt;$V$4,$V$11,S209+$V$11)</f>
        <v>7000</v>
      </c>
      <c r="U210" s="56">
        <f t="shared" ref="U210:U273" si="61">IF(U209+$V$11&gt;$V$6,$V$11,U209+$V$11)</f>
        <v>17000</v>
      </c>
      <c r="V210" s="56" t="str">
        <f t="shared" ref="V210:V273" si="62">IF(S210=$V$11,1,"")</f>
        <v/>
      </c>
      <c r="X210" t="str">
        <f t="shared" ref="X210:X273" si="63">IF(U210=$V$11,1,"")</f>
        <v/>
      </c>
      <c r="Y210" s="56" t="str">
        <f t="shared" si="52"/>
        <v/>
      </c>
      <c r="AA210" s="56">
        <v>194</v>
      </c>
      <c r="AB210" s="56">
        <f t="shared" ref="AB210:AB273" si="64">IF(AB209+$N$11&gt;$AE$4,$N$11,AB209+$N$11)</f>
        <v>17000</v>
      </c>
      <c r="AC210" s="56">
        <f t="shared" ref="AC210:AC273" si="65">IF(AC209+$N$11&gt;$AE$5,$N$11,AC209+$N$11)</f>
        <v>7000</v>
      </c>
      <c r="AE210" t="str">
        <f t="shared" ref="AE210:AE273" si="66">IF(AB210=$AE$11,1,"")</f>
        <v/>
      </c>
      <c r="AF210" t="str">
        <f t="shared" ref="AF210:AF273" si="67">IF(AC210=$AE$11,1,"")</f>
        <v/>
      </c>
      <c r="AH210" s="56" t="str">
        <f t="shared" si="53"/>
        <v/>
      </c>
    </row>
    <row r="211" spans="10:34">
      <c r="J211" s="56">
        <v>195</v>
      </c>
      <c r="K211" s="56">
        <f t="shared" si="54"/>
        <v>17500</v>
      </c>
      <c r="L211" s="56">
        <f t="shared" si="55"/>
        <v>17500</v>
      </c>
      <c r="M211" s="56">
        <f t="shared" si="56"/>
        <v>17500</v>
      </c>
      <c r="N211" t="str">
        <f t="shared" si="57"/>
        <v/>
      </c>
      <c r="O211" t="str">
        <f t="shared" si="58"/>
        <v/>
      </c>
      <c r="P211" t="str">
        <f t="shared" si="59"/>
        <v/>
      </c>
      <c r="Q211" s="56" t="str">
        <f t="shared" si="51"/>
        <v/>
      </c>
      <c r="R211" s="56">
        <v>195</v>
      </c>
      <c r="S211" s="56">
        <f t="shared" si="60"/>
        <v>7500</v>
      </c>
      <c r="U211" s="56">
        <f t="shared" si="61"/>
        <v>17500</v>
      </c>
      <c r="V211" s="56" t="str">
        <f t="shared" si="62"/>
        <v/>
      </c>
      <c r="X211" t="str">
        <f t="shared" si="63"/>
        <v/>
      </c>
      <c r="Y211" s="56" t="str">
        <f t="shared" si="52"/>
        <v/>
      </c>
      <c r="AA211" s="56">
        <v>195</v>
      </c>
      <c r="AB211" s="56">
        <f t="shared" si="64"/>
        <v>17500</v>
      </c>
      <c r="AC211" s="56">
        <f t="shared" si="65"/>
        <v>7500</v>
      </c>
      <c r="AE211" t="str">
        <f t="shared" si="66"/>
        <v/>
      </c>
      <c r="AF211" t="str">
        <f t="shared" si="67"/>
        <v/>
      </c>
      <c r="AH211" s="56" t="str">
        <f t="shared" si="53"/>
        <v/>
      </c>
    </row>
    <row r="212" spans="10:34">
      <c r="J212" s="56">
        <v>196</v>
      </c>
      <c r="K212" s="56">
        <f t="shared" si="54"/>
        <v>18000</v>
      </c>
      <c r="L212" s="56">
        <f t="shared" si="55"/>
        <v>18000</v>
      </c>
      <c r="M212" s="56">
        <f t="shared" si="56"/>
        <v>18000</v>
      </c>
      <c r="N212" t="str">
        <f t="shared" si="57"/>
        <v/>
      </c>
      <c r="O212" t="str">
        <f t="shared" si="58"/>
        <v/>
      </c>
      <c r="P212" t="str">
        <f t="shared" si="59"/>
        <v/>
      </c>
      <c r="Q212" s="56" t="str">
        <f t="shared" si="51"/>
        <v/>
      </c>
      <c r="R212" s="56">
        <v>196</v>
      </c>
      <c r="S212" s="56">
        <f t="shared" si="60"/>
        <v>8000</v>
      </c>
      <c r="U212" s="56">
        <f t="shared" si="61"/>
        <v>18000</v>
      </c>
      <c r="V212" s="56" t="str">
        <f t="shared" si="62"/>
        <v/>
      </c>
      <c r="X212" t="str">
        <f t="shared" si="63"/>
        <v/>
      </c>
      <c r="Y212" s="56" t="str">
        <f t="shared" si="52"/>
        <v/>
      </c>
      <c r="AA212" s="56">
        <v>196</v>
      </c>
      <c r="AB212" s="56">
        <f t="shared" si="64"/>
        <v>18000</v>
      </c>
      <c r="AC212" s="56">
        <f t="shared" si="65"/>
        <v>8000</v>
      </c>
      <c r="AE212" t="str">
        <f t="shared" si="66"/>
        <v/>
      </c>
      <c r="AF212" t="str">
        <f t="shared" si="67"/>
        <v/>
      </c>
      <c r="AH212" s="56" t="str">
        <f t="shared" si="53"/>
        <v/>
      </c>
    </row>
    <row r="213" spans="10:34">
      <c r="J213" s="56">
        <v>197</v>
      </c>
      <c r="K213" s="56">
        <f t="shared" si="54"/>
        <v>18500</v>
      </c>
      <c r="L213" s="56">
        <f t="shared" si="55"/>
        <v>18500</v>
      </c>
      <c r="M213" s="56">
        <f t="shared" si="56"/>
        <v>18500</v>
      </c>
      <c r="N213" t="str">
        <f t="shared" si="57"/>
        <v/>
      </c>
      <c r="O213" t="str">
        <f t="shared" si="58"/>
        <v/>
      </c>
      <c r="P213" t="str">
        <f t="shared" si="59"/>
        <v/>
      </c>
      <c r="Q213" s="56" t="str">
        <f t="shared" si="51"/>
        <v/>
      </c>
      <c r="R213" s="56">
        <v>197</v>
      </c>
      <c r="S213" s="56">
        <f t="shared" si="60"/>
        <v>8500</v>
      </c>
      <c r="U213" s="56">
        <f t="shared" si="61"/>
        <v>18500</v>
      </c>
      <c r="V213" s="56" t="str">
        <f t="shared" si="62"/>
        <v/>
      </c>
      <c r="X213" t="str">
        <f t="shared" si="63"/>
        <v/>
      </c>
      <c r="Y213" s="56" t="str">
        <f t="shared" si="52"/>
        <v/>
      </c>
      <c r="AA213" s="56">
        <v>197</v>
      </c>
      <c r="AB213" s="56">
        <f t="shared" si="64"/>
        <v>18500</v>
      </c>
      <c r="AC213" s="56">
        <f t="shared" si="65"/>
        <v>8500</v>
      </c>
      <c r="AE213" t="str">
        <f t="shared" si="66"/>
        <v/>
      </c>
      <c r="AF213" t="str">
        <f t="shared" si="67"/>
        <v/>
      </c>
      <c r="AH213" s="56" t="str">
        <f t="shared" si="53"/>
        <v/>
      </c>
    </row>
    <row r="214" spans="10:34">
      <c r="J214" s="56">
        <v>198</v>
      </c>
      <c r="K214" s="56">
        <f t="shared" si="54"/>
        <v>19000</v>
      </c>
      <c r="L214" s="56">
        <f t="shared" si="55"/>
        <v>19000</v>
      </c>
      <c r="M214" s="56">
        <f t="shared" si="56"/>
        <v>19000</v>
      </c>
      <c r="N214" t="str">
        <f t="shared" si="57"/>
        <v/>
      </c>
      <c r="O214" t="str">
        <f t="shared" si="58"/>
        <v/>
      </c>
      <c r="P214" t="str">
        <f t="shared" si="59"/>
        <v/>
      </c>
      <c r="Q214" s="56" t="str">
        <f t="shared" si="51"/>
        <v/>
      </c>
      <c r="R214" s="56">
        <v>198</v>
      </c>
      <c r="S214" s="56">
        <f t="shared" si="60"/>
        <v>9000</v>
      </c>
      <c r="U214" s="56">
        <f t="shared" si="61"/>
        <v>19000</v>
      </c>
      <c r="V214" s="56" t="str">
        <f t="shared" si="62"/>
        <v/>
      </c>
      <c r="X214" t="str">
        <f t="shared" si="63"/>
        <v/>
      </c>
      <c r="Y214" s="56" t="str">
        <f t="shared" si="52"/>
        <v/>
      </c>
      <c r="AA214" s="56">
        <v>198</v>
      </c>
      <c r="AB214" s="56">
        <f t="shared" si="64"/>
        <v>19000</v>
      </c>
      <c r="AC214" s="56">
        <f t="shared" si="65"/>
        <v>9000</v>
      </c>
      <c r="AE214" t="str">
        <f t="shared" si="66"/>
        <v/>
      </c>
      <c r="AF214" t="str">
        <f t="shared" si="67"/>
        <v/>
      </c>
      <c r="AH214" s="56" t="str">
        <f t="shared" si="53"/>
        <v/>
      </c>
    </row>
    <row r="215" spans="10:34">
      <c r="J215" s="56">
        <v>199</v>
      </c>
      <c r="K215" s="56">
        <f t="shared" si="54"/>
        <v>19500</v>
      </c>
      <c r="L215" s="56">
        <f t="shared" si="55"/>
        <v>19500</v>
      </c>
      <c r="M215" s="56">
        <f t="shared" si="56"/>
        <v>19500</v>
      </c>
      <c r="N215" t="str">
        <f t="shared" si="57"/>
        <v/>
      </c>
      <c r="O215" t="str">
        <f t="shared" si="58"/>
        <v/>
      </c>
      <c r="P215" t="str">
        <f t="shared" si="59"/>
        <v/>
      </c>
      <c r="Q215" s="56" t="str">
        <f t="shared" si="51"/>
        <v/>
      </c>
      <c r="R215" s="56">
        <v>199</v>
      </c>
      <c r="S215" s="56">
        <f t="shared" si="60"/>
        <v>9500</v>
      </c>
      <c r="U215" s="56">
        <f t="shared" si="61"/>
        <v>19500</v>
      </c>
      <c r="V215" s="56" t="str">
        <f t="shared" si="62"/>
        <v/>
      </c>
      <c r="X215" t="str">
        <f t="shared" si="63"/>
        <v/>
      </c>
      <c r="Y215" s="56" t="str">
        <f t="shared" si="52"/>
        <v/>
      </c>
      <c r="AA215" s="56">
        <v>199</v>
      </c>
      <c r="AB215" s="56">
        <f t="shared" si="64"/>
        <v>19500</v>
      </c>
      <c r="AC215" s="56">
        <f t="shared" si="65"/>
        <v>9500</v>
      </c>
      <c r="AE215" t="str">
        <f t="shared" si="66"/>
        <v/>
      </c>
      <c r="AF215" t="str">
        <f t="shared" si="67"/>
        <v/>
      </c>
      <c r="AH215" s="56" t="str">
        <f t="shared" si="53"/>
        <v/>
      </c>
    </row>
    <row r="216" spans="10:34">
      <c r="J216" s="56">
        <v>200</v>
      </c>
      <c r="K216" s="56">
        <f t="shared" si="54"/>
        <v>20000</v>
      </c>
      <c r="L216" s="56">
        <f t="shared" si="55"/>
        <v>20000</v>
      </c>
      <c r="M216" s="56">
        <f t="shared" si="56"/>
        <v>20000</v>
      </c>
      <c r="N216" t="str">
        <f t="shared" si="57"/>
        <v/>
      </c>
      <c r="O216" t="str">
        <f t="shared" si="58"/>
        <v/>
      </c>
      <c r="P216" t="str">
        <f t="shared" si="59"/>
        <v/>
      </c>
      <c r="Q216" s="56" t="str">
        <f t="shared" si="51"/>
        <v/>
      </c>
      <c r="R216" s="56">
        <v>200</v>
      </c>
      <c r="S216" s="56">
        <f t="shared" si="60"/>
        <v>10000</v>
      </c>
      <c r="U216" s="56">
        <f t="shared" si="61"/>
        <v>20000</v>
      </c>
      <c r="V216" s="56" t="str">
        <f t="shared" si="62"/>
        <v/>
      </c>
      <c r="X216" t="str">
        <f t="shared" si="63"/>
        <v/>
      </c>
      <c r="Y216" s="56" t="str">
        <f t="shared" si="52"/>
        <v/>
      </c>
      <c r="AA216" s="56">
        <v>200</v>
      </c>
      <c r="AB216" s="56">
        <f t="shared" si="64"/>
        <v>20000</v>
      </c>
      <c r="AC216" s="56">
        <f t="shared" si="65"/>
        <v>10000</v>
      </c>
      <c r="AE216" t="str">
        <f t="shared" si="66"/>
        <v/>
      </c>
      <c r="AF216" t="str">
        <f t="shared" si="67"/>
        <v/>
      </c>
      <c r="AH216" s="56" t="str">
        <f t="shared" si="53"/>
        <v/>
      </c>
    </row>
    <row r="217" spans="10:34">
      <c r="J217" s="56">
        <v>201</v>
      </c>
      <c r="K217" s="56">
        <f t="shared" si="54"/>
        <v>500</v>
      </c>
      <c r="L217" s="56">
        <f t="shared" si="55"/>
        <v>500</v>
      </c>
      <c r="M217" s="56">
        <f t="shared" si="56"/>
        <v>500</v>
      </c>
      <c r="N217">
        <f t="shared" si="57"/>
        <v>1</v>
      </c>
      <c r="O217">
        <f t="shared" si="58"/>
        <v>1</v>
      </c>
      <c r="P217">
        <f t="shared" si="59"/>
        <v>1</v>
      </c>
      <c r="Q217" s="56">
        <f t="shared" si="51"/>
        <v>1</v>
      </c>
      <c r="R217" s="56">
        <v>201</v>
      </c>
      <c r="S217" s="56">
        <f t="shared" si="60"/>
        <v>10500</v>
      </c>
      <c r="U217" s="56">
        <f t="shared" si="61"/>
        <v>500</v>
      </c>
      <c r="V217" s="56" t="str">
        <f t="shared" si="62"/>
        <v/>
      </c>
      <c r="X217">
        <f t="shared" si="63"/>
        <v>1</v>
      </c>
      <c r="Y217" s="56">
        <f t="shared" si="52"/>
        <v>1</v>
      </c>
      <c r="AA217" s="56">
        <v>201</v>
      </c>
      <c r="AB217" s="56">
        <f t="shared" si="64"/>
        <v>500</v>
      </c>
      <c r="AC217" s="56">
        <f t="shared" si="65"/>
        <v>500</v>
      </c>
      <c r="AE217">
        <f t="shared" si="66"/>
        <v>1</v>
      </c>
      <c r="AF217">
        <f t="shared" si="67"/>
        <v>1</v>
      </c>
      <c r="AH217" s="56">
        <f t="shared" si="53"/>
        <v>1</v>
      </c>
    </row>
    <row r="218" spans="10:34">
      <c r="J218" s="56">
        <v>202</v>
      </c>
      <c r="K218" s="56">
        <f t="shared" si="54"/>
        <v>1000</v>
      </c>
      <c r="L218" s="56">
        <f t="shared" si="55"/>
        <v>1000</v>
      </c>
      <c r="M218" s="56">
        <f t="shared" si="56"/>
        <v>1000</v>
      </c>
      <c r="N218" t="str">
        <f t="shared" si="57"/>
        <v/>
      </c>
      <c r="O218" t="str">
        <f t="shared" si="58"/>
        <v/>
      </c>
      <c r="P218" t="str">
        <f t="shared" si="59"/>
        <v/>
      </c>
      <c r="Q218" s="56" t="str">
        <f t="shared" si="51"/>
        <v/>
      </c>
      <c r="R218" s="56">
        <v>202</v>
      </c>
      <c r="S218" s="56">
        <f t="shared" si="60"/>
        <v>11000</v>
      </c>
      <c r="U218" s="56">
        <f t="shared" si="61"/>
        <v>1000</v>
      </c>
      <c r="V218" s="56" t="str">
        <f t="shared" si="62"/>
        <v/>
      </c>
      <c r="X218" t="str">
        <f t="shared" si="63"/>
        <v/>
      </c>
      <c r="Y218" s="56" t="str">
        <f t="shared" si="52"/>
        <v/>
      </c>
      <c r="AA218" s="56">
        <v>202</v>
      </c>
      <c r="AB218" s="56">
        <f t="shared" si="64"/>
        <v>1000</v>
      </c>
      <c r="AC218" s="56">
        <f t="shared" si="65"/>
        <v>1000</v>
      </c>
      <c r="AE218" t="str">
        <f t="shared" si="66"/>
        <v/>
      </c>
      <c r="AF218" t="str">
        <f t="shared" si="67"/>
        <v/>
      </c>
      <c r="AH218" s="56" t="str">
        <f t="shared" si="53"/>
        <v/>
      </c>
    </row>
    <row r="219" spans="10:34">
      <c r="J219" s="56">
        <v>203</v>
      </c>
      <c r="K219" s="56">
        <f t="shared" si="54"/>
        <v>1500</v>
      </c>
      <c r="L219" s="56">
        <f t="shared" si="55"/>
        <v>1500</v>
      </c>
      <c r="M219" s="56">
        <f t="shared" si="56"/>
        <v>1500</v>
      </c>
      <c r="N219" t="str">
        <f t="shared" si="57"/>
        <v/>
      </c>
      <c r="O219" t="str">
        <f t="shared" si="58"/>
        <v/>
      </c>
      <c r="P219" t="str">
        <f t="shared" si="59"/>
        <v/>
      </c>
      <c r="Q219" s="56" t="str">
        <f t="shared" si="51"/>
        <v/>
      </c>
      <c r="R219" s="56">
        <v>203</v>
      </c>
      <c r="S219" s="56">
        <f t="shared" si="60"/>
        <v>11500</v>
      </c>
      <c r="U219" s="56">
        <f t="shared" si="61"/>
        <v>1500</v>
      </c>
      <c r="V219" s="56" t="str">
        <f t="shared" si="62"/>
        <v/>
      </c>
      <c r="X219" t="str">
        <f t="shared" si="63"/>
        <v/>
      </c>
      <c r="Y219" s="56" t="str">
        <f t="shared" si="52"/>
        <v/>
      </c>
      <c r="AA219" s="56">
        <v>203</v>
      </c>
      <c r="AB219" s="56">
        <f t="shared" si="64"/>
        <v>1500</v>
      </c>
      <c r="AC219" s="56">
        <f t="shared" si="65"/>
        <v>1500</v>
      </c>
      <c r="AE219" t="str">
        <f t="shared" si="66"/>
        <v/>
      </c>
      <c r="AF219" t="str">
        <f t="shared" si="67"/>
        <v/>
      </c>
      <c r="AH219" s="56" t="str">
        <f t="shared" si="53"/>
        <v/>
      </c>
    </row>
    <row r="220" spans="10:34">
      <c r="J220" s="56">
        <v>204</v>
      </c>
      <c r="K220" s="56">
        <f t="shared" si="54"/>
        <v>2000</v>
      </c>
      <c r="L220" s="56">
        <f t="shared" si="55"/>
        <v>2000</v>
      </c>
      <c r="M220" s="56">
        <f t="shared" si="56"/>
        <v>2000</v>
      </c>
      <c r="N220" t="str">
        <f t="shared" si="57"/>
        <v/>
      </c>
      <c r="O220" t="str">
        <f t="shared" si="58"/>
        <v/>
      </c>
      <c r="P220" t="str">
        <f t="shared" si="59"/>
        <v/>
      </c>
      <c r="Q220" s="56" t="str">
        <f t="shared" si="51"/>
        <v/>
      </c>
      <c r="R220" s="56">
        <v>204</v>
      </c>
      <c r="S220" s="56">
        <f t="shared" si="60"/>
        <v>12000</v>
      </c>
      <c r="U220" s="56">
        <f t="shared" si="61"/>
        <v>2000</v>
      </c>
      <c r="V220" s="56" t="str">
        <f t="shared" si="62"/>
        <v/>
      </c>
      <c r="X220" t="str">
        <f t="shared" si="63"/>
        <v/>
      </c>
      <c r="Y220" s="56" t="str">
        <f t="shared" si="52"/>
        <v/>
      </c>
      <c r="AA220" s="56">
        <v>204</v>
      </c>
      <c r="AB220" s="56">
        <f t="shared" si="64"/>
        <v>2000</v>
      </c>
      <c r="AC220" s="56">
        <f t="shared" si="65"/>
        <v>2000</v>
      </c>
      <c r="AE220" t="str">
        <f t="shared" si="66"/>
        <v/>
      </c>
      <c r="AF220" t="str">
        <f t="shared" si="67"/>
        <v/>
      </c>
      <c r="AH220" s="56" t="str">
        <f t="shared" si="53"/>
        <v/>
      </c>
    </row>
    <row r="221" spans="10:34">
      <c r="J221" s="56">
        <v>205</v>
      </c>
      <c r="K221" s="56">
        <f t="shared" si="54"/>
        <v>2500</v>
      </c>
      <c r="L221" s="56">
        <f t="shared" si="55"/>
        <v>2500</v>
      </c>
      <c r="M221" s="56">
        <f t="shared" si="56"/>
        <v>2500</v>
      </c>
      <c r="N221" t="str">
        <f t="shared" si="57"/>
        <v/>
      </c>
      <c r="O221" t="str">
        <f t="shared" si="58"/>
        <v/>
      </c>
      <c r="P221" t="str">
        <f t="shared" si="59"/>
        <v/>
      </c>
      <c r="Q221" s="56" t="str">
        <f t="shared" si="51"/>
        <v/>
      </c>
      <c r="R221" s="56">
        <v>205</v>
      </c>
      <c r="S221" s="56">
        <f t="shared" si="60"/>
        <v>12500</v>
      </c>
      <c r="U221" s="56">
        <f t="shared" si="61"/>
        <v>2500</v>
      </c>
      <c r="V221" s="56" t="str">
        <f t="shared" si="62"/>
        <v/>
      </c>
      <c r="X221" t="str">
        <f t="shared" si="63"/>
        <v/>
      </c>
      <c r="Y221" s="56" t="str">
        <f t="shared" si="52"/>
        <v/>
      </c>
      <c r="AA221" s="56">
        <v>205</v>
      </c>
      <c r="AB221" s="56">
        <f t="shared" si="64"/>
        <v>2500</v>
      </c>
      <c r="AC221" s="56">
        <f t="shared" si="65"/>
        <v>2500</v>
      </c>
      <c r="AE221" t="str">
        <f t="shared" si="66"/>
        <v/>
      </c>
      <c r="AF221" t="str">
        <f t="shared" si="67"/>
        <v/>
      </c>
      <c r="AH221" s="56" t="str">
        <f t="shared" si="53"/>
        <v/>
      </c>
    </row>
    <row r="222" spans="10:34">
      <c r="J222" s="56">
        <v>206</v>
      </c>
      <c r="K222" s="56">
        <f t="shared" si="54"/>
        <v>3000</v>
      </c>
      <c r="L222" s="56">
        <f t="shared" si="55"/>
        <v>3000</v>
      </c>
      <c r="M222" s="56">
        <f t="shared" si="56"/>
        <v>3000</v>
      </c>
      <c r="N222" t="str">
        <f t="shared" si="57"/>
        <v/>
      </c>
      <c r="O222" t="str">
        <f t="shared" si="58"/>
        <v/>
      </c>
      <c r="P222" t="str">
        <f t="shared" si="59"/>
        <v/>
      </c>
      <c r="Q222" s="56" t="str">
        <f t="shared" si="51"/>
        <v/>
      </c>
      <c r="R222" s="56">
        <v>206</v>
      </c>
      <c r="S222" s="56">
        <f t="shared" si="60"/>
        <v>13000</v>
      </c>
      <c r="U222" s="56">
        <f t="shared" si="61"/>
        <v>3000</v>
      </c>
      <c r="V222" s="56" t="str">
        <f t="shared" si="62"/>
        <v/>
      </c>
      <c r="X222" t="str">
        <f t="shared" si="63"/>
        <v/>
      </c>
      <c r="Y222" s="56" t="str">
        <f t="shared" si="52"/>
        <v/>
      </c>
      <c r="AA222" s="56">
        <v>206</v>
      </c>
      <c r="AB222" s="56">
        <f t="shared" si="64"/>
        <v>3000</v>
      </c>
      <c r="AC222" s="56">
        <f t="shared" si="65"/>
        <v>3000</v>
      </c>
      <c r="AE222" t="str">
        <f t="shared" si="66"/>
        <v/>
      </c>
      <c r="AF222" t="str">
        <f t="shared" si="67"/>
        <v/>
      </c>
      <c r="AH222" s="56" t="str">
        <f t="shared" si="53"/>
        <v/>
      </c>
    </row>
    <row r="223" spans="10:34">
      <c r="J223" s="56">
        <v>207</v>
      </c>
      <c r="K223" s="56">
        <f t="shared" si="54"/>
        <v>3500</v>
      </c>
      <c r="L223" s="56">
        <f t="shared" si="55"/>
        <v>3500</v>
      </c>
      <c r="M223" s="56">
        <f t="shared" si="56"/>
        <v>3500</v>
      </c>
      <c r="N223" t="str">
        <f t="shared" si="57"/>
        <v/>
      </c>
      <c r="O223" t="str">
        <f t="shared" si="58"/>
        <v/>
      </c>
      <c r="P223" t="str">
        <f t="shared" si="59"/>
        <v/>
      </c>
      <c r="Q223" s="56" t="str">
        <f t="shared" si="51"/>
        <v/>
      </c>
      <c r="R223" s="56">
        <v>207</v>
      </c>
      <c r="S223" s="56">
        <f t="shared" si="60"/>
        <v>13500</v>
      </c>
      <c r="U223" s="56">
        <f t="shared" si="61"/>
        <v>3500</v>
      </c>
      <c r="V223" s="56" t="str">
        <f t="shared" si="62"/>
        <v/>
      </c>
      <c r="X223" t="str">
        <f t="shared" si="63"/>
        <v/>
      </c>
      <c r="Y223" s="56" t="str">
        <f t="shared" si="52"/>
        <v/>
      </c>
      <c r="AA223" s="56">
        <v>207</v>
      </c>
      <c r="AB223" s="56">
        <f t="shared" si="64"/>
        <v>3500</v>
      </c>
      <c r="AC223" s="56">
        <f t="shared" si="65"/>
        <v>3500</v>
      </c>
      <c r="AE223" t="str">
        <f t="shared" si="66"/>
        <v/>
      </c>
      <c r="AF223" t="str">
        <f t="shared" si="67"/>
        <v/>
      </c>
      <c r="AH223" s="56" t="str">
        <f t="shared" si="53"/>
        <v/>
      </c>
    </row>
    <row r="224" spans="10:34">
      <c r="J224" s="56">
        <v>208</v>
      </c>
      <c r="K224" s="56">
        <f t="shared" si="54"/>
        <v>4000</v>
      </c>
      <c r="L224" s="56">
        <f t="shared" si="55"/>
        <v>4000</v>
      </c>
      <c r="M224" s="56">
        <f t="shared" si="56"/>
        <v>4000</v>
      </c>
      <c r="N224" t="str">
        <f t="shared" si="57"/>
        <v/>
      </c>
      <c r="O224" t="str">
        <f t="shared" si="58"/>
        <v/>
      </c>
      <c r="P224" t="str">
        <f t="shared" si="59"/>
        <v/>
      </c>
      <c r="Q224" s="56" t="str">
        <f t="shared" si="51"/>
        <v/>
      </c>
      <c r="R224" s="56">
        <v>208</v>
      </c>
      <c r="S224" s="56">
        <f t="shared" si="60"/>
        <v>14000</v>
      </c>
      <c r="U224" s="56">
        <f t="shared" si="61"/>
        <v>4000</v>
      </c>
      <c r="V224" s="56" t="str">
        <f t="shared" si="62"/>
        <v/>
      </c>
      <c r="X224" t="str">
        <f t="shared" si="63"/>
        <v/>
      </c>
      <c r="Y224" s="56" t="str">
        <f t="shared" si="52"/>
        <v/>
      </c>
      <c r="AA224" s="56">
        <v>208</v>
      </c>
      <c r="AB224" s="56">
        <f t="shared" si="64"/>
        <v>4000</v>
      </c>
      <c r="AC224" s="56">
        <f t="shared" si="65"/>
        <v>4000</v>
      </c>
      <c r="AE224" t="str">
        <f t="shared" si="66"/>
        <v/>
      </c>
      <c r="AF224" t="str">
        <f t="shared" si="67"/>
        <v/>
      </c>
      <c r="AH224" s="56" t="str">
        <f t="shared" si="53"/>
        <v/>
      </c>
    </row>
    <row r="225" spans="10:34">
      <c r="J225" s="56">
        <v>209</v>
      </c>
      <c r="K225" s="56">
        <f t="shared" si="54"/>
        <v>4500</v>
      </c>
      <c r="L225" s="56">
        <f t="shared" si="55"/>
        <v>4500</v>
      </c>
      <c r="M225" s="56">
        <f t="shared" si="56"/>
        <v>4500</v>
      </c>
      <c r="N225" t="str">
        <f t="shared" si="57"/>
        <v/>
      </c>
      <c r="O225" t="str">
        <f t="shared" si="58"/>
        <v/>
      </c>
      <c r="P225" t="str">
        <f t="shared" si="59"/>
        <v/>
      </c>
      <c r="Q225" s="56" t="str">
        <f t="shared" si="51"/>
        <v/>
      </c>
      <c r="R225" s="56">
        <v>209</v>
      </c>
      <c r="S225" s="56">
        <f t="shared" si="60"/>
        <v>14500</v>
      </c>
      <c r="U225" s="56">
        <f t="shared" si="61"/>
        <v>4500</v>
      </c>
      <c r="V225" s="56" t="str">
        <f t="shared" si="62"/>
        <v/>
      </c>
      <c r="X225" t="str">
        <f t="shared" si="63"/>
        <v/>
      </c>
      <c r="Y225" s="56" t="str">
        <f t="shared" si="52"/>
        <v/>
      </c>
      <c r="AA225" s="56">
        <v>209</v>
      </c>
      <c r="AB225" s="56">
        <f t="shared" si="64"/>
        <v>4500</v>
      </c>
      <c r="AC225" s="56">
        <f t="shared" si="65"/>
        <v>4500</v>
      </c>
      <c r="AE225" t="str">
        <f t="shared" si="66"/>
        <v/>
      </c>
      <c r="AF225" t="str">
        <f t="shared" si="67"/>
        <v/>
      </c>
      <c r="AH225" s="56" t="str">
        <f t="shared" si="53"/>
        <v/>
      </c>
    </row>
    <row r="226" spans="10:34">
      <c r="J226" s="56">
        <v>210</v>
      </c>
      <c r="K226" s="56">
        <f t="shared" si="54"/>
        <v>5000</v>
      </c>
      <c r="L226" s="56">
        <f t="shared" si="55"/>
        <v>5000</v>
      </c>
      <c r="M226" s="56">
        <f t="shared" si="56"/>
        <v>5000</v>
      </c>
      <c r="N226" t="str">
        <f t="shared" si="57"/>
        <v/>
      </c>
      <c r="O226" t="str">
        <f t="shared" si="58"/>
        <v/>
      </c>
      <c r="P226" t="str">
        <f t="shared" si="59"/>
        <v/>
      </c>
      <c r="Q226" s="56" t="str">
        <f t="shared" si="51"/>
        <v/>
      </c>
      <c r="R226" s="56">
        <v>210</v>
      </c>
      <c r="S226" s="56">
        <f t="shared" si="60"/>
        <v>15000</v>
      </c>
      <c r="U226" s="56">
        <f t="shared" si="61"/>
        <v>5000</v>
      </c>
      <c r="V226" s="56" t="str">
        <f t="shared" si="62"/>
        <v/>
      </c>
      <c r="X226" t="str">
        <f t="shared" si="63"/>
        <v/>
      </c>
      <c r="Y226" s="56" t="str">
        <f t="shared" si="52"/>
        <v/>
      </c>
      <c r="AA226" s="56">
        <v>210</v>
      </c>
      <c r="AB226" s="56">
        <f t="shared" si="64"/>
        <v>5000</v>
      </c>
      <c r="AC226" s="56">
        <f t="shared" si="65"/>
        <v>5000</v>
      </c>
      <c r="AE226" t="str">
        <f t="shared" si="66"/>
        <v/>
      </c>
      <c r="AF226" t="str">
        <f t="shared" si="67"/>
        <v/>
      </c>
      <c r="AH226" s="56" t="str">
        <f t="shared" si="53"/>
        <v/>
      </c>
    </row>
    <row r="227" spans="10:34">
      <c r="J227" s="56">
        <v>211</v>
      </c>
      <c r="K227" s="56">
        <f t="shared" si="54"/>
        <v>5500</v>
      </c>
      <c r="L227" s="56">
        <f t="shared" si="55"/>
        <v>5500</v>
      </c>
      <c r="M227" s="56">
        <f t="shared" si="56"/>
        <v>5500</v>
      </c>
      <c r="N227" t="str">
        <f t="shared" si="57"/>
        <v/>
      </c>
      <c r="O227" t="str">
        <f t="shared" si="58"/>
        <v/>
      </c>
      <c r="P227" t="str">
        <f t="shared" si="59"/>
        <v/>
      </c>
      <c r="Q227" s="56" t="str">
        <f t="shared" si="51"/>
        <v/>
      </c>
      <c r="R227" s="56">
        <v>211</v>
      </c>
      <c r="S227" s="56">
        <f t="shared" si="60"/>
        <v>500</v>
      </c>
      <c r="U227" s="56">
        <f t="shared" si="61"/>
        <v>5500</v>
      </c>
      <c r="V227" s="56">
        <f t="shared" si="62"/>
        <v>1</v>
      </c>
      <c r="X227" t="str">
        <f t="shared" si="63"/>
        <v/>
      </c>
      <c r="Y227" s="56">
        <f t="shared" si="52"/>
        <v>1</v>
      </c>
      <c r="AA227" s="56">
        <v>211</v>
      </c>
      <c r="AB227" s="56">
        <f t="shared" si="64"/>
        <v>5500</v>
      </c>
      <c r="AC227" s="56">
        <f t="shared" si="65"/>
        <v>5500</v>
      </c>
      <c r="AE227" t="str">
        <f t="shared" si="66"/>
        <v/>
      </c>
      <c r="AF227" t="str">
        <f t="shared" si="67"/>
        <v/>
      </c>
      <c r="AH227" s="56" t="str">
        <f t="shared" si="53"/>
        <v/>
      </c>
    </row>
    <row r="228" spans="10:34">
      <c r="J228" s="56">
        <v>212</v>
      </c>
      <c r="K228" s="56">
        <f t="shared" si="54"/>
        <v>6000</v>
      </c>
      <c r="L228" s="56">
        <f t="shared" si="55"/>
        <v>6000</v>
      </c>
      <c r="M228" s="56">
        <f t="shared" si="56"/>
        <v>6000</v>
      </c>
      <c r="N228" t="str">
        <f t="shared" si="57"/>
        <v/>
      </c>
      <c r="O228" t="str">
        <f t="shared" si="58"/>
        <v/>
      </c>
      <c r="P228" t="str">
        <f t="shared" si="59"/>
        <v/>
      </c>
      <c r="Q228" s="56" t="str">
        <f t="shared" si="51"/>
        <v/>
      </c>
      <c r="R228" s="56">
        <v>212</v>
      </c>
      <c r="S228" s="56">
        <f t="shared" si="60"/>
        <v>1000</v>
      </c>
      <c r="U228" s="56">
        <f t="shared" si="61"/>
        <v>6000</v>
      </c>
      <c r="V228" s="56" t="str">
        <f t="shared" si="62"/>
        <v/>
      </c>
      <c r="X228" t="str">
        <f t="shared" si="63"/>
        <v/>
      </c>
      <c r="Y228" s="56" t="str">
        <f t="shared" si="52"/>
        <v/>
      </c>
      <c r="AA228" s="56">
        <v>212</v>
      </c>
      <c r="AB228" s="56">
        <f t="shared" si="64"/>
        <v>6000</v>
      </c>
      <c r="AC228" s="56">
        <f t="shared" si="65"/>
        <v>6000</v>
      </c>
      <c r="AE228" t="str">
        <f t="shared" si="66"/>
        <v/>
      </c>
      <c r="AF228" t="str">
        <f t="shared" si="67"/>
        <v/>
      </c>
      <c r="AH228" s="56" t="str">
        <f t="shared" si="53"/>
        <v/>
      </c>
    </row>
    <row r="229" spans="10:34">
      <c r="J229" s="56">
        <v>213</v>
      </c>
      <c r="K229" s="56">
        <f t="shared" si="54"/>
        <v>6500</v>
      </c>
      <c r="L229" s="56">
        <f t="shared" si="55"/>
        <v>6500</v>
      </c>
      <c r="M229" s="56">
        <f t="shared" si="56"/>
        <v>6500</v>
      </c>
      <c r="N229" t="str">
        <f t="shared" si="57"/>
        <v/>
      </c>
      <c r="O229" t="str">
        <f t="shared" si="58"/>
        <v/>
      </c>
      <c r="P229" t="str">
        <f t="shared" si="59"/>
        <v/>
      </c>
      <c r="Q229" s="56" t="str">
        <f t="shared" si="51"/>
        <v/>
      </c>
      <c r="R229" s="56">
        <v>213</v>
      </c>
      <c r="S229" s="56">
        <f t="shared" si="60"/>
        <v>1500</v>
      </c>
      <c r="U229" s="56">
        <f t="shared" si="61"/>
        <v>6500</v>
      </c>
      <c r="V229" s="56" t="str">
        <f t="shared" si="62"/>
        <v/>
      </c>
      <c r="X229" t="str">
        <f t="shared" si="63"/>
        <v/>
      </c>
      <c r="Y229" s="56" t="str">
        <f t="shared" si="52"/>
        <v/>
      </c>
      <c r="AA229" s="56">
        <v>213</v>
      </c>
      <c r="AB229" s="56">
        <f t="shared" si="64"/>
        <v>6500</v>
      </c>
      <c r="AC229" s="56">
        <f t="shared" si="65"/>
        <v>6500</v>
      </c>
      <c r="AE229" t="str">
        <f t="shared" si="66"/>
        <v/>
      </c>
      <c r="AF229" t="str">
        <f t="shared" si="67"/>
        <v/>
      </c>
      <c r="AH229" s="56" t="str">
        <f t="shared" si="53"/>
        <v/>
      </c>
    </row>
    <row r="230" spans="10:34">
      <c r="J230" s="56">
        <v>214</v>
      </c>
      <c r="K230" s="56">
        <f t="shared" si="54"/>
        <v>7000</v>
      </c>
      <c r="L230" s="56">
        <f t="shared" si="55"/>
        <v>7000</v>
      </c>
      <c r="M230" s="56">
        <f t="shared" si="56"/>
        <v>7000</v>
      </c>
      <c r="N230" t="str">
        <f t="shared" si="57"/>
        <v/>
      </c>
      <c r="O230" t="str">
        <f t="shared" si="58"/>
        <v/>
      </c>
      <c r="P230" t="str">
        <f t="shared" si="59"/>
        <v/>
      </c>
      <c r="Q230" s="56" t="str">
        <f t="shared" si="51"/>
        <v/>
      </c>
      <c r="R230" s="56">
        <v>214</v>
      </c>
      <c r="S230" s="56">
        <f t="shared" si="60"/>
        <v>2000</v>
      </c>
      <c r="U230" s="56">
        <f t="shared" si="61"/>
        <v>7000</v>
      </c>
      <c r="V230" s="56" t="str">
        <f t="shared" si="62"/>
        <v/>
      </c>
      <c r="X230" t="str">
        <f t="shared" si="63"/>
        <v/>
      </c>
      <c r="Y230" s="56" t="str">
        <f t="shared" si="52"/>
        <v/>
      </c>
      <c r="AA230" s="56">
        <v>214</v>
      </c>
      <c r="AB230" s="56">
        <f t="shared" si="64"/>
        <v>7000</v>
      </c>
      <c r="AC230" s="56">
        <f t="shared" si="65"/>
        <v>7000</v>
      </c>
      <c r="AE230" t="str">
        <f t="shared" si="66"/>
        <v/>
      </c>
      <c r="AF230" t="str">
        <f t="shared" si="67"/>
        <v/>
      </c>
      <c r="AH230" s="56" t="str">
        <f t="shared" si="53"/>
        <v/>
      </c>
    </row>
    <row r="231" spans="10:34">
      <c r="J231" s="56">
        <v>215</v>
      </c>
      <c r="K231" s="56">
        <f t="shared" si="54"/>
        <v>7500</v>
      </c>
      <c r="L231" s="56">
        <f t="shared" si="55"/>
        <v>7500</v>
      </c>
      <c r="M231" s="56">
        <f t="shared" si="56"/>
        <v>7500</v>
      </c>
      <c r="N231" t="str">
        <f t="shared" si="57"/>
        <v/>
      </c>
      <c r="O231" t="str">
        <f t="shared" si="58"/>
        <v/>
      </c>
      <c r="P231" t="str">
        <f t="shared" si="59"/>
        <v/>
      </c>
      <c r="Q231" s="56" t="str">
        <f t="shared" si="51"/>
        <v/>
      </c>
      <c r="R231" s="56">
        <v>215</v>
      </c>
      <c r="S231" s="56">
        <f t="shared" si="60"/>
        <v>2500</v>
      </c>
      <c r="U231" s="56">
        <f t="shared" si="61"/>
        <v>7500</v>
      </c>
      <c r="V231" s="56" t="str">
        <f t="shared" si="62"/>
        <v/>
      </c>
      <c r="X231" t="str">
        <f t="shared" si="63"/>
        <v/>
      </c>
      <c r="Y231" s="56" t="str">
        <f t="shared" si="52"/>
        <v/>
      </c>
      <c r="AA231" s="56">
        <v>215</v>
      </c>
      <c r="AB231" s="56">
        <f t="shared" si="64"/>
        <v>7500</v>
      </c>
      <c r="AC231" s="56">
        <f t="shared" si="65"/>
        <v>7500</v>
      </c>
      <c r="AE231" t="str">
        <f t="shared" si="66"/>
        <v/>
      </c>
      <c r="AF231" t="str">
        <f t="shared" si="67"/>
        <v/>
      </c>
      <c r="AH231" s="56" t="str">
        <f t="shared" si="53"/>
        <v/>
      </c>
    </row>
    <row r="232" spans="10:34">
      <c r="J232" s="56">
        <v>216</v>
      </c>
      <c r="K232" s="56">
        <f t="shared" si="54"/>
        <v>8000</v>
      </c>
      <c r="L232" s="56">
        <f t="shared" si="55"/>
        <v>8000</v>
      </c>
      <c r="M232" s="56">
        <f t="shared" si="56"/>
        <v>8000</v>
      </c>
      <c r="N232" t="str">
        <f t="shared" si="57"/>
        <v/>
      </c>
      <c r="O232" t="str">
        <f t="shared" si="58"/>
        <v/>
      </c>
      <c r="P232" t="str">
        <f t="shared" si="59"/>
        <v/>
      </c>
      <c r="Q232" s="56" t="str">
        <f t="shared" si="51"/>
        <v/>
      </c>
      <c r="R232" s="56">
        <v>216</v>
      </c>
      <c r="S232" s="56">
        <f t="shared" si="60"/>
        <v>3000</v>
      </c>
      <c r="U232" s="56">
        <f t="shared" si="61"/>
        <v>8000</v>
      </c>
      <c r="V232" s="56" t="str">
        <f t="shared" si="62"/>
        <v/>
      </c>
      <c r="X232" t="str">
        <f t="shared" si="63"/>
        <v/>
      </c>
      <c r="Y232" s="56" t="str">
        <f t="shared" si="52"/>
        <v/>
      </c>
      <c r="AA232" s="56">
        <v>216</v>
      </c>
      <c r="AB232" s="56">
        <f t="shared" si="64"/>
        <v>8000</v>
      </c>
      <c r="AC232" s="56">
        <f t="shared" si="65"/>
        <v>8000</v>
      </c>
      <c r="AE232" t="str">
        <f t="shared" si="66"/>
        <v/>
      </c>
      <c r="AF232" t="str">
        <f t="shared" si="67"/>
        <v/>
      </c>
      <c r="AH232" s="56" t="str">
        <f t="shared" si="53"/>
        <v/>
      </c>
    </row>
    <row r="233" spans="10:34">
      <c r="J233" s="56">
        <v>217</v>
      </c>
      <c r="K233" s="56">
        <f t="shared" si="54"/>
        <v>8500</v>
      </c>
      <c r="L233" s="56">
        <f t="shared" si="55"/>
        <v>8500</v>
      </c>
      <c r="M233" s="56">
        <f t="shared" si="56"/>
        <v>8500</v>
      </c>
      <c r="N233" t="str">
        <f t="shared" si="57"/>
        <v/>
      </c>
      <c r="O233" t="str">
        <f t="shared" si="58"/>
        <v/>
      </c>
      <c r="P233" t="str">
        <f t="shared" si="59"/>
        <v/>
      </c>
      <c r="Q233" s="56" t="str">
        <f t="shared" si="51"/>
        <v/>
      </c>
      <c r="R233" s="56">
        <v>217</v>
      </c>
      <c r="S233" s="56">
        <f t="shared" si="60"/>
        <v>3500</v>
      </c>
      <c r="U233" s="56">
        <f t="shared" si="61"/>
        <v>8500</v>
      </c>
      <c r="V233" s="56" t="str">
        <f t="shared" si="62"/>
        <v/>
      </c>
      <c r="X233" t="str">
        <f t="shared" si="63"/>
        <v/>
      </c>
      <c r="Y233" s="56" t="str">
        <f t="shared" si="52"/>
        <v/>
      </c>
      <c r="AA233" s="56">
        <v>217</v>
      </c>
      <c r="AB233" s="56">
        <f t="shared" si="64"/>
        <v>8500</v>
      </c>
      <c r="AC233" s="56">
        <f t="shared" si="65"/>
        <v>8500</v>
      </c>
      <c r="AE233" t="str">
        <f t="shared" si="66"/>
        <v/>
      </c>
      <c r="AF233" t="str">
        <f t="shared" si="67"/>
        <v/>
      </c>
      <c r="AH233" s="56" t="str">
        <f t="shared" si="53"/>
        <v/>
      </c>
    </row>
    <row r="234" spans="10:34">
      <c r="J234" s="56">
        <v>218</v>
      </c>
      <c r="K234" s="56">
        <f t="shared" si="54"/>
        <v>9000</v>
      </c>
      <c r="L234" s="56">
        <f t="shared" si="55"/>
        <v>9000</v>
      </c>
      <c r="M234" s="56">
        <f t="shared" si="56"/>
        <v>9000</v>
      </c>
      <c r="N234" t="str">
        <f t="shared" si="57"/>
        <v/>
      </c>
      <c r="O234" t="str">
        <f t="shared" si="58"/>
        <v/>
      </c>
      <c r="P234" t="str">
        <f t="shared" si="59"/>
        <v/>
      </c>
      <c r="Q234" s="56" t="str">
        <f t="shared" si="51"/>
        <v/>
      </c>
      <c r="R234" s="56">
        <v>218</v>
      </c>
      <c r="S234" s="56">
        <f t="shared" si="60"/>
        <v>4000</v>
      </c>
      <c r="U234" s="56">
        <f t="shared" si="61"/>
        <v>9000</v>
      </c>
      <c r="V234" s="56" t="str">
        <f t="shared" si="62"/>
        <v/>
      </c>
      <c r="X234" t="str">
        <f t="shared" si="63"/>
        <v/>
      </c>
      <c r="Y234" s="56" t="str">
        <f t="shared" si="52"/>
        <v/>
      </c>
      <c r="AA234" s="56">
        <v>218</v>
      </c>
      <c r="AB234" s="56">
        <f t="shared" si="64"/>
        <v>9000</v>
      </c>
      <c r="AC234" s="56">
        <f t="shared" si="65"/>
        <v>9000</v>
      </c>
      <c r="AE234" t="str">
        <f t="shared" si="66"/>
        <v/>
      </c>
      <c r="AF234" t="str">
        <f t="shared" si="67"/>
        <v/>
      </c>
      <c r="AH234" s="56" t="str">
        <f t="shared" si="53"/>
        <v/>
      </c>
    </row>
    <row r="235" spans="10:34">
      <c r="J235" s="56">
        <v>219</v>
      </c>
      <c r="K235" s="56">
        <f t="shared" si="54"/>
        <v>9500</v>
      </c>
      <c r="L235" s="56">
        <f t="shared" si="55"/>
        <v>9500</v>
      </c>
      <c r="M235" s="56">
        <f t="shared" si="56"/>
        <v>9500</v>
      </c>
      <c r="N235" t="str">
        <f t="shared" si="57"/>
        <v/>
      </c>
      <c r="O235" t="str">
        <f t="shared" si="58"/>
        <v/>
      </c>
      <c r="P235" t="str">
        <f t="shared" si="59"/>
        <v/>
      </c>
      <c r="Q235" s="56" t="str">
        <f t="shared" si="51"/>
        <v/>
      </c>
      <c r="R235" s="56">
        <v>219</v>
      </c>
      <c r="S235" s="56">
        <f t="shared" si="60"/>
        <v>4500</v>
      </c>
      <c r="U235" s="56">
        <f t="shared" si="61"/>
        <v>9500</v>
      </c>
      <c r="V235" s="56" t="str">
        <f t="shared" si="62"/>
        <v/>
      </c>
      <c r="X235" t="str">
        <f t="shared" si="63"/>
        <v/>
      </c>
      <c r="Y235" s="56" t="str">
        <f t="shared" si="52"/>
        <v/>
      </c>
      <c r="AA235" s="56">
        <v>219</v>
      </c>
      <c r="AB235" s="56">
        <f t="shared" si="64"/>
        <v>9500</v>
      </c>
      <c r="AC235" s="56">
        <f t="shared" si="65"/>
        <v>9500</v>
      </c>
      <c r="AE235" t="str">
        <f t="shared" si="66"/>
        <v/>
      </c>
      <c r="AF235" t="str">
        <f t="shared" si="67"/>
        <v/>
      </c>
      <c r="AH235" s="56" t="str">
        <f t="shared" si="53"/>
        <v/>
      </c>
    </row>
    <row r="236" spans="10:34">
      <c r="J236" s="56">
        <v>220</v>
      </c>
      <c r="K236" s="56">
        <f t="shared" si="54"/>
        <v>10000</v>
      </c>
      <c r="L236" s="56">
        <f t="shared" si="55"/>
        <v>10000</v>
      </c>
      <c r="M236" s="56">
        <f t="shared" si="56"/>
        <v>10000</v>
      </c>
      <c r="N236" t="str">
        <f t="shared" si="57"/>
        <v/>
      </c>
      <c r="O236" t="str">
        <f t="shared" si="58"/>
        <v/>
      </c>
      <c r="P236" t="str">
        <f t="shared" si="59"/>
        <v/>
      </c>
      <c r="Q236" s="56" t="str">
        <f t="shared" si="51"/>
        <v/>
      </c>
      <c r="R236" s="56">
        <v>220</v>
      </c>
      <c r="S236" s="56">
        <f t="shared" si="60"/>
        <v>5000</v>
      </c>
      <c r="U236" s="56">
        <f t="shared" si="61"/>
        <v>10000</v>
      </c>
      <c r="V236" s="56" t="str">
        <f t="shared" si="62"/>
        <v/>
      </c>
      <c r="X236" t="str">
        <f t="shared" si="63"/>
        <v/>
      </c>
      <c r="Y236" s="56" t="str">
        <f t="shared" si="52"/>
        <v/>
      </c>
      <c r="AA236" s="56">
        <v>220</v>
      </c>
      <c r="AB236" s="56">
        <f t="shared" si="64"/>
        <v>10000</v>
      </c>
      <c r="AC236" s="56">
        <f t="shared" si="65"/>
        <v>10000</v>
      </c>
      <c r="AE236" t="str">
        <f t="shared" si="66"/>
        <v/>
      </c>
      <c r="AF236" t="str">
        <f t="shared" si="67"/>
        <v/>
      </c>
      <c r="AH236" s="56" t="str">
        <f t="shared" si="53"/>
        <v/>
      </c>
    </row>
    <row r="237" spans="10:34">
      <c r="J237" s="56">
        <v>221</v>
      </c>
      <c r="K237" s="56">
        <f t="shared" si="54"/>
        <v>10500</v>
      </c>
      <c r="L237" s="56">
        <f t="shared" si="55"/>
        <v>10500</v>
      </c>
      <c r="M237" s="56">
        <f t="shared" si="56"/>
        <v>10500</v>
      </c>
      <c r="N237" t="str">
        <f t="shared" si="57"/>
        <v/>
      </c>
      <c r="O237" t="str">
        <f t="shared" si="58"/>
        <v/>
      </c>
      <c r="P237" t="str">
        <f t="shared" si="59"/>
        <v/>
      </c>
      <c r="Q237" s="56" t="str">
        <f t="shared" si="51"/>
        <v/>
      </c>
      <c r="R237" s="56">
        <v>221</v>
      </c>
      <c r="S237" s="56">
        <f t="shared" si="60"/>
        <v>5500</v>
      </c>
      <c r="U237" s="56">
        <f t="shared" si="61"/>
        <v>10500</v>
      </c>
      <c r="V237" s="56" t="str">
        <f t="shared" si="62"/>
        <v/>
      </c>
      <c r="X237" t="str">
        <f t="shared" si="63"/>
        <v/>
      </c>
      <c r="Y237" s="56" t="str">
        <f t="shared" si="52"/>
        <v/>
      </c>
      <c r="AA237" s="56">
        <v>221</v>
      </c>
      <c r="AB237" s="56">
        <f t="shared" si="64"/>
        <v>10500</v>
      </c>
      <c r="AC237" s="56">
        <f t="shared" si="65"/>
        <v>500</v>
      </c>
      <c r="AE237" t="str">
        <f t="shared" si="66"/>
        <v/>
      </c>
      <c r="AF237">
        <f t="shared" si="67"/>
        <v>1</v>
      </c>
      <c r="AH237" s="56">
        <f t="shared" si="53"/>
        <v>1</v>
      </c>
    </row>
    <row r="238" spans="10:34">
      <c r="J238" s="56">
        <v>222</v>
      </c>
      <c r="K238" s="56">
        <f t="shared" si="54"/>
        <v>11000</v>
      </c>
      <c r="L238" s="56">
        <f t="shared" si="55"/>
        <v>11000</v>
      </c>
      <c r="M238" s="56">
        <f t="shared" si="56"/>
        <v>11000</v>
      </c>
      <c r="N238" t="str">
        <f t="shared" si="57"/>
        <v/>
      </c>
      <c r="O238" t="str">
        <f t="shared" si="58"/>
        <v/>
      </c>
      <c r="P238" t="str">
        <f t="shared" si="59"/>
        <v/>
      </c>
      <c r="Q238" s="56" t="str">
        <f t="shared" si="51"/>
        <v/>
      </c>
      <c r="R238" s="56">
        <v>222</v>
      </c>
      <c r="S238" s="56">
        <f t="shared" si="60"/>
        <v>6000</v>
      </c>
      <c r="U238" s="56">
        <f t="shared" si="61"/>
        <v>11000</v>
      </c>
      <c r="V238" s="56" t="str">
        <f t="shared" si="62"/>
        <v/>
      </c>
      <c r="X238" t="str">
        <f t="shared" si="63"/>
        <v/>
      </c>
      <c r="Y238" s="56" t="str">
        <f t="shared" si="52"/>
        <v/>
      </c>
      <c r="AA238" s="56">
        <v>222</v>
      </c>
      <c r="AB238" s="56">
        <f t="shared" si="64"/>
        <v>11000</v>
      </c>
      <c r="AC238" s="56">
        <f t="shared" si="65"/>
        <v>1000</v>
      </c>
      <c r="AE238" t="str">
        <f t="shared" si="66"/>
        <v/>
      </c>
      <c r="AF238" t="str">
        <f t="shared" si="67"/>
        <v/>
      </c>
      <c r="AH238" s="56" t="str">
        <f t="shared" si="53"/>
        <v/>
      </c>
    </row>
    <row r="239" spans="10:34">
      <c r="J239" s="56">
        <v>223</v>
      </c>
      <c r="K239" s="56">
        <f t="shared" si="54"/>
        <v>11500</v>
      </c>
      <c r="L239" s="56">
        <f t="shared" si="55"/>
        <v>11500</v>
      </c>
      <c r="M239" s="56">
        <f t="shared" si="56"/>
        <v>11500</v>
      </c>
      <c r="N239" t="str">
        <f t="shared" si="57"/>
        <v/>
      </c>
      <c r="O239" t="str">
        <f t="shared" si="58"/>
        <v/>
      </c>
      <c r="P239" t="str">
        <f t="shared" si="59"/>
        <v/>
      </c>
      <c r="Q239" s="56" t="str">
        <f t="shared" si="51"/>
        <v/>
      </c>
      <c r="R239" s="56">
        <v>223</v>
      </c>
      <c r="S239" s="56">
        <f t="shared" si="60"/>
        <v>6500</v>
      </c>
      <c r="U239" s="56">
        <f t="shared" si="61"/>
        <v>11500</v>
      </c>
      <c r="V239" s="56" t="str">
        <f t="shared" si="62"/>
        <v/>
      </c>
      <c r="X239" t="str">
        <f t="shared" si="63"/>
        <v/>
      </c>
      <c r="Y239" s="56" t="str">
        <f t="shared" si="52"/>
        <v/>
      </c>
      <c r="AA239" s="56">
        <v>223</v>
      </c>
      <c r="AB239" s="56">
        <f t="shared" si="64"/>
        <v>11500</v>
      </c>
      <c r="AC239" s="56">
        <f t="shared" si="65"/>
        <v>1500</v>
      </c>
      <c r="AE239" t="str">
        <f t="shared" si="66"/>
        <v/>
      </c>
      <c r="AF239" t="str">
        <f t="shared" si="67"/>
        <v/>
      </c>
      <c r="AH239" s="56" t="str">
        <f t="shared" si="53"/>
        <v/>
      </c>
    </row>
    <row r="240" spans="10:34">
      <c r="J240" s="56">
        <v>224</v>
      </c>
      <c r="K240" s="56">
        <f t="shared" si="54"/>
        <v>12000</v>
      </c>
      <c r="L240" s="56">
        <f t="shared" si="55"/>
        <v>12000</v>
      </c>
      <c r="M240" s="56">
        <f t="shared" si="56"/>
        <v>12000</v>
      </c>
      <c r="N240" t="str">
        <f t="shared" si="57"/>
        <v/>
      </c>
      <c r="O240" t="str">
        <f t="shared" si="58"/>
        <v/>
      </c>
      <c r="P240" t="str">
        <f t="shared" si="59"/>
        <v/>
      </c>
      <c r="Q240" s="56" t="str">
        <f t="shared" si="51"/>
        <v/>
      </c>
      <c r="R240" s="56">
        <v>224</v>
      </c>
      <c r="S240" s="56">
        <f t="shared" si="60"/>
        <v>7000</v>
      </c>
      <c r="U240" s="56">
        <f t="shared" si="61"/>
        <v>12000</v>
      </c>
      <c r="V240" s="56" t="str">
        <f t="shared" si="62"/>
        <v/>
      </c>
      <c r="X240" t="str">
        <f t="shared" si="63"/>
        <v/>
      </c>
      <c r="Y240" s="56" t="str">
        <f t="shared" si="52"/>
        <v/>
      </c>
      <c r="AA240" s="56">
        <v>224</v>
      </c>
      <c r="AB240" s="56">
        <f t="shared" si="64"/>
        <v>12000</v>
      </c>
      <c r="AC240" s="56">
        <f t="shared" si="65"/>
        <v>2000</v>
      </c>
      <c r="AE240" t="str">
        <f t="shared" si="66"/>
        <v/>
      </c>
      <c r="AF240" t="str">
        <f t="shared" si="67"/>
        <v/>
      </c>
      <c r="AH240" s="56" t="str">
        <f t="shared" si="53"/>
        <v/>
      </c>
    </row>
    <row r="241" spans="10:34">
      <c r="J241" s="56">
        <v>225</v>
      </c>
      <c r="K241" s="56">
        <f t="shared" si="54"/>
        <v>12500</v>
      </c>
      <c r="L241" s="56">
        <f t="shared" si="55"/>
        <v>12500</v>
      </c>
      <c r="M241" s="56">
        <f t="shared" si="56"/>
        <v>12500</v>
      </c>
      <c r="N241" t="str">
        <f t="shared" si="57"/>
        <v/>
      </c>
      <c r="O241" t="str">
        <f t="shared" si="58"/>
        <v/>
      </c>
      <c r="P241" t="str">
        <f t="shared" si="59"/>
        <v/>
      </c>
      <c r="Q241" s="56" t="str">
        <f t="shared" si="51"/>
        <v/>
      </c>
      <c r="R241" s="56">
        <v>225</v>
      </c>
      <c r="S241" s="56">
        <f t="shared" si="60"/>
        <v>7500</v>
      </c>
      <c r="U241" s="56">
        <f t="shared" si="61"/>
        <v>12500</v>
      </c>
      <c r="V241" s="56" t="str">
        <f t="shared" si="62"/>
        <v/>
      </c>
      <c r="X241" t="str">
        <f t="shared" si="63"/>
        <v/>
      </c>
      <c r="Y241" s="56" t="str">
        <f t="shared" si="52"/>
        <v/>
      </c>
      <c r="AA241" s="56">
        <v>225</v>
      </c>
      <c r="AB241" s="56">
        <f t="shared" si="64"/>
        <v>12500</v>
      </c>
      <c r="AC241" s="56">
        <f t="shared" si="65"/>
        <v>2500</v>
      </c>
      <c r="AE241" t="str">
        <f t="shared" si="66"/>
        <v/>
      </c>
      <c r="AF241" t="str">
        <f t="shared" si="67"/>
        <v/>
      </c>
      <c r="AH241" s="56" t="str">
        <f t="shared" si="53"/>
        <v/>
      </c>
    </row>
    <row r="242" spans="10:34">
      <c r="J242" s="56">
        <v>226</v>
      </c>
      <c r="K242" s="56">
        <f t="shared" si="54"/>
        <v>13000</v>
      </c>
      <c r="L242" s="56">
        <f t="shared" si="55"/>
        <v>13000</v>
      </c>
      <c r="M242" s="56">
        <f t="shared" si="56"/>
        <v>13000</v>
      </c>
      <c r="N242" t="str">
        <f t="shared" si="57"/>
        <v/>
      </c>
      <c r="O242" t="str">
        <f t="shared" si="58"/>
        <v/>
      </c>
      <c r="P242" t="str">
        <f t="shared" si="59"/>
        <v/>
      </c>
      <c r="Q242" s="56" t="str">
        <f t="shared" si="51"/>
        <v/>
      </c>
      <c r="R242" s="56">
        <v>226</v>
      </c>
      <c r="S242" s="56">
        <f t="shared" si="60"/>
        <v>8000</v>
      </c>
      <c r="U242" s="56">
        <f t="shared" si="61"/>
        <v>13000</v>
      </c>
      <c r="V242" s="56" t="str">
        <f t="shared" si="62"/>
        <v/>
      </c>
      <c r="X242" t="str">
        <f t="shared" si="63"/>
        <v/>
      </c>
      <c r="Y242" s="56" t="str">
        <f t="shared" si="52"/>
        <v/>
      </c>
      <c r="AA242" s="56">
        <v>226</v>
      </c>
      <c r="AB242" s="56">
        <f t="shared" si="64"/>
        <v>13000</v>
      </c>
      <c r="AC242" s="56">
        <f t="shared" si="65"/>
        <v>3000</v>
      </c>
      <c r="AE242" t="str">
        <f t="shared" si="66"/>
        <v/>
      </c>
      <c r="AF242" t="str">
        <f t="shared" si="67"/>
        <v/>
      </c>
      <c r="AH242" s="56" t="str">
        <f t="shared" si="53"/>
        <v/>
      </c>
    </row>
    <row r="243" spans="10:34">
      <c r="J243" s="56">
        <v>227</v>
      </c>
      <c r="K243" s="56">
        <f t="shared" si="54"/>
        <v>13500</v>
      </c>
      <c r="L243" s="56">
        <f t="shared" si="55"/>
        <v>13500</v>
      </c>
      <c r="M243" s="56">
        <f t="shared" si="56"/>
        <v>13500</v>
      </c>
      <c r="N243" t="str">
        <f t="shared" si="57"/>
        <v/>
      </c>
      <c r="O243" t="str">
        <f t="shared" si="58"/>
        <v/>
      </c>
      <c r="P243" t="str">
        <f t="shared" si="59"/>
        <v/>
      </c>
      <c r="Q243" s="56" t="str">
        <f t="shared" si="51"/>
        <v/>
      </c>
      <c r="R243" s="56">
        <v>227</v>
      </c>
      <c r="S243" s="56">
        <f t="shared" si="60"/>
        <v>8500</v>
      </c>
      <c r="U243" s="56">
        <f t="shared" si="61"/>
        <v>13500</v>
      </c>
      <c r="V243" s="56" t="str">
        <f t="shared" si="62"/>
        <v/>
      </c>
      <c r="X243" t="str">
        <f t="shared" si="63"/>
        <v/>
      </c>
      <c r="Y243" s="56" t="str">
        <f t="shared" si="52"/>
        <v/>
      </c>
      <c r="AA243" s="56">
        <v>227</v>
      </c>
      <c r="AB243" s="56">
        <f t="shared" si="64"/>
        <v>13500</v>
      </c>
      <c r="AC243" s="56">
        <f t="shared" si="65"/>
        <v>3500</v>
      </c>
      <c r="AE243" t="str">
        <f t="shared" si="66"/>
        <v/>
      </c>
      <c r="AF243" t="str">
        <f t="shared" si="67"/>
        <v/>
      </c>
      <c r="AH243" s="56" t="str">
        <f t="shared" si="53"/>
        <v/>
      </c>
    </row>
    <row r="244" spans="10:34">
      <c r="J244" s="56">
        <v>228</v>
      </c>
      <c r="K244" s="56">
        <f t="shared" si="54"/>
        <v>14000</v>
      </c>
      <c r="L244" s="56">
        <f t="shared" si="55"/>
        <v>14000</v>
      </c>
      <c r="M244" s="56">
        <f t="shared" si="56"/>
        <v>14000</v>
      </c>
      <c r="N244" t="str">
        <f t="shared" si="57"/>
        <v/>
      </c>
      <c r="O244" t="str">
        <f t="shared" si="58"/>
        <v/>
      </c>
      <c r="P244" t="str">
        <f t="shared" si="59"/>
        <v/>
      </c>
      <c r="Q244" s="56" t="str">
        <f t="shared" si="51"/>
        <v/>
      </c>
      <c r="R244" s="56">
        <v>228</v>
      </c>
      <c r="S244" s="56">
        <f t="shared" si="60"/>
        <v>9000</v>
      </c>
      <c r="U244" s="56">
        <f t="shared" si="61"/>
        <v>14000</v>
      </c>
      <c r="V244" s="56" t="str">
        <f t="shared" si="62"/>
        <v/>
      </c>
      <c r="X244" t="str">
        <f t="shared" si="63"/>
        <v/>
      </c>
      <c r="Y244" s="56" t="str">
        <f t="shared" si="52"/>
        <v/>
      </c>
      <c r="AA244" s="56">
        <v>228</v>
      </c>
      <c r="AB244" s="56">
        <f t="shared" si="64"/>
        <v>14000</v>
      </c>
      <c r="AC244" s="56">
        <f t="shared" si="65"/>
        <v>4000</v>
      </c>
      <c r="AE244" t="str">
        <f t="shared" si="66"/>
        <v/>
      </c>
      <c r="AF244" t="str">
        <f t="shared" si="67"/>
        <v/>
      </c>
      <c r="AH244" s="56" t="str">
        <f t="shared" si="53"/>
        <v/>
      </c>
    </row>
    <row r="245" spans="10:34">
      <c r="J245" s="56">
        <v>229</v>
      </c>
      <c r="K245" s="56">
        <f t="shared" si="54"/>
        <v>14500</v>
      </c>
      <c r="L245" s="56">
        <f t="shared" si="55"/>
        <v>14500</v>
      </c>
      <c r="M245" s="56">
        <f t="shared" si="56"/>
        <v>14500</v>
      </c>
      <c r="N245" t="str">
        <f t="shared" si="57"/>
        <v/>
      </c>
      <c r="O245" t="str">
        <f t="shared" si="58"/>
        <v/>
      </c>
      <c r="P245" t="str">
        <f t="shared" si="59"/>
        <v/>
      </c>
      <c r="Q245" s="56" t="str">
        <f t="shared" si="51"/>
        <v/>
      </c>
      <c r="R245" s="56">
        <v>229</v>
      </c>
      <c r="S245" s="56">
        <f t="shared" si="60"/>
        <v>9500</v>
      </c>
      <c r="U245" s="56">
        <f t="shared" si="61"/>
        <v>14500</v>
      </c>
      <c r="V245" s="56" t="str">
        <f t="shared" si="62"/>
        <v/>
      </c>
      <c r="X245" t="str">
        <f t="shared" si="63"/>
        <v/>
      </c>
      <c r="Y245" s="56" t="str">
        <f t="shared" si="52"/>
        <v/>
      </c>
      <c r="AA245" s="56">
        <v>229</v>
      </c>
      <c r="AB245" s="56">
        <f t="shared" si="64"/>
        <v>14500</v>
      </c>
      <c r="AC245" s="56">
        <f t="shared" si="65"/>
        <v>4500</v>
      </c>
      <c r="AE245" t="str">
        <f t="shared" si="66"/>
        <v/>
      </c>
      <c r="AF245" t="str">
        <f t="shared" si="67"/>
        <v/>
      </c>
      <c r="AH245" s="56" t="str">
        <f t="shared" si="53"/>
        <v/>
      </c>
    </row>
    <row r="246" spans="10:34">
      <c r="J246" s="56">
        <v>230</v>
      </c>
      <c r="K246" s="56">
        <f t="shared" si="54"/>
        <v>15000</v>
      </c>
      <c r="L246" s="56">
        <f t="shared" si="55"/>
        <v>15000</v>
      </c>
      <c r="M246" s="56">
        <f t="shared" si="56"/>
        <v>15000</v>
      </c>
      <c r="N246" t="str">
        <f t="shared" si="57"/>
        <v/>
      </c>
      <c r="O246" t="str">
        <f t="shared" si="58"/>
        <v/>
      </c>
      <c r="P246" t="str">
        <f t="shared" si="59"/>
        <v/>
      </c>
      <c r="Q246" s="56" t="str">
        <f t="shared" si="51"/>
        <v/>
      </c>
      <c r="R246" s="56">
        <v>230</v>
      </c>
      <c r="S246" s="56">
        <f t="shared" si="60"/>
        <v>10000</v>
      </c>
      <c r="U246" s="56">
        <f t="shared" si="61"/>
        <v>15000</v>
      </c>
      <c r="V246" s="56" t="str">
        <f t="shared" si="62"/>
        <v/>
      </c>
      <c r="X246" t="str">
        <f t="shared" si="63"/>
        <v/>
      </c>
      <c r="Y246" s="56" t="str">
        <f t="shared" si="52"/>
        <v/>
      </c>
      <c r="AA246" s="56">
        <v>230</v>
      </c>
      <c r="AB246" s="56">
        <f t="shared" si="64"/>
        <v>15000</v>
      </c>
      <c r="AC246" s="56">
        <f t="shared" si="65"/>
        <v>5000</v>
      </c>
      <c r="AE246" t="str">
        <f t="shared" si="66"/>
        <v/>
      </c>
      <c r="AF246" t="str">
        <f t="shared" si="67"/>
        <v/>
      </c>
      <c r="AH246" s="56" t="str">
        <f t="shared" si="53"/>
        <v/>
      </c>
    </row>
    <row r="247" spans="10:34">
      <c r="J247" s="56">
        <v>231</v>
      </c>
      <c r="K247" s="56">
        <f t="shared" si="54"/>
        <v>15500</v>
      </c>
      <c r="L247" s="56">
        <f t="shared" si="55"/>
        <v>15500</v>
      </c>
      <c r="M247" s="56">
        <f t="shared" si="56"/>
        <v>15500</v>
      </c>
      <c r="N247" t="str">
        <f t="shared" si="57"/>
        <v/>
      </c>
      <c r="O247" t="str">
        <f t="shared" si="58"/>
        <v/>
      </c>
      <c r="P247" t="str">
        <f t="shared" si="59"/>
        <v/>
      </c>
      <c r="Q247" s="56" t="str">
        <f t="shared" si="51"/>
        <v/>
      </c>
      <c r="R247" s="56">
        <v>231</v>
      </c>
      <c r="S247" s="56">
        <f t="shared" si="60"/>
        <v>10500</v>
      </c>
      <c r="U247" s="56">
        <f t="shared" si="61"/>
        <v>15500</v>
      </c>
      <c r="V247" s="56" t="str">
        <f t="shared" si="62"/>
        <v/>
      </c>
      <c r="X247" t="str">
        <f t="shared" si="63"/>
        <v/>
      </c>
      <c r="Y247" s="56" t="str">
        <f t="shared" si="52"/>
        <v/>
      </c>
      <c r="AA247" s="56">
        <v>231</v>
      </c>
      <c r="AB247" s="56">
        <f t="shared" si="64"/>
        <v>15500</v>
      </c>
      <c r="AC247" s="56">
        <f t="shared" si="65"/>
        <v>5500</v>
      </c>
      <c r="AE247" t="str">
        <f t="shared" si="66"/>
        <v/>
      </c>
      <c r="AF247" t="str">
        <f t="shared" si="67"/>
        <v/>
      </c>
      <c r="AH247" s="56" t="str">
        <f t="shared" si="53"/>
        <v/>
      </c>
    </row>
    <row r="248" spans="10:34">
      <c r="J248" s="56">
        <v>232</v>
      </c>
      <c r="K248" s="56">
        <f t="shared" si="54"/>
        <v>16000</v>
      </c>
      <c r="L248" s="56">
        <f t="shared" si="55"/>
        <v>16000</v>
      </c>
      <c r="M248" s="56">
        <f t="shared" si="56"/>
        <v>16000</v>
      </c>
      <c r="N248" t="str">
        <f t="shared" si="57"/>
        <v/>
      </c>
      <c r="O248" t="str">
        <f t="shared" si="58"/>
        <v/>
      </c>
      <c r="P248" t="str">
        <f t="shared" si="59"/>
        <v/>
      </c>
      <c r="Q248" s="56" t="str">
        <f t="shared" si="51"/>
        <v/>
      </c>
      <c r="R248" s="56">
        <v>232</v>
      </c>
      <c r="S248" s="56">
        <f t="shared" si="60"/>
        <v>11000</v>
      </c>
      <c r="U248" s="56">
        <f t="shared" si="61"/>
        <v>16000</v>
      </c>
      <c r="V248" s="56" t="str">
        <f t="shared" si="62"/>
        <v/>
      </c>
      <c r="X248" t="str">
        <f t="shared" si="63"/>
        <v/>
      </c>
      <c r="Y248" s="56" t="str">
        <f t="shared" si="52"/>
        <v/>
      </c>
      <c r="AA248" s="56">
        <v>232</v>
      </c>
      <c r="AB248" s="56">
        <f t="shared" si="64"/>
        <v>16000</v>
      </c>
      <c r="AC248" s="56">
        <f t="shared" si="65"/>
        <v>6000</v>
      </c>
      <c r="AE248" t="str">
        <f t="shared" si="66"/>
        <v/>
      </c>
      <c r="AF248" t="str">
        <f t="shared" si="67"/>
        <v/>
      </c>
      <c r="AH248" s="56" t="str">
        <f t="shared" si="53"/>
        <v/>
      </c>
    </row>
    <row r="249" spans="10:34">
      <c r="J249" s="56">
        <v>233</v>
      </c>
      <c r="K249" s="56">
        <f t="shared" si="54"/>
        <v>16500</v>
      </c>
      <c r="L249" s="56">
        <f t="shared" si="55"/>
        <v>16500</v>
      </c>
      <c r="M249" s="56">
        <f t="shared" si="56"/>
        <v>16500</v>
      </c>
      <c r="N249" t="str">
        <f t="shared" si="57"/>
        <v/>
      </c>
      <c r="O249" t="str">
        <f t="shared" si="58"/>
        <v/>
      </c>
      <c r="P249" t="str">
        <f t="shared" si="59"/>
        <v/>
      </c>
      <c r="Q249" s="56" t="str">
        <f t="shared" si="51"/>
        <v/>
      </c>
      <c r="R249" s="56">
        <v>233</v>
      </c>
      <c r="S249" s="56">
        <f t="shared" si="60"/>
        <v>11500</v>
      </c>
      <c r="U249" s="56">
        <f t="shared" si="61"/>
        <v>16500</v>
      </c>
      <c r="V249" s="56" t="str">
        <f t="shared" si="62"/>
        <v/>
      </c>
      <c r="X249" t="str">
        <f t="shared" si="63"/>
        <v/>
      </c>
      <c r="Y249" s="56" t="str">
        <f t="shared" si="52"/>
        <v/>
      </c>
      <c r="AA249" s="56">
        <v>233</v>
      </c>
      <c r="AB249" s="56">
        <f t="shared" si="64"/>
        <v>16500</v>
      </c>
      <c r="AC249" s="56">
        <f t="shared" si="65"/>
        <v>6500</v>
      </c>
      <c r="AE249" t="str">
        <f t="shared" si="66"/>
        <v/>
      </c>
      <c r="AF249" t="str">
        <f t="shared" si="67"/>
        <v/>
      </c>
      <c r="AH249" s="56" t="str">
        <f t="shared" si="53"/>
        <v/>
      </c>
    </row>
    <row r="250" spans="10:34">
      <c r="J250" s="56">
        <v>234</v>
      </c>
      <c r="K250" s="56">
        <f t="shared" si="54"/>
        <v>17000</v>
      </c>
      <c r="L250" s="56">
        <f t="shared" si="55"/>
        <v>17000</v>
      </c>
      <c r="M250" s="56">
        <f t="shared" si="56"/>
        <v>17000</v>
      </c>
      <c r="N250" t="str">
        <f t="shared" si="57"/>
        <v/>
      </c>
      <c r="O250" t="str">
        <f t="shared" si="58"/>
        <v/>
      </c>
      <c r="P250" t="str">
        <f t="shared" si="59"/>
        <v/>
      </c>
      <c r="Q250" s="56" t="str">
        <f t="shared" si="51"/>
        <v/>
      </c>
      <c r="R250" s="56">
        <v>234</v>
      </c>
      <c r="S250" s="56">
        <f t="shared" si="60"/>
        <v>12000</v>
      </c>
      <c r="U250" s="56">
        <f t="shared" si="61"/>
        <v>17000</v>
      </c>
      <c r="V250" s="56" t="str">
        <f t="shared" si="62"/>
        <v/>
      </c>
      <c r="X250" t="str">
        <f t="shared" si="63"/>
        <v/>
      </c>
      <c r="Y250" s="56" t="str">
        <f t="shared" si="52"/>
        <v/>
      </c>
      <c r="AA250" s="56">
        <v>234</v>
      </c>
      <c r="AB250" s="56">
        <f t="shared" si="64"/>
        <v>17000</v>
      </c>
      <c r="AC250" s="56">
        <f t="shared" si="65"/>
        <v>7000</v>
      </c>
      <c r="AE250" t="str">
        <f t="shared" si="66"/>
        <v/>
      </c>
      <c r="AF250" t="str">
        <f t="shared" si="67"/>
        <v/>
      </c>
      <c r="AH250" s="56" t="str">
        <f t="shared" si="53"/>
        <v/>
      </c>
    </row>
    <row r="251" spans="10:34">
      <c r="J251" s="56">
        <v>235</v>
      </c>
      <c r="K251" s="56">
        <f t="shared" si="54"/>
        <v>17500</v>
      </c>
      <c r="L251" s="56">
        <f t="shared" si="55"/>
        <v>17500</v>
      </c>
      <c r="M251" s="56">
        <f t="shared" si="56"/>
        <v>17500</v>
      </c>
      <c r="N251" t="str">
        <f t="shared" si="57"/>
        <v/>
      </c>
      <c r="O251" t="str">
        <f t="shared" si="58"/>
        <v/>
      </c>
      <c r="P251" t="str">
        <f t="shared" si="59"/>
        <v/>
      </c>
      <c r="Q251" s="56" t="str">
        <f t="shared" si="51"/>
        <v/>
      </c>
      <c r="R251" s="56">
        <v>235</v>
      </c>
      <c r="S251" s="56">
        <f t="shared" si="60"/>
        <v>12500</v>
      </c>
      <c r="U251" s="56">
        <f t="shared" si="61"/>
        <v>17500</v>
      </c>
      <c r="V251" s="56" t="str">
        <f t="shared" si="62"/>
        <v/>
      </c>
      <c r="X251" t="str">
        <f t="shared" si="63"/>
        <v/>
      </c>
      <c r="Y251" s="56" t="str">
        <f t="shared" si="52"/>
        <v/>
      </c>
      <c r="AA251" s="56">
        <v>235</v>
      </c>
      <c r="AB251" s="56">
        <f t="shared" si="64"/>
        <v>17500</v>
      </c>
      <c r="AC251" s="56">
        <f t="shared" si="65"/>
        <v>7500</v>
      </c>
      <c r="AE251" t="str">
        <f t="shared" si="66"/>
        <v/>
      </c>
      <c r="AF251" t="str">
        <f t="shared" si="67"/>
        <v/>
      </c>
      <c r="AH251" s="56" t="str">
        <f t="shared" si="53"/>
        <v/>
      </c>
    </row>
    <row r="252" spans="10:34">
      <c r="J252" s="56">
        <v>236</v>
      </c>
      <c r="K252" s="56">
        <f t="shared" si="54"/>
        <v>18000</v>
      </c>
      <c r="L252" s="56">
        <f t="shared" si="55"/>
        <v>18000</v>
      </c>
      <c r="M252" s="56">
        <f t="shared" si="56"/>
        <v>18000</v>
      </c>
      <c r="N252" t="str">
        <f t="shared" si="57"/>
        <v/>
      </c>
      <c r="O252" t="str">
        <f t="shared" si="58"/>
        <v/>
      </c>
      <c r="P252" t="str">
        <f t="shared" si="59"/>
        <v/>
      </c>
      <c r="Q252" s="56" t="str">
        <f t="shared" si="51"/>
        <v/>
      </c>
      <c r="R252" s="56">
        <v>236</v>
      </c>
      <c r="S252" s="56">
        <f t="shared" si="60"/>
        <v>13000</v>
      </c>
      <c r="U252" s="56">
        <f t="shared" si="61"/>
        <v>18000</v>
      </c>
      <c r="V252" s="56" t="str">
        <f t="shared" si="62"/>
        <v/>
      </c>
      <c r="X252" t="str">
        <f t="shared" si="63"/>
        <v/>
      </c>
      <c r="Y252" s="56" t="str">
        <f t="shared" si="52"/>
        <v/>
      </c>
      <c r="AA252" s="56">
        <v>236</v>
      </c>
      <c r="AB252" s="56">
        <f t="shared" si="64"/>
        <v>18000</v>
      </c>
      <c r="AC252" s="56">
        <f t="shared" si="65"/>
        <v>8000</v>
      </c>
      <c r="AE252" t="str">
        <f t="shared" si="66"/>
        <v/>
      </c>
      <c r="AF252" t="str">
        <f t="shared" si="67"/>
        <v/>
      </c>
      <c r="AH252" s="56" t="str">
        <f t="shared" si="53"/>
        <v/>
      </c>
    </row>
    <row r="253" spans="10:34">
      <c r="J253" s="56">
        <v>237</v>
      </c>
      <c r="K253" s="56">
        <f t="shared" si="54"/>
        <v>18500</v>
      </c>
      <c r="L253" s="56">
        <f t="shared" si="55"/>
        <v>18500</v>
      </c>
      <c r="M253" s="56">
        <f t="shared" si="56"/>
        <v>18500</v>
      </c>
      <c r="N253" t="str">
        <f t="shared" si="57"/>
        <v/>
      </c>
      <c r="O253" t="str">
        <f t="shared" si="58"/>
        <v/>
      </c>
      <c r="P253" t="str">
        <f t="shared" si="59"/>
        <v/>
      </c>
      <c r="Q253" s="56" t="str">
        <f t="shared" si="51"/>
        <v/>
      </c>
      <c r="R253" s="56">
        <v>237</v>
      </c>
      <c r="S253" s="56">
        <f t="shared" si="60"/>
        <v>13500</v>
      </c>
      <c r="U253" s="56">
        <f t="shared" si="61"/>
        <v>18500</v>
      </c>
      <c r="V253" s="56" t="str">
        <f t="shared" si="62"/>
        <v/>
      </c>
      <c r="X253" t="str">
        <f t="shared" si="63"/>
        <v/>
      </c>
      <c r="Y253" s="56" t="str">
        <f t="shared" si="52"/>
        <v/>
      </c>
      <c r="AA253" s="56">
        <v>237</v>
      </c>
      <c r="AB253" s="56">
        <f t="shared" si="64"/>
        <v>18500</v>
      </c>
      <c r="AC253" s="56">
        <f t="shared" si="65"/>
        <v>8500</v>
      </c>
      <c r="AE253" t="str">
        <f t="shared" si="66"/>
        <v/>
      </c>
      <c r="AF253" t="str">
        <f t="shared" si="67"/>
        <v/>
      </c>
      <c r="AH253" s="56" t="str">
        <f t="shared" si="53"/>
        <v/>
      </c>
    </row>
    <row r="254" spans="10:34">
      <c r="J254" s="56">
        <v>238</v>
      </c>
      <c r="K254" s="56">
        <f t="shared" si="54"/>
        <v>19000</v>
      </c>
      <c r="L254" s="56">
        <f t="shared" si="55"/>
        <v>19000</v>
      </c>
      <c r="M254" s="56">
        <f t="shared" si="56"/>
        <v>19000</v>
      </c>
      <c r="N254" t="str">
        <f t="shared" si="57"/>
        <v/>
      </c>
      <c r="O254" t="str">
        <f t="shared" si="58"/>
        <v/>
      </c>
      <c r="P254" t="str">
        <f t="shared" si="59"/>
        <v/>
      </c>
      <c r="Q254" s="56" t="str">
        <f t="shared" si="51"/>
        <v/>
      </c>
      <c r="R254" s="56">
        <v>238</v>
      </c>
      <c r="S254" s="56">
        <f t="shared" si="60"/>
        <v>14000</v>
      </c>
      <c r="U254" s="56">
        <f t="shared" si="61"/>
        <v>19000</v>
      </c>
      <c r="V254" s="56" t="str">
        <f t="shared" si="62"/>
        <v/>
      </c>
      <c r="X254" t="str">
        <f t="shared" si="63"/>
        <v/>
      </c>
      <c r="Y254" s="56" t="str">
        <f t="shared" si="52"/>
        <v/>
      </c>
      <c r="AA254" s="56">
        <v>238</v>
      </c>
      <c r="AB254" s="56">
        <f t="shared" si="64"/>
        <v>19000</v>
      </c>
      <c r="AC254" s="56">
        <f t="shared" si="65"/>
        <v>9000</v>
      </c>
      <c r="AE254" t="str">
        <f t="shared" si="66"/>
        <v/>
      </c>
      <c r="AF254" t="str">
        <f t="shared" si="67"/>
        <v/>
      </c>
      <c r="AH254" s="56" t="str">
        <f t="shared" si="53"/>
        <v/>
      </c>
    </row>
    <row r="255" spans="10:34">
      <c r="J255" s="56">
        <v>239</v>
      </c>
      <c r="K255" s="56">
        <f t="shared" si="54"/>
        <v>19500</v>
      </c>
      <c r="L255" s="56">
        <f t="shared" si="55"/>
        <v>19500</v>
      </c>
      <c r="M255" s="56">
        <f t="shared" si="56"/>
        <v>19500</v>
      </c>
      <c r="N255" t="str">
        <f t="shared" si="57"/>
        <v/>
      </c>
      <c r="O255" t="str">
        <f t="shared" si="58"/>
        <v/>
      </c>
      <c r="P255" t="str">
        <f t="shared" si="59"/>
        <v/>
      </c>
      <c r="Q255" s="56" t="str">
        <f t="shared" si="51"/>
        <v/>
      </c>
      <c r="R255" s="56">
        <v>239</v>
      </c>
      <c r="S255" s="56">
        <f t="shared" si="60"/>
        <v>14500</v>
      </c>
      <c r="U255" s="56">
        <f t="shared" si="61"/>
        <v>19500</v>
      </c>
      <c r="V255" s="56" t="str">
        <f t="shared" si="62"/>
        <v/>
      </c>
      <c r="X255" t="str">
        <f t="shared" si="63"/>
        <v/>
      </c>
      <c r="Y255" s="56" t="str">
        <f t="shared" si="52"/>
        <v/>
      </c>
      <c r="AA255" s="56">
        <v>239</v>
      </c>
      <c r="AB255" s="56">
        <f t="shared" si="64"/>
        <v>19500</v>
      </c>
      <c r="AC255" s="56">
        <f t="shared" si="65"/>
        <v>9500</v>
      </c>
      <c r="AE255" t="str">
        <f t="shared" si="66"/>
        <v/>
      </c>
      <c r="AF255" t="str">
        <f t="shared" si="67"/>
        <v/>
      </c>
      <c r="AH255" s="56" t="str">
        <f t="shared" si="53"/>
        <v/>
      </c>
    </row>
    <row r="256" spans="10:34">
      <c r="J256" s="56">
        <v>240</v>
      </c>
      <c r="K256" s="56">
        <f t="shared" si="54"/>
        <v>20000</v>
      </c>
      <c r="L256" s="56">
        <f t="shared" si="55"/>
        <v>20000</v>
      </c>
      <c r="M256" s="56">
        <f t="shared" si="56"/>
        <v>20000</v>
      </c>
      <c r="N256" t="str">
        <f t="shared" si="57"/>
        <v/>
      </c>
      <c r="O256" t="str">
        <f t="shared" si="58"/>
        <v/>
      </c>
      <c r="P256" t="str">
        <f t="shared" si="59"/>
        <v/>
      </c>
      <c r="Q256" s="56" t="str">
        <f t="shared" si="51"/>
        <v/>
      </c>
      <c r="R256" s="56">
        <v>240</v>
      </c>
      <c r="S256" s="56">
        <f t="shared" si="60"/>
        <v>15000</v>
      </c>
      <c r="U256" s="56">
        <f t="shared" si="61"/>
        <v>20000</v>
      </c>
      <c r="V256" s="56" t="str">
        <f t="shared" si="62"/>
        <v/>
      </c>
      <c r="X256" t="str">
        <f t="shared" si="63"/>
        <v/>
      </c>
      <c r="Y256" s="56" t="str">
        <f t="shared" si="52"/>
        <v/>
      </c>
      <c r="AA256" s="56">
        <v>240</v>
      </c>
      <c r="AB256" s="56">
        <f t="shared" si="64"/>
        <v>20000</v>
      </c>
      <c r="AC256" s="56">
        <f t="shared" si="65"/>
        <v>10000</v>
      </c>
      <c r="AE256" t="str">
        <f t="shared" si="66"/>
        <v/>
      </c>
      <c r="AF256" t="str">
        <f t="shared" si="67"/>
        <v/>
      </c>
      <c r="AH256" s="56" t="str">
        <f t="shared" si="53"/>
        <v/>
      </c>
    </row>
    <row r="257" spans="10:34">
      <c r="J257" s="56">
        <v>241</v>
      </c>
      <c r="K257" s="56">
        <f t="shared" si="54"/>
        <v>500</v>
      </c>
      <c r="L257" s="56">
        <f t="shared" si="55"/>
        <v>500</v>
      </c>
      <c r="M257" s="56">
        <f t="shared" si="56"/>
        <v>500</v>
      </c>
      <c r="N257">
        <f t="shared" si="57"/>
        <v>1</v>
      </c>
      <c r="O257">
        <f t="shared" si="58"/>
        <v>1</v>
      </c>
      <c r="P257">
        <f t="shared" si="59"/>
        <v>1</v>
      </c>
      <c r="Q257" s="56">
        <f t="shared" si="51"/>
        <v>1</v>
      </c>
      <c r="R257" s="56">
        <v>241</v>
      </c>
      <c r="S257" s="56">
        <f t="shared" si="60"/>
        <v>500</v>
      </c>
      <c r="U257" s="56">
        <f t="shared" si="61"/>
        <v>500</v>
      </c>
      <c r="V257" s="56">
        <f t="shared" si="62"/>
        <v>1</v>
      </c>
      <c r="X257">
        <f t="shared" si="63"/>
        <v>1</v>
      </c>
      <c r="Y257" s="56">
        <f t="shared" si="52"/>
        <v>1</v>
      </c>
      <c r="AA257" s="56">
        <v>241</v>
      </c>
      <c r="AB257" s="56">
        <f t="shared" si="64"/>
        <v>500</v>
      </c>
      <c r="AC257" s="56">
        <f t="shared" si="65"/>
        <v>500</v>
      </c>
      <c r="AE257">
        <f t="shared" si="66"/>
        <v>1</v>
      </c>
      <c r="AF257">
        <f t="shared" si="67"/>
        <v>1</v>
      </c>
      <c r="AH257" s="56">
        <f t="shared" si="53"/>
        <v>1</v>
      </c>
    </row>
    <row r="258" spans="10:34">
      <c r="J258" s="56">
        <v>242</v>
      </c>
      <c r="K258" s="56">
        <f t="shared" si="54"/>
        <v>1000</v>
      </c>
      <c r="L258" s="56">
        <f t="shared" si="55"/>
        <v>1000</v>
      </c>
      <c r="M258" s="56">
        <f t="shared" si="56"/>
        <v>1000</v>
      </c>
      <c r="N258" t="str">
        <f t="shared" si="57"/>
        <v/>
      </c>
      <c r="O258" t="str">
        <f t="shared" si="58"/>
        <v/>
      </c>
      <c r="P258" t="str">
        <f t="shared" si="59"/>
        <v/>
      </c>
      <c r="Q258" s="56" t="str">
        <f t="shared" si="51"/>
        <v/>
      </c>
      <c r="R258" s="56">
        <v>242</v>
      </c>
      <c r="S258" s="56">
        <f t="shared" si="60"/>
        <v>1000</v>
      </c>
      <c r="U258" s="56">
        <f t="shared" si="61"/>
        <v>1000</v>
      </c>
      <c r="V258" s="56" t="str">
        <f t="shared" si="62"/>
        <v/>
      </c>
      <c r="X258" t="str">
        <f t="shared" si="63"/>
        <v/>
      </c>
      <c r="Y258" s="56" t="str">
        <f t="shared" si="52"/>
        <v/>
      </c>
      <c r="AA258" s="56">
        <v>242</v>
      </c>
      <c r="AB258" s="56">
        <f t="shared" si="64"/>
        <v>1000</v>
      </c>
      <c r="AC258" s="56">
        <f t="shared" si="65"/>
        <v>1000</v>
      </c>
      <c r="AE258" t="str">
        <f t="shared" si="66"/>
        <v/>
      </c>
      <c r="AF258" t="str">
        <f t="shared" si="67"/>
        <v/>
      </c>
      <c r="AH258" s="56" t="str">
        <f t="shared" si="53"/>
        <v/>
      </c>
    </row>
    <row r="259" spans="10:34">
      <c r="J259" s="56">
        <v>243</v>
      </c>
      <c r="K259" s="56">
        <f t="shared" si="54"/>
        <v>1500</v>
      </c>
      <c r="L259" s="56">
        <f t="shared" si="55"/>
        <v>1500</v>
      </c>
      <c r="M259" s="56">
        <f t="shared" si="56"/>
        <v>1500</v>
      </c>
      <c r="N259" t="str">
        <f t="shared" si="57"/>
        <v/>
      </c>
      <c r="O259" t="str">
        <f t="shared" si="58"/>
        <v/>
      </c>
      <c r="P259" t="str">
        <f t="shared" si="59"/>
        <v/>
      </c>
      <c r="Q259" s="56" t="str">
        <f t="shared" si="51"/>
        <v/>
      </c>
      <c r="R259" s="56">
        <v>243</v>
      </c>
      <c r="S259" s="56">
        <f t="shared" si="60"/>
        <v>1500</v>
      </c>
      <c r="U259" s="56">
        <f t="shared" si="61"/>
        <v>1500</v>
      </c>
      <c r="V259" s="56" t="str">
        <f t="shared" si="62"/>
        <v/>
      </c>
      <c r="X259" t="str">
        <f t="shared" si="63"/>
        <v/>
      </c>
      <c r="Y259" s="56" t="str">
        <f t="shared" si="52"/>
        <v/>
      </c>
      <c r="AA259" s="56">
        <v>243</v>
      </c>
      <c r="AB259" s="56">
        <f t="shared" si="64"/>
        <v>1500</v>
      </c>
      <c r="AC259" s="56">
        <f t="shared" si="65"/>
        <v>1500</v>
      </c>
      <c r="AE259" t="str">
        <f t="shared" si="66"/>
        <v/>
      </c>
      <c r="AF259" t="str">
        <f t="shared" si="67"/>
        <v/>
      </c>
      <c r="AH259" s="56" t="str">
        <f t="shared" si="53"/>
        <v/>
      </c>
    </row>
    <row r="260" spans="10:34">
      <c r="J260" s="56">
        <v>244</v>
      </c>
      <c r="K260" s="56">
        <f t="shared" si="54"/>
        <v>2000</v>
      </c>
      <c r="L260" s="56">
        <f t="shared" si="55"/>
        <v>2000</v>
      </c>
      <c r="M260" s="56">
        <f t="shared" si="56"/>
        <v>2000</v>
      </c>
      <c r="N260" t="str">
        <f t="shared" si="57"/>
        <v/>
      </c>
      <c r="O260" t="str">
        <f t="shared" si="58"/>
        <v/>
      </c>
      <c r="P260" t="str">
        <f t="shared" si="59"/>
        <v/>
      </c>
      <c r="Q260" s="56" t="str">
        <f t="shared" si="51"/>
        <v/>
      </c>
      <c r="R260" s="56">
        <v>244</v>
      </c>
      <c r="S260" s="56">
        <f t="shared" si="60"/>
        <v>2000</v>
      </c>
      <c r="U260" s="56">
        <f t="shared" si="61"/>
        <v>2000</v>
      </c>
      <c r="V260" s="56" t="str">
        <f t="shared" si="62"/>
        <v/>
      </c>
      <c r="X260" t="str">
        <f t="shared" si="63"/>
        <v/>
      </c>
      <c r="Y260" s="56" t="str">
        <f t="shared" si="52"/>
        <v/>
      </c>
      <c r="AA260" s="56">
        <v>244</v>
      </c>
      <c r="AB260" s="56">
        <f t="shared" si="64"/>
        <v>2000</v>
      </c>
      <c r="AC260" s="56">
        <f t="shared" si="65"/>
        <v>2000</v>
      </c>
      <c r="AE260" t="str">
        <f t="shared" si="66"/>
        <v/>
      </c>
      <c r="AF260" t="str">
        <f t="shared" si="67"/>
        <v/>
      </c>
      <c r="AH260" s="56" t="str">
        <f t="shared" si="53"/>
        <v/>
      </c>
    </row>
    <row r="261" spans="10:34">
      <c r="J261" s="56">
        <v>245</v>
      </c>
      <c r="K261" s="56">
        <f t="shared" si="54"/>
        <v>2500</v>
      </c>
      <c r="L261" s="56">
        <f t="shared" si="55"/>
        <v>2500</v>
      </c>
      <c r="M261" s="56">
        <f t="shared" si="56"/>
        <v>2500</v>
      </c>
      <c r="N261" t="str">
        <f t="shared" si="57"/>
        <v/>
      </c>
      <c r="O261" t="str">
        <f t="shared" si="58"/>
        <v/>
      </c>
      <c r="P261" t="str">
        <f t="shared" si="59"/>
        <v/>
      </c>
      <c r="Q261" s="56" t="str">
        <f t="shared" si="51"/>
        <v/>
      </c>
      <c r="R261" s="56">
        <v>245</v>
      </c>
      <c r="S261" s="56">
        <f t="shared" si="60"/>
        <v>2500</v>
      </c>
      <c r="U261" s="56">
        <f t="shared" si="61"/>
        <v>2500</v>
      </c>
      <c r="V261" s="56" t="str">
        <f t="shared" si="62"/>
        <v/>
      </c>
      <c r="X261" t="str">
        <f t="shared" si="63"/>
        <v/>
      </c>
      <c r="Y261" s="56" t="str">
        <f t="shared" si="52"/>
        <v/>
      </c>
      <c r="AA261" s="56">
        <v>245</v>
      </c>
      <c r="AB261" s="56">
        <f t="shared" si="64"/>
        <v>2500</v>
      </c>
      <c r="AC261" s="56">
        <f t="shared" si="65"/>
        <v>2500</v>
      </c>
      <c r="AE261" t="str">
        <f t="shared" si="66"/>
        <v/>
      </c>
      <c r="AF261" t="str">
        <f t="shared" si="67"/>
        <v/>
      </c>
      <c r="AH261" s="56" t="str">
        <f t="shared" si="53"/>
        <v/>
      </c>
    </row>
    <row r="262" spans="10:34">
      <c r="J262" s="56">
        <v>246</v>
      </c>
      <c r="K262" s="56">
        <f t="shared" si="54"/>
        <v>3000</v>
      </c>
      <c r="L262" s="56">
        <f t="shared" si="55"/>
        <v>3000</v>
      </c>
      <c r="M262" s="56">
        <f t="shared" si="56"/>
        <v>3000</v>
      </c>
      <c r="N262" t="str">
        <f t="shared" si="57"/>
        <v/>
      </c>
      <c r="O262" t="str">
        <f t="shared" si="58"/>
        <v/>
      </c>
      <c r="P262" t="str">
        <f t="shared" si="59"/>
        <v/>
      </c>
      <c r="Q262" s="56" t="str">
        <f t="shared" si="51"/>
        <v/>
      </c>
      <c r="R262" s="56">
        <v>246</v>
      </c>
      <c r="S262" s="56">
        <f t="shared" si="60"/>
        <v>3000</v>
      </c>
      <c r="U262" s="56">
        <f t="shared" si="61"/>
        <v>3000</v>
      </c>
      <c r="V262" s="56" t="str">
        <f t="shared" si="62"/>
        <v/>
      </c>
      <c r="X262" t="str">
        <f t="shared" si="63"/>
        <v/>
      </c>
      <c r="Y262" s="56" t="str">
        <f t="shared" si="52"/>
        <v/>
      </c>
      <c r="AA262" s="56">
        <v>246</v>
      </c>
      <c r="AB262" s="56">
        <f t="shared" si="64"/>
        <v>3000</v>
      </c>
      <c r="AC262" s="56">
        <f t="shared" si="65"/>
        <v>3000</v>
      </c>
      <c r="AE262" t="str">
        <f t="shared" si="66"/>
        <v/>
      </c>
      <c r="AF262" t="str">
        <f t="shared" si="67"/>
        <v/>
      </c>
      <c r="AH262" s="56" t="str">
        <f t="shared" si="53"/>
        <v/>
      </c>
    </row>
    <row r="263" spans="10:34">
      <c r="J263" s="56">
        <v>247</v>
      </c>
      <c r="K263" s="56">
        <f t="shared" si="54"/>
        <v>3500</v>
      </c>
      <c r="L263" s="56">
        <f t="shared" si="55"/>
        <v>3500</v>
      </c>
      <c r="M263" s="56">
        <f t="shared" si="56"/>
        <v>3500</v>
      </c>
      <c r="N263" t="str">
        <f t="shared" si="57"/>
        <v/>
      </c>
      <c r="O263" t="str">
        <f t="shared" si="58"/>
        <v/>
      </c>
      <c r="P263" t="str">
        <f t="shared" si="59"/>
        <v/>
      </c>
      <c r="Q263" s="56" t="str">
        <f t="shared" si="51"/>
        <v/>
      </c>
      <c r="R263" s="56">
        <v>247</v>
      </c>
      <c r="S263" s="56">
        <f t="shared" si="60"/>
        <v>3500</v>
      </c>
      <c r="U263" s="56">
        <f t="shared" si="61"/>
        <v>3500</v>
      </c>
      <c r="V263" s="56" t="str">
        <f t="shared" si="62"/>
        <v/>
      </c>
      <c r="X263" t="str">
        <f t="shared" si="63"/>
        <v/>
      </c>
      <c r="Y263" s="56" t="str">
        <f t="shared" si="52"/>
        <v/>
      </c>
      <c r="AA263" s="56">
        <v>247</v>
      </c>
      <c r="AB263" s="56">
        <f t="shared" si="64"/>
        <v>3500</v>
      </c>
      <c r="AC263" s="56">
        <f t="shared" si="65"/>
        <v>3500</v>
      </c>
      <c r="AE263" t="str">
        <f t="shared" si="66"/>
        <v/>
      </c>
      <c r="AF263" t="str">
        <f t="shared" si="67"/>
        <v/>
      </c>
      <c r="AH263" s="56" t="str">
        <f t="shared" si="53"/>
        <v/>
      </c>
    </row>
    <row r="264" spans="10:34">
      <c r="J264" s="56">
        <v>248</v>
      </c>
      <c r="K264" s="56">
        <f t="shared" si="54"/>
        <v>4000</v>
      </c>
      <c r="L264" s="56">
        <f t="shared" si="55"/>
        <v>4000</v>
      </c>
      <c r="M264" s="56">
        <f t="shared" si="56"/>
        <v>4000</v>
      </c>
      <c r="N264" t="str">
        <f t="shared" si="57"/>
        <v/>
      </c>
      <c r="O264" t="str">
        <f t="shared" si="58"/>
        <v/>
      </c>
      <c r="P264" t="str">
        <f t="shared" si="59"/>
        <v/>
      </c>
      <c r="Q264" s="56" t="str">
        <f t="shared" si="51"/>
        <v/>
      </c>
      <c r="R264" s="56">
        <v>248</v>
      </c>
      <c r="S264" s="56">
        <f t="shared" si="60"/>
        <v>4000</v>
      </c>
      <c r="U264" s="56">
        <f t="shared" si="61"/>
        <v>4000</v>
      </c>
      <c r="V264" s="56" t="str">
        <f t="shared" si="62"/>
        <v/>
      </c>
      <c r="X264" t="str">
        <f t="shared" si="63"/>
        <v/>
      </c>
      <c r="Y264" s="56" t="str">
        <f t="shared" si="52"/>
        <v/>
      </c>
      <c r="AA264" s="56">
        <v>248</v>
      </c>
      <c r="AB264" s="56">
        <f t="shared" si="64"/>
        <v>4000</v>
      </c>
      <c r="AC264" s="56">
        <f t="shared" si="65"/>
        <v>4000</v>
      </c>
      <c r="AE264" t="str">
        <f t="shared" si="66"/>
        <v/>
      </c>
      <c r="AF264" t="str">
        <f t="shared" si="67"/>
        <v/>
      </c>
      <c r="AH264" s="56" t="str">
        <f t="shared" si="53"/>
        <v/>
      </c>
    </row>
    <row r="265" spans="10:34">
      <c r="J265" s="56">
        <v>249</v>
      </c>
      <c r="K265" s="56">
        <f t="shared" si="54"/>
        <v>4500</v>
      </c>
      <c r="L265" s="56">
        <f t="shared" si="55"/>
        <v>4500</v>
      </c>
      <c r="M265" s="56">
        <f t="shared" si="56"/>
        <v>4500</v>
      </c>
      <c r="N265" t="str">
        <f t="shared" si="57"/>
        <v/>
      </c>
      <c r="O265" t="str">
        <f t="shared" si="58"/>
        <v/>
      </c>
      <c r="P265" t="str">
        <f t="shared" si="59"/>
        <v/>
      </c>
      <c r="Q265" s="56" t="str">
        <f t="shared" si="51"/>
        <v/>
      </c>
      <c r="R265" s="56">
        <v>249</v>
      </c>
      <c r="S265" s="56">
        <f t="shared" si="60"/>
        <v>4500</v>
      </c>
      <c r="U265" s="56">
        <f t="shared" si="61"/>
        <v>4500</v>
      </c>
      <c r="V265" s="56" t="str">
        <f t="shared" si="62"/>
        <v/>
      </c>
      <c r="X265" t="str">
        <f t="shared" si="63"/>
        <v/>
      </c>
      <c r="Y265" s="56" t="str">
        <f t="shared" si="52"/>
        <v/>
      </c>
      <c r="AA265" s="56">
        <v>249</v>
      </c>
      <c r="AB265" s="56">
        <f t="shared" si="64"/>
        <v>4500</v>
      </c>
      <c r="AC265" s="56">
        <f t="shared" si="65"/>
        <v>4500</v>
      </c>
      <c r="AE265" t="str">
        <f t="shared" si="66"/>
        <v/>
      </c>
      <c r="AF265" t="str">
        <f t="shared" si="67"/>
        <v/>
      </c>
      <c r="AH265" s="56" t="str">
        <f t="shared" si="53"/>
        <v/>
      </c>
    </row>
    <row r="266" spans="10:34">
      <c r="J266" s="56">
        <v>250</v>
      </c>
      <c r="K266" s="56">
        <f t="shared" si="54"/>
        <v>5000</v>
      </c>
      <c r="L266" s="56">
        <f t="shared" si="55"/>
        <v>5000</v>
      </c>
      <c r="M266" s="56">
        <f t="shared" si="56"/>
        <v>5000</v>
      </c>
      <c r="N266" t="str">
        <f t="shared" si="57"/>
        <v/>
      </c>
      <c r="O266" t="str">
        <f t="shared" si="58"/>
        <v/>
      </c>
      <c r="P266" t="str">
        <f t="shared" si="59"/>
        <v/>
      </c>
      <c r="Q266" s="56" t="str">
        <f t="shared" si="51"/>
        <v/>
      </c>
      <c r="R266" s="56">
        <v>250</v>
      </c>
      <c r="S266" s="56">
        <f t="shared" si="60"/>
        <v>5000</v>
      </c>
      <c r="U266" s="56">
        <f t="shared" si="61"/>
        <v>5000</v>
      </c>
      <c r="V266" s="56" t="str">
        <f t="shared" si="62"/>
        <v/>
      </c>
      <c r="X266" t="str">
        <f t="shared" si="63"/>
        <v/>
      </c>
      <c r="Y266" s="56" t="str">
        <f t="shared" si="52"/>
        <v/>
      </c>
      <c r="AA266" s="56">
        <v>250</v>
      </c>
      <c r="AB266" s="56">
        <f t="shared" si="64"/>
        <v>5000</v>
      </c>
      <c r="AC266" s="56">
        <f t="shared" si="65"/>
        <v>5000</v>
      </c>
      <c r="AE266" t="str">
        <f t="shared" si="66"/>
        <v/>
      </c>
      <c r="AF266" t="str">
        <f t="shared" si="67"/>
        <v/>
      </c>
      <c r="AH266" s="56" t="str">
        <f t="shared" si="53"/>
        <v/>
      </c>
    </row>
    <row r="267" spans="10:34">
      <c r="J267" s="56">
        <v>251</v>
      </c>
      <c r="K267" s="56">
        <f t="shared" si="54"/>
        <v>5500</v>
      </c>
      <c r="L267" s="56">
        <f t="shared" si="55"/>
        <v>5500</v>
      </c>
      <c r="M267" s="56">
        <f t="shared" si="56"/>
        <v>5500</v>
      </c>
      <c r="N267" t="str">
        <f t="shared" si="57"/>
        <v/>
      </c>
      <c r="O267" t="str">
        <f t="shared" si="58"/>
        <v/>
      </c>
      <c r="P267" t="str">
        <f t="shared" si="59"/>
        <v/>
      </c>
      <c r="Q267" s="56" t="str">
        <f t="shared" si="51"/>
        <v/>
      </c>
      <c r="R267" s="56">
        <v>251</v>
      </c>
      <c r="S267" s="56">
        <f t="shared" si="60"/>
        <v>5500</v>
      </c>
      <c r="U267" s="56">
        <f t="shared" si="61"/>
        <v>5500</v>
      </c>
      <c r="V267" s="56" t="str">
        <f t="shared" si="62"/>
        <v/>
      </c>
      <c r="X267" t="str">
        <f t="shared" si="63"/>
        <v/>
      </c>
      <c r="Y267" s="56" t="str">
        <f t="shared" si="52"/>
        <v/>
      </c>
      <c r="AA267" s="56">
        <v>251</v>
      </c>
      <c r="AB267" s="56">
        <f t="shared" si="64"/>
        <v>5500</v>
      </c>
      <c r="AC267" s="56">
        <f t="shared" si="65"/>
        <v>5500</v>
      </c>
      <c r="AE267" t="str">
        <f t="shared" si="66"/>
        <v/>
      </c>
      <c r="AF267" t="str">
        <f t="shared" si="67"/>
        <v/>
      </c>
      <c r="AH267" s="56" t="str">
        <f t="shared" si="53"/>
        <v/>
      </c>
    </row>
    <row r="268" spans="10:34">
      <c r="J268" s="56">
        <v>252</v>
      </c>
      <c r="K268" s="56">
        <f t="shared" si="54"/>
        <v>6000</v>
      </c>
      <c r="L268" s="56">
        <f t="shared" si="55"/>
        <v>6000</v>
      </c>
      <c r="M268" s="56">
        <f t="shared" si="56"/>
        <v>6000</v>
      </c>
      <c r="N268" t="str">
        <f t="shared" si="57"/>
        <v/>
      </c>
      <c r="O268" t="str">
        <f t="shared" si="58"/>
        <v/>
      </c>
      <c r="P268" t="str">
        <f t="shared" si="59"/>
        <v/>
      </c>
      <c r="Q268" s="56" t="str">
        <f t="shared" si="51"/>
        <v/>
      </c>
      <c r="R268" s="56">
        <v>252</v>
      </c>
      <c r="S268" s="56">
        <f t="shared" si="60"/>
        <v>6000</v>
      </c>
      <c r="U268" s="56">
        <f t="shared" si="61"/>
        <v>6000</v>
      </c>
      <c r="V268" s="56" t="str">
        <f t="shared" si="62"/>
        <v/>
      </c>
      <c r="X268" t="str">
        <f t="shared" si="63"/>
        <v/>
      </c>
      <c r="Y268" s="56" t="str">
        <f t="shared" si="52"/>
        <v/>
      </c>
      <c r="AA268" s="56">
        <v>252</v>
      </c>
      <c r="AB268" s="56">
        <f t="shared" si="64"/>
        <v>6000</v>
      </c>
      <c r="AC268" s="56">
        <f t="shared" si="65"/>
        <v>6000</v>
      </c>
      <c r="AE268" t="str">
        <f t="shared" si="66"/>
        <v/>
      </c>
      <c r="AF268" t="str">
        <f t="shared" si="67"/>
        <v/>
      </c>
      <c r="AH268" s="56" t="str">
        <f t="shared" si="53"/>
        <v/>
      </c>
    </row>
    <row r="269" spans="10:34">
      <c r="J269" s="56">
        <v>253</v>
      </c>
      <c r="K269" s="56">
        <f t="shared" si="54"/>
        <v>6500</v>
      </c>
      <c r="L269" s="56">
        <f t="shared" si="55"/>
        <v>6500</v>
      </c>
      <c r="M269" s="56">
        <f t="shared" si="56"/>
        <v>6500</v>
      </c>
      <c r="N269" t="str">
        <f t="shared" si="57"/>
        <v/>
      </c>
      <c r="O269" t="str">
        <f t="shared" si="58"/>
        <v/>
      </c>
      <c r="P269" t="str">
        <f t="shared" si="59"/>
        <v/>
      </c>
      <c r="Q269" s="56" t="str">
        <f t="shared" si="51"/>
        <v/>
      </c>
      <c r="R269" s="56">
        <v>253</v>
      </c>
      <c r="S269" s="56">
        <f t="shared" si="60"/>
        <v>6500</v>
      </c>
      <c r="U269" s="56">
        <f t="shared" si="61"/>
        <v>6500</v>
      </c>
      <c r="V269" s="56" t="str">
        <f t="shared" si="62"/>
        <v/>
      </c>
      <c r="X269" t="str">
        <f t="shared" si="63"/>
        <v/>
      </c>
      <c r="Y269" s="56" t="str">
        <f t="shared" si="52"/>
        <v/>
      </c>
      <c r="AA269" s="56">
        <v>253</v>
      </c>
      <c r="AB269" s="56">
        <f t="shared" si="64"/>
        <v>6500</v>
      </c>
      <c r="AC269" s="56">
        <f t="shared" si="65"/>
        <v>6500</v>
      </c>
      <c r="AE269" t="str">
        <f t="shared" si="66"/>
        <v/>
      </c>
      <c r="AF269" t="str">
        <f t="shared" si="67"/>
        <v/>
      </c>
      <c r="AH269" s="56" t="str">
        <f t="shared" si="53"/>
        <v/>
      </c>
    </row>
    <row r="270" spans="10:34">
      <c r="J270" s="56">
        <v>254</v>
      </c>
      <c r="K270" s="56">
        <f t="shared" si="54"/>
        <v>7000</v>
      </c>
      <c r="L270" s="56">
        <f t="shared" si="55"/>
        <v>7000</v>
      </c>
      <c r="M270" s="56">
        <f t="shared" si="56"/>
        <v>7000</v>
      </c>
      <c r="N270" t="str">
        <f t="shared" si="57"/>
        <v/>
      </c>
      <c r="O270" t="str">
        <f t="shared" si="58"/>
        <v/>
      </c>
      <c r="P270" t="str">
        <f t="shared" si="59"/>
        <v/>
      </c>
      <c r="Q270" s="56" t="str">
        <f t="shared" si="51"/>
        <v/>
      </c>
      <c r="R270" s="56">
        <v>254</v>
      </c>
      <c r="S270" s="56">
        <f t="shared" si="60"/>
        <v>7000</v>
      </c>
      <c r="U270" s="56">
        <f t="shared" si="61"/>
        <v>7000</v>
      </c>
      <c r="V270" s="56" t="str">
        <f t="shared" si="62"/>
        <v/>
      </c>
      <c r="X270" t="str">
        <f t="shared" si="63"/>
        <v/>
      </c>
      <c r="Y270" s="56" t="str">
        <f t="shared" si="52"/>
        <v/>
      </c>
      <c r="AA270" s="56">
        <v>254</v>
      </c>
      <c r="AB270" s="56">
        <f t="shared" si="64"/>
        <v>7000</v>
      </c>
      <c r="AC270" s="56">
        <f t="shared" si="65"/>
        <v>7000</v>
      </c>
      <c r="AE270" t="str">
        <f t="shared" si="66"/>
        <v/>
      </c>
      <c r="AF270" t="str">
        <f t="shared" si="67"/>
        <v/>
      </c>
      <c r="AH270" s="56" t="str">
        <f t="shared" si="53"/>
        <v/>
      </c>
    </row>
    <row r="271" spans="10:34">
      <c r="J271" s="56">
        <v>255</v>
      </c>
      <c r="K271" s="56">
        <f t="shared" si="54"/>
        <v>7500</v>
      </c>
      <c r="L271" s="56">
        <f t="shared" si="55"/>
        <v>7500</v>
      </c>
      <c r="M271" s="56">
        <f t="shared" si="56"/>
        <v>7500</v>
      </c>
      <c r="N271" t="str">
        <f t="shared" si="57"/>
        <v/>
      </c>
      <c r="O271" t="str">
        <f t="shared" si="58"/>
        <v/>
      </c>
      <c r="P271" t="str">
        <f t="shared" si="59"/>
        <v/>
      </c>
      <c r="Q271" s="56" t="str">
        <f t="shared" si="51"/>
        <v/>
      </c>
      <c r="R271" s="56">
        <v>255</v>
      </c>
      <c r="S271" s="56">
        <f t="shared" si="60"/>
        <v>7500</v>
      </c>
      <c r="U271" s="56">
        <f t="shared" si="61"/>
        <v>7500</v>
      </c>
      <c r="V271" s="56" t="str">
        <f t="shared" si="62"/>
        <v/>
      </c>
      <c r="X271" t="str">
        <f t="shared" si="63"/>
        <v/>
      </c>
      <c r="Y271" s="56" t="str">
        <f t="shared" si="52"/>
        <v/>
      </c>
      <c r="AA271" s="56">
        <v>255</v>
      </c>
      <c r="AB271" s="56">
        <f t="shared" si="64"/>
        <v>7500</v>
      </c>
      <c r="AC271" s="56">
        <f t="shared" si="65"/>
        <v>7500</v>
      </c>
      <c r="AE271" t="str">
        <f t="shared" si="66"/>
        <v/>
      </c>
      <c r="AF271" t="str">
        <f t="shared" si="67"/>
        <v/>
      </c>
      <c r="AH271" s="56" t="str">
        <f t="shared" si="53"/>
        <v/>
      </c>
    </row>
    <row r="272" spans="10:34">
      <c r="J272" s="56">
        <v>256</v>
      </c>
      <c r="K272" s="56">
        <f t="shared" si="54"/>
        <v>8000</v>
      </c>
      <c r="L272" s="56">
        <f t="shared" si="55"/>
        <v>8000</v>
      </c>
      <c r="M272" s="56">
        <f t="shared" si="56"/>
        <v>8000</v>
      </c>
      <c r="N272" t="str">
        <f t="shared" si="57"/>
        <v/>
      </c>
      <c r="O272" t="str">
        <f t="shared" si="58"/>
        <v/>
      </c>
      <c r="P272" t="str">
        <f t="shared" si="59"/>
        <v/>
      </c>
      <c r="Q272" s="56" t="str">
        <f t="shared" si="51"/>
        <v/>
      </c>
      <c r="R272" s="56">
        <v>256</v>
      </c>
      <c r="S272" s="56">
        <f t="shared" si="60"/>
        <v>8000</v>
      </c>
      <c r="U272" s="56">
        <f t="shared" si="61"/>
        <v>8000</v>
      </c>
      <c r="V272" s="56" t="str">
        <f t="shared" si="62"/>
        <v/>
      </c>
      <c r="X272" t="str">
        <f t="shared" si="63"/>
        <v/>
      </c>
      <c r="Y272" s="56" t="str">
        <f t="shared" si="52"/>
        <v/>
      </c>
      <c r="AA272" s="56">
        <v>256</v>
      </c>
      <c r="AB272" s="56">
        <f t="shared" si="64"/>
        <v>8000</v>
      </c>
      <c r="AC272" s="56">
        <f t="shared" si="65"/>
        <v>8000</v>
      </c>
      <c r="AE272" t="str">
        <f t="shared" si="66"/>
        <v/>
      </c>
      <c r="AF272" t="str">
        <f t="shared" si="67"/>
        <v/>
      </c>
      <c r="AH272" s="56" t="str">
        <f t="shared" si="53"/>
        <v/>
      </c>
    </row>
    <row r="273" spans="10:34">
      <c r="J273" s="56">
        <v>257</v>
      </c>
      <c r="K273" s="56">
        <f t="shared" si="54"/>
        <v>8500</v>
      </c>
      <c r="L273" s="56">
        <f t="shared" si="55"/>
        <v>8500</v>
      </c>
      <c r="M273" s="56">
        <f t="shared" si="56"/>
        <v>8500</v>
      </c>
      <c r="N273" t="str">
        <f t="shared" si="57"/>
        <v/>
      </c>
      <c r="O273" t="str">
        <f t="shared" si="58"/>
        <v/>
      </c>
      <c r="P273" t="str">
        <f t="shared" si="59"/>
        <v/>
      </c>
      <c r="Q273" s="56" t="str">
        <f t="shared" ref="Q273:Q336" si="68">IF(SUM(N273:P273)&gt;1,1,"")</f>
        <v/>
      </c>
      <c r="R273" s="56">
        <v>257</v>
      </c>
      <c r="S273" s="56">
        <f t="shared" si="60"/>
        <v>8500</v>
      </c>
      <c r="U273" s="56">
        <f t="shared" si="61"/>
        <v>8500</v>
      </c>
      <c r="V273" s="56" t="str">
        <f t="shared" si="62"/>
        <v/>
      </c>
      <c r="X273" t="str">
        <f t="shared" si="63"/>
        <v/>
      </c>
      <c r="Y273" s="56" t="str">
        <f t="shared" ref="Y273:Y336" si="69">IF(SUM(V273:X273)&gt;=1,1,"")</f>
        <v/>
      </c>
      <c r="AA273" s="56">
        <v>257</v>
      </c>
      <c r="AB273" s="56">
        <f t="shared" si="64"/>
        <v>8500</v>
      </c>
      <c r="AC273" s="56">
        <f t="shared" si="65"/>
        <v>8500</v>
      </c>
      <c r="AE273" t="str">
        <f t="shared" si="66"/>
        <v/>
      </c>
      <c r="AF273" t="str">
        <f t="shared" si="67"/>
        <v/>
      </c>
      <c r="AH273" s="56" t="str">
        <f t="shared" ref="AH273:AH336" si="70">IF(SUM(AE273:AG273)&gt;=1,1,"")</f>
        <v/>
      </c>
    </row>
    <row r="274" spans="10:34">
      <c r="J274" s="56">
        <v>258</v>
      </c>
      <c r="K274" s="56">
        <f t="shared" ref="K274:K337" si="71">IF(K273+$N$11&gt;$N$4,$N$11,K273+$N$11)</f>
        <v>9000</v>
      </c>
      <c r="L274" s="56">
        <f t="shared" ref="L274:L337" si="72">IF(L273+$N$11&gt;$N$5,$N$11,L273+$N$11)</f>
        <v>9000</v>
      </c>
      <c r="M274" s="56">
        <f t="shared" ref="M274:M337" si="73">IF(M273+$N$11&gt;$N$6,$N$11,M273+$N$11)</f>
        <v>9000</v>
      </c>
      <c r="N274" t="str">
        <f t="shared" ref="N274:N337" si="74">IF(K274=$N$11,1,"")</f>
        <v/>
      </c>
      <c r="O274" t="str">
        <f t="shared" ref="O274:O337" si="75">IF(L274=$N$11,1,"")</f>
        <v/>
      </c>
      <c r="P274" t="str">
        <f t="shared" ref="P274:P337" si="76">IF(M274=$N$11,1,"")</f>
        <v/>
      </c>
      <c r="Q274" s="56" t="str">
        <f t="shared" si="68"/>
        <v/>
      </c>
      <c r="R274" s="56">
        <v>258</v>
      </c>
      <c r="S274" s="56">
        <f t="shared" ref="S274:S337" si="77">IF(S273+$V$11&gt;$V$4,$V$11,S273+$V$11)</f>
        <v>9000</v>
      </c>
      <c r="U274" s="56">
        <f t="shared" ref="U274:U337" si="78">IF(U273+$V$11&gt;$V$6,$V$11,U273+$V$11)</f>
        <v>9000</v>
      </c>
      <c r="V274" s="56" t="str">
        <f t="shared" ref="V274:V337" si="79">IF(S274=$V$11,1,"")</f>
        <v/>
      </c>
      <c r="X274" t="str">
        <f t="shared" ref="X274:X337" si="80">IF(U274=$V$11,1,"")</f>
        <v/>
      </c>
      <c r="Y274" s="56" t="str">
        <f t="shared" si="69"/>
        <v/>
      </c>
      <c r="AA274" s="56">
        <v>258</v>
      </c>
      <c r="AB274" s="56">
        <f t="shared" ref="AB274:AB337" si="81">IF(AB273+$N$11&gt;$AE$4,$N$11,AB273+$N$11)</f>
        <v>9000</v>
      </c>
      <c r="AC274" s="56">
        <f t="shared" ref="AC274:AC337" si="82">IF(AC273+$N$11&gt;$AE$5,$N$11,AC273+$N$11)</f>
        <v>9000</v>
      </c>
      <c r="AE274" t="str">
        <f t="shared" ref="AE274:AE337" si="83">IF(AB274=$AE$11,1,"")</f>
        <v/>
      </c>
      <c r="AF274" t="str">
        <f t="shared" ref="AF274:AF337" si="84">IF(AC274=$AE$11,1,"")</f>
        <v/>
      </c>
      <c r="AH274" s="56" t="str">
        <f t="shared" si="70"/>
        <v/>
      </c>
    </row>
    <row r="275" spans="10:34">
      <c r="J275" s="56">
        <v>259</v>
      </c>
      <c r="K275" s="56">
        <f t="shared" si="71"/>
        <v>9500</v>
      </c>
      <c r="L275" s="56">
        <f t="shared" si="72"/>
        <v>9500</v>
      </c>
      <c r="M275" s="56">
        <f t="shared" si="73"/>
        <v>9500</v>
      </c>
      <c r="N275" t="str">
        <f t="shared" si="74"/>
        <v/>
      </c>
      <c r="O275" t="str">
        <f t="shared" si="75"/>
        <v/>
      </c>
      <c r="P275" t="str">
        <f t="shared" si="76"/>
        <v/>
      </c>
      <c r="Q275" s="56" t="str">
        <f t="shared" si="68"/>
        <v/>
      </c>
      <c r="R275" s="56">
        <v>259</v>
      </c>
      <c r="S275" s="56">
        <f t="shared" si="77"/>
        <v>9500</v>
      </c>
      <c r="U275" s="56">
        <f t="shared" si="78"/>
        <v>9500</v>
      </c>
      <c r="V275" s="56" t="str">
        <f t="shared" si="79"/>
        <v/>
      </c>
      <c r="X275" t="str">
        <f t="shared" si="80"/>
        <v/>
      </c>
      <c r="Y275" s="56" t="str">
        <f t="shared" si="69"/>
        <v/>
      </c>
      <c r="AA275" s="56">
        <v>259</v>
      </c>
      <c r="AB275" s="56">
        <f t="shared" si="81"/>
        <v>9500</v>
      </c>
      <c r="AC275" s="56">
        <f t="shared" si="82"/>
        <v>9500</v>
      </c>
      <c r="AE275" t="str">
        <f t="shared" si="83"/>
        <v/>
      </c>
      <c r="AF275" t="str">
        <f t="shared" si="84"/>
        <v/>
      </c>
      <c r="AH275" s="56" t="str">
        <f t="shared" si="70"/>
        <v/>
      </c>
    </row>
    <row r="276" spans="10:34">
      <c r="J276" s="56">
        <v>260</v>
      </c>
      <c r="K276" s="56">
        <f t="shared" si="71"/>
        <v>10000</v>
      </c>
      <c r="L276" s="56">
        <f t="shared" si="72"/>
        <v>10000</v>
      </c>
      <c r="M276" s="56">
        <f t="shared" si="73"/>
        <v>10000</v>
      </c>
      <c r="N276" t="str">
        <f t="shared" si="74"/>
        <v/>
      </c>
      <c r="O276" t="str">
        <f t="shared" si="75"/>
        <v/>
      </c>
      <c r="P276" t="str">
        <f t="shared" si="76"/>
        <v/>
      </c>
      <c r="Q276" s="56" t="str">
        <f t="shared" si="68"/>
        <v/>
      </c>
      <c r="R276" s="56">
        <v>260</v>
      </c>
      <c r="S276" s="56">
        <f t="shared" si="77"/>
        <v>10000</v>
      </c>
      <c r="U276" s="56">
        <f t="shared" si="78"/>
        <v>10000</v>
      </c>
      <c r="V276" s="56" t="str">
        <f t="shared" si="79"/>
        <v/>
      </c>
      <c r="X276" t="str">
        <f t="shared" si="80"/>
        <v/>
      </c>
      <c r="Y276" s="56" t="str">
        <f t="shared" si="69"/>
        <v/>
      </c>
      <c r="AA276" s="56">
        <v>260</v>
      </c>
      <c r="AB276" s="56">
        <f t="shared" si="81"/>
        <v>10000</v>
      </c>
      <c r="AC276" s="56">
        <f t="shared" si="82"/>
        <v>10000</v>
      </c>
      <c r="AE276" t="str">
        <f t="shared" si="83"/>
        <v/>
      </c>
      <c r="AF276" t="str">
        <f t="shared" si="84"/>
        <v/>
      </c>
      <c r="AH276" s="56" t="str">
        <f t="shared" si="70"/>
        <v/>
      </c>
    </row>
    <row r="277" spans="10:34">
      <c r="J277" s="56">
        <v>261</v>
      </c>
      <c r="K277" s="56">
        <f t="shared" si="71"/>
        <v>10500</v>
      </c>
      <c r="L277" s="56">
        <f t="shared" si="72"/>
        <v>10500</v>
      </c>
      <c r="M277" s="56">
        <f t="shared" si="73"/>
        <v>10500</v>
      </c>
      <c r="N277" t="str">
        <f t="shared" si="74"/>
        <v/>
      </c>
      <c r="O277" t="str">
        <f t="shared" si="75"/>
        <v/>
      </c>
      <c r="P277" t="str">
        <f t="shared" si="76"/>
        <v/>
      </c>
      <c r="Q277" s="56" t="str">
        <f t="shared" si="68"/>
        <v/>
      </c>
      <c r="R277" s="56">
        <v>261</v>
      </c>
      <c r="S277" s="56">
        <f t="shared" si="77"/>
        <v>10500</v>
      </c>
      <c r="U277" s="56">
        <f t="shared" si="78"/>
        <v>10500</v>
      </c>
      <c r="V277" s="56" t="str">
        <f t="shared" si="79"/>
        <v/>
      </c>
      <c r="X277" t="str">
        <f t="shared" si="80"/>
        <v/>
      </c>
      <c r="Y277" s="56" t="str">
        <f t="shared" si="69"/>
        <v/>
      </c>
      <c r="AA277" s="56">
        <v>261</v>
      </c>
      <c r="AB277" s="56">
        <f t="shared" si="81"/>
        <v>10500</v>
      </c>
      <c r="AC277" s="56">
        <f t="shared" si="82"/>
        <v>500</v>
      </c>
      <c r="AE277" t="str">
        <f t="shared" si="83"/>
        <v/>
      </c>
      <c r="AF277">
        <f t="shared" si="84"/>
        <v>1</v>
      </c>
      <c r="AH277" s="56">
        <f t="shared" si="70"/>
        <v>1</v>
      </c>
    </row>
    <row r="278" spans="10:34">
      <c r="J278" s="56">
        <v>262</v>
      </c>
      <c r="K278" s="56">
        <f t="shared" si="71"/>
        <v>11000</v>
      </c>
      <c r="L278" s="56">
        <f t="shared" si="72"/>
        <v>11000</v>
      </c>
      <c r="M278" s="56">
        <f t="shared" si="73"/>
        <v>11000</v>
      </c>
      <c r="N278" t="str">
        <f t="shared" si="74"/>
        <v/>
      </c>
      <c r="O278" t="str">
        <f t="shared" si="75"/>
        <v/>
      </c>
      <c r="P278" t="str">
        <f t="shared" si="76"/>
        <v/>
      </c>
      <c r="Q278" s="56" t="str">
        <f t="shared" si="68"/>
        <v/>
      </c>
      <c r="R278" s="56">
        <v>262</v>
      </c>
      <c r="S278" s="56">
        <f t="shared" si="77"/>
        <v>11000</v>
      </c>
      <c r="U278" s="56">
        <f t="shared" si="78"/>
        <v>11000</v>
      </c>
      <c r="V278" s="56" t="str">
        <f t="shared" si="79"/>
        <v/>
      </c>
      <c r="X278" t="str">
        <f t="shared" si="80"/>
        <v/>
      </c>
      <c r="Y278" s="56" t="str">
        <f t="shared" si="69"/>
        <v/>
      </c>
      <c r="AA278" s="56">
        <v>262</v>
      </c>
      <c r="AB278" s="56">
        <f t="shared" si="81"/>
        <v>11000</v>
      </c>
      <c r="AC278" s="56">
        <f t="shared" si="82"/>
        <v>1000</v>
      </c>
      <c r="AE278" t="str">
        <f t="shared" si="83"/>
        <v/>
      </c>
      <c r="AF278" t="str">
        <f t="shared" si="84"/>
        <v/>
      </c>
      <c r="AH278" s="56" t="str">
        <f t="shared" si="70"/>
        <v/>
      </c>
    </row>
    <row r="279" spans="10:34">
      <c r="J279" s="56">
        <v>263</v>
      </c>
      <c r="K279" s="56">
        <f t="shared" si="71"/>
        <v>11500</v>
      </c>
      <c r="L279" s="56">
        <f t="shared" si="72"/>
        <v>11500</v>
      </c>
      <c r="M279" s="56">
        <f t="shared" si="73"/>
        <v>11500</v>
      </c>
      <c r="N279" t="str">
        <f t="shared" si="74"/>
        <v/>
      </c>
      <c r="O279" t="str">
        <f t="shared" si="75"/>
        <v/>
      </c>
      <c r="P279" t="str">
        <f t="shared" si="76"/>
        <v/>
      </c>
      <c r="Q279" s="56" t="str">
        <f t="shared" si="68"/>
        <v/>
      </c>
      <c r="R279" s="56">
        <v>263</v>
      </c>
      <c r="S279" s="56">
        <f t="shared" si="77"/>
        <v>11500</v>
      </c>
      <c r="U279" s="56">
        <f t="shared" si="78"/>
        <v>11500</v>
      </c>
      <c r="V279" s="56" t="str">
        <f t="shared" si="79"/>
        <v/>
      </c>
      <c r="X279" t="str">
        <f t="shared" si="80"/>
        <v/>
      </c>
      <c r="Y279" s="56" t="str">
        <f t="shared" si="69"/>
        <v/>
      </c>
      <c r="AA279" s="56">
        <v>263</v>
      </c>
      <c r="AB279" s="56">
        <f t="shared" si="81"/>
        <v>11500</v>
      </c>
      <c r="AC279" s="56">
        <f t="shared" si="82"/>
        <v>1500</v>
      </c>
      <c r="AE279" t="str">
        <f t="shared" si="83"/>
        <v/>
      </c>
      <c r="AF279" t="str">
        <f t="shared" si="84"/>
        <v/>
      </c>
      <c r="AH279" s="56" t="str">
        <f t="shared" si="70"/>
        <v/>
      </c>
    </row>
    <row r="280" spans="10:34">
      <c r="J280" s="56">
        <v>264</v>
      </c>
      <c r="K280" s="56">
        <f t="shared" si="71"/>
        <v>12000</v>
      </c>
      <c r="L280" s="56">
        <f t="shared" si="72"/>
        <v>12000</v>
      </c>
      <c r="M280" s="56">
        <f t="shared" si="73"/>
        <v>12000</v>
      </c>
      <c r="N280" t="str">
        <f t="shared" si="74"/>
        <v/>
      </c>
      <c r="O280" t="str">
        <f t="shared" si="75"/>
        <v/>
      </c>
      <c r="P280" t="str">
        <f t="shared" si="76"/>
        <v/>
      </c>
      <c r="Q280" s="56" t="str">
        <f t="shared" si="68"/>
        <v/>
      </c>
      <c r="R280" s="56">
        <v>264</v>
      </c>
      <c r="S280" s="56">
        <f t="shared" si="77"/>
        <v>12000</v>
      </c>
      <c r="U280" s="56">
        <f t="shared" si="78"/>
        <v>12000</v>
      </c>
      <c r="V280" s="56" t="str">
        <f t="shared" si="79"/>
        <v/>
      </c>
      <c r="X280" t="str">
        <f t="shared" si="80"/>
        <v/>
      </c>
      <c r="Y280" s="56" t="str">
        <f t="shared" si="69"/>
        <v/>
      </c>
      <c r="AA280" s="56">
        <v>264</v>
      </c>
      <c r="AB280" s="56">
        <f t="shared" si="81"/>
        <v>12000</v>
      </c>
      <c r="AC280" s="56">
        <f t="shared" si="82"/>
        <v>2000</v>
      </c>
      <c r="AE280" t="str">
        <f t="shared" si="83"/>
        <v/>
      </c>
      <c r="AF280" t="str">
        <f t="shared" si="84"/>
        <v/>
      </c>
      <c r="AH280" s="56" t="str">
        <f t="shared" si="70"/>
        <v/>
      </c>
    </row>
    <row r="281" spans="10:34">
      <c r="J281" s="56">
        <v>265</v>
      </c>
      <c r="K281" s="56">
        <f t="shared" si="71"/>
        <v>12500</v>
      </c>
      <c r="L281" s="56">
        <f t="shared" si="72"/>
        <v>12500</v>
      </c>
      <c r="M281" s="56">
        <f t="shared" si="73"/>
        <v>12500</v>
      </c>
      <c r="N281" t="str">
        <f t="shared" si="74"/>
        <v/>
      </c>
      <c r="O281" t="str">
        <f t="shared" si="75"/>
        <v/>
      </c>
      <c r="P281" t="str">
        <f t="shared" si="76"/>
        <v/>
      </c>
      <c r="Q281" s="56" t="str">
        <f t="shared" si="68"/>
        <v/>
      </c>
      <c r="R281" s="56">
        <v>265</v>
      </c>
      <c r="S281" s="56">
        <f t="shared" si="77"/>
        <v>12500</v>
      </c>
      <c r="U281" s="56">
        <f t="shared" si="78"/>
        <v>12500</v>
      </c>
      <c r="V281" s="56" t="str">
        <f t="shared" si="79"/>
        <v/>
      </c>
      <c r="X281" t="str">
        <f t="shared" si="80"/>
        <v/>
      </c>
      <c r="Y281" s="56" t="str">
        <f t="shared" si="69"/>
        <v/>
      </c>
      <c r="AA281" s="56">
        <v>265</v>
      </c>
      <c r="AB281" s="56">
        <f t="shared" si="81"/>
        <v>12500</v>
      </c>
      <c r="AC281" s="56">
        <f t="shared" si="82"/>
        <v>2500</v>
      </c>
      <c r="AE281" t="str">
        <f t="shared" si="83"/>
        <v/>
      </c>
      <c r="AF281" t="str">
        <f t="shared" si="84"/>
        <v/>
      </c>
      <c r="AH281" s="56" t="str">
        <f t="shared" si="70"/>
        <v/>
      </c>
    </row>
    <row r="282" spans="10:34">
      <c r="J282" s="56">
        <v>266</v>
      </c>
      <c r="K282" s="56">
        <f t="shared" si="71"/>
        <v>13000</v>
      </c>
      <c r="L282" s="56">
        <f t="shared" si="72"/>
        <v>13000</v>
      </c>
      <c r="M282" s="56">
        <f t="shared" si="73"/>
        <v>13000</v>
      </c>
      <c r="N282" t="str">
        <f t="shared" si="74"/>
        <v/>
      </c>
      <c r="O282" t="str">
        <f t="shared" si="75"/>
        <v/>
      </c>
      <c r="P282" t="str">
        <f t="shared" si="76"/>
        <v/>
      </c>
      <c r="Q282" s="56" t="str">
        <f t="shared" si="68"/>
        <v/>
      </c>
      <c r="R282" s="56">
        <v>266</v>
      </c>
      <c r="S282" s="56">
        <f t="shared" si="77"/>
        <v>13000</v>
      </c>
      <c r="U282" s="56">
        <f t="shared" si="78"/>
        <v>13000</v>
      </c>
      <c r="V282" s="56" t="str">
        <f t="shared" si="79"/>
        <v/>
      </c>
      <c r="X282" t="str">
        <f t="shared" si="80"/>
        <v/>
      </c>
      <c r="Y282" s="56" t="str">
        <f t="shared" si="69"/>
        <v/>
      </c>
      <c r="AA282" s="56">
        <v>266</v>
      </c>
      <c r="AB282" s="56">
        <f t="shared" si="81"/>
        <v>13000</v>
      </c>
      <c r="AC282" s="56">
        <f t="shared" si="82"/>
        <v>3000</v>
      </c>
      <c r="AE282" t="str">
        <f t="shared" si="83"/>
        <v/>
      </c>
      <c r="AF282" t="str">
        <f t="shared" si="84"/>
        <v/>
      </c>
      <c r="AH282" s="56" t="str">
        <f t="shared" si="70"/>
        <v/>
      </c>
    </row>
    <row r="283" spans="10:34">
      <c r="J283" s="56">
        <v>267</v>
      </c>
      <c r="K283" s="56">
        <f t="shared" si="71"/>
        <v>13500</v>
      </c>
      <c r="L283" s="56">
        <f t="shared" si="72"/>
        <v>13500</v>
      </c>
      <c r="M283" s="56">
        <f t="shared" si="73"/>
        <v>13500</v>
      </c>
      <c r="N283" t="str">
        <f t="shared" si="74"/>
        <v/>
      </c>
      <c r="O283" t="str">
        <f t="shared" si="75"/>
        <v/>
      </c>
      <c r="P283" t="str">
        <f t="shared" si="76"/>
        <v/>
      </c>
      <c r="Q283" s="56" t="str">
        <f t="shared" si="68"/>
        <v/>
      </c>
      <c r="R283" s="56">
        <v>267</v>
      </c>
      <c r="S283" s="56">
        <f t="shared" si="77"/>
        <v>13500</v>
      </c>
      <c r="U283" s="56">
        <f t="shared" si="78"/>
        <v>13500</v>
      </c>
      <c r="V283" s="56" t="str">
        <f t="shared" si="79"/>
        <v/>
      </c>
      <c r="X283" t="str">
        <f t="shared" si="80"/>
        <v/>
      </c>
      <c r="Y283" s="56" t="str">
        <f t="shared" si="69"/>
        <v/>
      </c>
      <c r="AA283" s="56">
        <v>267</v>
      </c>
      <c r="AB283" s="56">
        <f t="shared" si="81"/>
        <v>13500</v>
      </c>
      <c r="AC283" s="56">
        <f t="shared" si="82"/>
        <v>3500</v>
      </c>
      <c r="AE283" t="str">
        <f t="shared" si="83"/>
        <v/>
      </c>
      <c r="AF283" t="str">
        <f t="shared" si="84"/>
        <v/>
      </c>
      <c r="AH283" s="56" t="str">
        <f t="shared" si="70"/>
        <v/>
      </c>
    </row>
    <row r="284" spans="10:34">
      <c r="J284" s="56">
        <v>268</v>
      </c>
      <c r="K284" s="56">
        <f t="shared" si="71"/>
        <v>14000</v>
      </c>
      <c r="L284" s="56">
        <f t="shared" si="72"/>
        <v>14000</v>
      </c>
      <c r="M284" s="56">
        <f t="shared" si="73"/>
        <v>14000</v>
      </c>
      <c r="N284" t="str">
        <f t="shared" si="74"/>
        <v/>
      </c>
      <c r="O284" t="str">
        <f t="shared" si="75"/>
        <v/>
      </c>
      <c r="P284" t="str">
        <f t="shared" si="76"/>
        <v/>
      </c>
      <c r="Q284" s="56" t="str">
        <f t="shared" si="68"/>
        <v/>
      </c>
      <c r="R284" s="56">
        <v>268</v>
      </c>
      <c r="S284" s="56">
        <f t="shared" si="77"/>
        <v>14000</v>
      </c>
      <c r="U284" s="56">
        <f t="shared" si="78"/>
        <v>14000</v>
      </c>
      <c r="V284" s="56" t="str">
        <f t="shared" si="79"/>
        <v/>
      </c>
      <c r="X284" t="str">
        <f t="shared" si="80"/>
        <v/>
      </c>
      <c r="Y284" s="56" t="str">
        <f t="shared" si="69"/>
        <v/>
      </c>
      <c r="AA284" s="56">
        <v>268</v>
      </c>
      <c r="AB284" s="56">
        <f t="shared" si="81"/>
        <v>14000</v>
      </c>
      <c r="AC284" s="56">
        <f t="shared" si="82"/>
        <v>4000</v>
      </c>
      <c r="AE284" t="str">
        <f t="shared" si="83"/>
        <v/>
      </c>
      <c r="AF284" t="str">
        <f t="shared" si="84"/>
        <v/>
      </c>
      <c r="AH284" s="56" t="str">
        <f t="shared" si="70"/>
        <v/>
      </c>
    </row>
    <row r="285" spans="10:34">
      <c r="J285" s="56">
        <v>269</v>
      </c>
      <c r="K285" s="56">
        <f t="shared" si="71"/>
        <v>14500</v>
      </c>
      <c r="L285" s="56">
        <f t="shared" si="72"/>
        <v>14500</v>
      </c>
      <c r="M285" s="56">
        <f t="shared" si="73"/>
        <v>14500</v>
      </c>
      <c r="N285" t="str">
        <f t="shared" si="74"/>
        <v/>
      </c>
      <c r="O285" t="str">
        <f t="shared" si="75"/>
        <v/>
      </c>
      <c r="P285" t="str">
        <f t="shared" si="76"/>
        <v/>
      </c>
      <c r="Q285" s="56" t="str">
        <f t="shared" si="68"/>
        <v/>
      </c>
      <c r="R285" s="56">
        <v>269</v>
      </c>
      <c r="S285" s="56">
        <f t="shared" si="77"/>
        <v>14500</v>
      </c>
      <c r="U285" s="56">
        <f t="shared" si="78"/>
        <v>14500</v>
      </c>
      <c r="V285" s="56" t="str">
        <f t="shared" si="79"/>
        <v/>
      </c>
      <c r="X285" t="str">
        <f t="shared" si="80"/>
        <v/>
      </c>
      <c r="Y285" s="56" t="str">
        <f t="shared" si="69"/>
        <v/>
      </c>
      <c r="AA285" s="56">
        <v>269</v>
      </c>
      <c r="AB285" s="56">
        <f t="shared" si="81"/>
        <v>14500</v>
      </c>
      <c r="AC285" s="56">
        <f t="shared" si="82"/>
        <v>4500</v>
      </c>
      <c r="AE285" t="str">
        <f t="shared" si="83"/>
        <v/>
      </c>
      <c r="AF285" t="str">
        <f t="shared" si="84"/>
        <v/>
      </c>
      <c r="AH285" s="56" t="str">
        <f t="shared" si="70"/>
        <v/>
      </c>
    </row>
    <row r="286" spans="10:34">
      <c r="J286" s="56">
        <v>270</v>
      </c>
      <c r="K286" s="56">
        <f t="shared" si="71"/>
        <v>15000</v>
      </c>
      <c r="L286" s="56">
        <f t="shared" si="72"/>
        <v>15000</v>
      </c>
      <c r="M286" s="56">
        <f t="shared" si="73"/>
        <v>15000</v>
      </c>
      <c r="N286" t="str">
        <f t="shared" si="74"/>
        <v/>
      </c>
      <c r="O286" t="str">
        <f t="shared" si="75"/>
        <v/>
      </c>
      <c r="P286" t="str">
        <f t="shared" si="76"/>
        <v/>
      </c>
      <c r="Q286" s="56" t="str">
        <f t="shared" si="68"/>
        <v/>
      </c>
      <c r="R286" s="56">
        <v>270</v>
      </c>
      <c r="S286" s="56">
        <f t="shared" si="77"/>
        <v>15000</v>
      </c>
      <c r="U286" s="56">
        <f t="shared" si="78"/>
        <v>15000</v>
      </c>
      <c r="V286" s="56" t="str">
        <f t="shared" si="79"/>
        <v/>
      </c>
      <c r="X286" t="str">
        <f t="shared" si="80"/>
        <v/>
      </c>
      <c r="Y286" s="56" t="str">
        <f t="shared" si="69"/>
        <v/>
      </c>
      <c r="AA286" s="56">
        <v>270</v>
      </c>
      <c r="AB286" s="56">
        <f t="shared" si="81"/>
        <v>15000</v>
      </c>
      <c r="AC286" s="56">
        <f t="shared" si="82"/>
        <v>5000</v>
      </c>
      <c r="AE286" t="str">
        <f t="shared" si="83"/>
        <v/>
      </c>
      <c r="AF286" t="str">
        <f t="shared" si="84"/>
        <v/>
      </c>
      <c r="AH286" s="56" t="str">
        <f t="shared" si="70"/>
        <v/>
      </c>
    </row>
    <row r="287" spans="10:34">
      <c r="J287" s="56">
        <v>271</v>
      </c>
      <c r="K287" s="56">
        <f t="shared" si="71"/>
        <v>15500</v>
      </c>
      <c r="L287" s="56">
        <f t="shared" si="72"/>
        <v>15500</v>
      </c>
      <c r="M287" s="56">
        <f t="shared" si="73"/>
        <v>15500</v>
      </c>
      <c r="N287" t="str">
        <f t="shared" si="74"/>
        <v/>
      </c>
      <c r="O287" t="str">
        <f t="shared" si="75"/>
        <v/>
      </c>
      <c r="P287" t="str">
        <f t="shared" si="76"/>
        <v/>
      </c>
      <c r="Q287" s="56" t="str">
        <f t="shared" si="68"/>
        <v/>
      </c>
      <c r="R287" s="56">
        <v>271</v>
      </c>
      <c r="S287" s="56">
        <f t="shared" si="77"/>
        <v>500</v>
      </c>
      <c r="U287" s="56">
        <f t="shared" si="78"/>
        <v>15500</v>
      </c>
      <c r="V287" s="56">
        <f t="shared" si="79"/>
        <v>1</v>
      </c>
      <c r="X287" t="str">
        <f t="shared" si="80"/>
        <v/>
      </c>
      <c r="Y287" s="56">
        <f t="shared" si="69"/>
        <v>1</v>
      </c>
      <c r="AA287" s="56">
        <v>271</v>
      </c>
      <c r="AB287" s="56">
        <f t="shared" si="81"/>
        <v>15500</v>
      </c>
      <c r="AC287" s="56">
        <f t="shared" si="82"/>
        <v>5500</v>
      </c>
      <c r="AE287" t="str">
        <f t="shared" si="83"/>
        <v/>
      </c>
      <c r="AF287" t="str">
        <f t="shared" si="84"/>
        <v/>
      </c>
      <c r="AH287" s="56" t="str">
        <f t="shared" si="70"/>
        <v/>
      </c>
    </row>
    <row r="288" spans="10:34">
      <c r="J288" s="56">
        <v>272</v>
      </c>
      <c r="K288" s="56">
        <f t="shared" si="71"/>
        <v>16000</v>
      </c>
      <c r="L288" s="56">
        <f t="shared" si="72"/>
        <v>16000</v>
      </c>
      <c r="M288" s="56">
        <f t="shared" si="73"/>
        <v>16000</v>
      </c>
      <c r="N288" t="str">
        <f t="shared" si="74"/>
        <v/>
      </c>
      <c r="O288" t="str">
        <f t="shared" si="75"/>
        <v/>
      </c>
      <c r="P288" t="str">
        <f t="shared" si="76"/>
        <v/>
      </c>
      <c r="Q288" s="56" t="str">
        <f t="shared" si="68"/>
        <v/>
      </c>
      <c r="R288" s="56">
        <v>272</v>
      </c>
      <c r="S288" s="56">
        <f t="shared" si="77"/>
        <v>1000</v>
      </c>
      <c r="U288" s="56">
        <f t="shared" si="78"/>
        <v>16000</v>
      </c>
      <c r="V288" s="56" t="str">
        <f t="shared" si="79"/>
        <v/>
      </c>
      <c r="X288" t="str">
        <f t="shared" si="80"/>
        <v/>
      </c>
      <c r="Y288" s="56" t="str">
        <f t="shared" si="69"/>
        <v/>
      </c>
      <c r="AA288" s="56">
        <v>272</v>
      </c>
      <c r="AB288" s="56">
        <f t="shared" si="81"/>
        <v>16000</v>
      </c>
      <c r="AC288" s="56">
        <f t="shared" si="82"/>
        <v>6000</v>
      </c>
      <c r="AE288" t="str">
        <f t="shared" si="83"/>
        <v/>
      </c>
      <c r="AF288" t="str">
        <f t="shared" si="84"/>
        <v/>
      </c>
      <c r="AH288" s="56" t="str">
        <f t="shared" si="70"/>
        <v/>
      </c>
    </row>
    <row r="289" spans="10:34">
      <c r="J289" s="56">
        <v>273</v>
      </c>
      <c r="K289" s="56">
        <f t="shared" si="71"/>
        <v>16500</v>
      </c>
      <c r="L289" s="56">
        <f t="shared" si="72"/>
        <v>16500</v>
      </c>
      <c r="M289" s="56">
        <f t="shared" si="73"/>
        <v>16500</v>
      </c>
      <c r="N289" t="str">
        <f t="shared" si="74"/>
        <v/>
      </c>
      <c r="O289" t="str">
        <f t="shared" si="75"/>
        <v/>
      </c>
      <c r="P289" t="str">
        <f t="shared" si="76"/>
        <v/>
      </c>
      <c r="Q289" s="56" t="str">
        <f t="shared" si="68"/>
        <v/>
      </c>
      <c r="R289" s="56">
        <v>273</v>
      </c>
      <c r="S289" s="56">
        <f t="shared" si="77"/>
        <v>1500</v>
      </c>
      <c r="U289" s="56">
        <f t="shared" si="78"/>
        <v>16500</v>
      </c>
      <c r="V289" s="56" t="str">
        <f t="shared" si="79"/>
        <v/>
      </c>
      <c r="X289" t="str">
        <f t="shared" si="80"/>
        <v/>
      </c>
      <c r="Y289" s="56" t="str">
        <f t="shared" si="69"/>
        <v/>
      </c>
      <c r="AA289" s="56">
        <v>273</v>
      </c>
      <c r="AB289" s="56">
        <f t="shared" si="81"/>
        <v>16500</v>
      </c>
      <c r="AC289" s="56">
        <f t="shared" si="82"/>
        <v>6500</v>
      </c>
      <c r="AE289" t="str">
        <f t="shared" si="83"/>
        <v/>
      </c>
      <c r="AF289" t="str">
        <f t="shared" si="84"/>
        <v/>
      </c>
      <c r="AH289" s="56" t="str">
        <f t="shared" si="70"/>
        <v/>
      </c>
    </row>
    <row r="290" spans="10:34">
      <c r="J290" s="56">
        <v>274</v>
      </c>
      <c r="K290" s="56">
        <f t="shared" si="71"/>
        <v>17000</v>
      </c>
      <c r="L290" s="56">
        <f t="shared" si="72"/>
        <v>17000</v>
      </c>
      <c r="M290" s="56">
        <f t="shared" si="73"/>
        <v>17000</v>
      </c>
      <c r="N290" t="str">
        <f t="shared" si="74"/>
        <v/>
      </c>
      <c r="O290" t="str">
        <f t="shared" si="75"/>
        <v/>
      </c>
      <c r="P290" t="str">
        <f t="shared" si="76"/>
        <v/>
      </c>
      <c r="Q290" s="56" t="str">
        <f t="shared" si="68"/>
        <v/>
      </c>
      <c r="R290" s="56">
        <v>274</v>
      </c>
      <c r="S290" s="56">
        <f t="shared" si="77"/>
        <v>2000</v>
      </c>
      <c r="U290" s="56">
        <f t="shared" si="78"/>
        <v>17000</v>
      </c>
      <c r="V290" s="56" t="str">
        <f t="shared" si="79"/>
        <v/>
      </c>
      <c r="X290" t="str">
        <f t="shared" si="80"/>
        <v/>
      </c>
      <c r="Y290" s="56" t="str">
        <f t="shared" si="69"/>
        <v/>
      </c>
      <c r="AA290" s="56">
        <v>274</v>
      </c>
      <c r="AB290" s="56">
        <f t="shared" si="81"/>
        <v>17000</v>
      </c>
      <c r="AC290" s="56">
        <f t="shared" si="82"/>
        <v>7000</v>
      </c>
      <c r="AE290" t="str">
        <f t="shared" si="83"/>
        <v/>
      </c>
      <c r="AF290" t="str">
        <f t="shared" si="84"/>
        <v/>
      </c>
      <c r="AH290" s="56" t="str">
        <f t="shared" si="70"/>
        <v/>
      </c>
    </row>
    <row r="291" spans="10:34">
      <c r="J291" s="56">
        <v>275</v>
      </c>
      <c r="K291" s="56">
        <f t="shared" si="71"/>
        <v>17500</v>
      </c>
      <c r="L291" s="56">
        <f t="shared" si="72"/>
        <v>17500</v>
      </c>
      <c r="M291" s="56">
        <f t="shared" si="73"/>
        <v>17500</v>
      </c>
      <c r="N291" t="str">
        <f t="shared" si="74"/>
        <v/>
      </c>
      <c r="O291" t="str">
        <f t="shared" si="75"/>
        <v/>
      </c>
      <c r="P291" t="str">
        <f t="shared" si="76"/>
        <v/>
      </c>
      <c r="Q291" s="56" t="str">
        <f t="shared" si="68"/>
        <v/>
      </c>
      <c r="R291" s="56">
        <v>275</v>
      </c>
      <c r="S291" s="56">
        <f t="shared" si="77"/>
        <v>2500</v>
      </c>
      <c r="U291" s="56">
        <f t="shared" si="78"/>
        <v>17500</v>
      </c>
      <c r="V291" s="56" t="str">
        <f t="shared" si="79"/>
        <v/>
      </c>
      <c r="X291" t="str">
        <f t="shared" si="80"/>
        <v/>
      </c>
      <c r="Y291" s="56" t="str">
        <f t="shared" si="69"/>
        <v/>
      </c>
      <c r="AA291" s="56">
        <v>275</v>
      </c>
      <c r="AB291" s="56">
        <f t="shared" si="81"/>
        <v>17500</v>
      </c>
      <c r="AC291" s="56">
        <f t="shared" si="82"/>
        <v>7500</v>
      </c>
      <c r="AE291" t="str">
        <f t="shared" si="83"/>
        <v/>
      </c>
      <c r="AF291" t="str">
        <f t="shared" si="84"/>
        <v/>
      </c>
      <c r="AH291" s="56" t="str">
        <f t="shared" si="70"/>
        <v/>
      </c>
    </row>
    <row r="292" spans="10:34">
      <c r="J292" s="56">
        <v>276</v>
      </c>
      <c r="K292" s="56">
        <f t="shared" si="71"/>
        <v>18000</v>
      </c>
      <c r="L292" s="56">
        <f t="shared" si="72"/>
        <v>18000</v>
      </c>
      <c r="M292" s="56">
        <f t="shared" si="73"/>
        <v>18000</v>
      </c>
      <c r="N292" t="str">
        <f t="shared" si="74"/>
        <v/>
      </c>
      <c r="O292" t="str">
        <f t="shared" si="75"/>
        <v/>
      </c>
      <c r="P292" t="str">
        <f t="shared" si="76"/>
        <v/>
      </c>
      <c r="Q292" s="56" t="str">
        <f t="shared" si="68"/>
        <v/>
      </c>
      <c r="R292" s="56">
        <v>276</v>
      </c>
      <c r="S292" s="56">
        <f t="shared" si="77"/>
        <v>3000</v>
      </c>
      <c r="U292" s="56">
        <f t="shared" si="78"/>
        <v>18000</v>
      </c>
      <c r="V292" s="56" t="str">
        <f t="shared" si="79"/>
        <v/>
      </c>
      <c r="X292" t="str">
        <f t="shared" si="80"/>
        <v/>
      </c>
      <c r="Y292" s="56" t="str">
        <f t="shared" si="69"/>
        <v/>
      </c>
      <c r="AA292" s="56">
        <v>276</v>
      </c>
      <c r="AB292" s="56">
        <f t="shared" si="81"/>
        <v>18000</v>
      </c>
      <c r="AC292" s="56">
        <f t="shared" si="82"/>
        <v>8000</v>
      </c>
      <c r="AE292" t="str">
        <f t="shared" si="83"/>
        <v/>
      </c>
      <c r="AF292" t="str">
        <f t="shared" si="84"/>
        <v/>
      </c>
      <c r="AH292" s="56" t="str">
        <f t="shared" si="70"/>
        <v/>
      </c>
    </row>
    <row r="293" spans="10:34">
      <c r="J293" s="56">
        <v>277</v>
      </c>
      <c r="K293" s="56">
        <f t="shared" si="71"/>
        <v>18500</v>
      </c>
      <c r="L293" s="56">
        <f t="shared" si="72"/>
        <v>18500</v>
      </c>
      <c r="M293" s="56">
        <f t="shared" si="73"/>
        <v>18500</v>
      </c>
      <c r="N293" t="str">
        <f t="shared" si="74"/>
        <v/>
      </c>
      <c r="O293" t="str">
        <f t="shared" si="75"/>
        <v/>
      </c>
      <c r="P293" t="str">
        <f t="shared" si="76"/>
        <v/>
      </c>
      <c r="Q293" s="56" t="str">
        <f t="shared" si="68"/>
        <v/>
      </c>
      <c r="R293" s="56">
        <v>277</v>
      </c>
      <c r="S293" s="56">
        <f t="shared" si="77"/>
        <v>3500</v>
      </c>
      <c r="U293" s="56">
        <f t="shared" si="78"/>
        <v>18500</v>
      </c>
      <c r="V293" s="56" t="str">
        <f t="shared" si="79"/>
        <v/>
      </c>
      <c r="X293" t="str">
        <f t="shared" si="80"/>
        <v/>
      </c>
      <c r="Y293" s="56" t="str">
        <f t="shared" si="69"/>
        <v/>
      </c>
      <c r="AA293" s="56">
        <v>277</v>
      </c>
      <c r="AB293" s="56">
        <f t="shared" si="81"/>
        <v>18500</v>
      </c>
      <c r="AC293" s="56">
        <f t="shared" si="82"/>
        <v>8500</v>
      </c>
      <c r="AE293" t="str">
        <f t="shared" si="83"/>
        <v/>
      </c>
      <c r="AF293" t="str">
        <f t="shared" si="84"/>
        <v/>
      </c>
      <c r="AH293" s="56" t="str">
        <f t="shared" si="70"/>
        <v/>
      </c>
    </row>
    <row r="294" spans="10:34">
      <c r="J294" s="56">
        <v>278</v>
      </c>
      <c r="K294" s="56">
        <f t="shared" si="71"/>
        <v>19000</v>
      </c>
      <c r="L294" s="56">
        <f t="shared" si="72"/>
        <v>19000</v>
      </c>
      <c r="M294" s="56">
        <f t="shared" si="73"/>
        <v>19000</v>
      </c>
      <c r="N294" t="str">
        <f t="shared" si="74"/>
        <v/>
      </c>
      <c r="O294" t="str">
        <f t="shared" si="75"/>
        <v/>
      </c>
      <c r="P294" t="str">
        <f t="shared" si="76"/>
        <v/>
      </c>
      <c r="Q294" s="56" t="str">
        <f t="shared" si="68"/>
        <v/>
      </c>
      <c r="R294" s="56">
        <v>278</v>
      </c>
      <c r="S294" s="56">
        <f t="shared" si="77"/>
        <v>4000</v>
      </c>
      <c r="U294" s="56">
        <f t="shared" si="78"/>
        <v>19000</v>
      </c>
      <c r="V294" s="56" t="str">
        <f t="shared" si="79"/>
        <v/>
      </c>
      <c r="X294" t="str">
        <f t="shared" si="80"/>
        <v/>
      </c>
      <c r="Y294" s="56" t="str">
        <f t="shared" si="69"/>
        <v/>
      </c>
      <c r="AA294" s="56">
        <v>278</v>
      </c>
      <c r="AB294" s="56">
        <f t="shared" si="81"/>
        <v>19000</v>
      </c>
      <c r="AC294" s="56">
        <f t="shared" si="82"/>
        <v>9000</v>
      </c>
      <c r="AE294" t="str">
        <f t="shared" si="83"/>
        <v/>
      </c>
      <c r="AF294" t="str">
        <f t="shared" si="84"/>
        <v/>
      </c>
      <c r="AH294" s="56" t="str">
        <f t="shared" si="70"/>
        <v/>
      </c>
    </row>
    <row r="295" spans="10:34">
      <c r="J295" s="56">
        <v>279</v>
      </c>
      <c r="K295" s="56">
        <f t="shared" si="71"/>
        <v>19500</v>
      </c>
      <c r="L295" s="56">
        <f t="shared" si="72"/>
        <v>19500</v>
      </c>
      <c r="M295" s="56">
        <f t="shared" si="73"/>
        <v>19500</v>
      </c>
      <c r="N295" t="str">
        <f t="shared" si="74"/>
        <v/>
      </c>
      <c r="O295" t="str">
        <f t="shared" si="75"/>
        <v/>
      </c>
      <c r="P295" t="str">
        <f t="shared" si="76"/>
        <v/>
      </c>
      <c r="Q295" s="56" t="str">
        <f t="shared" si="68"/>
        <v/>
      </c>
      <c r="R295" s="56">
        <v>279</v>
      </c>
      <c r="S295" s="56">
        <f t="shared" si="77"/>
        <v>4500</v>
      </c>
      <c r="U295" s="56">
        <f t="shared" si="78"/>
        <v>19500</v>
      </c>
      <c r="V295" s="56" t="str">
        <f t="shared" si="79"/>
        <v/>
      </c>
      <c r="X295" t="str">
        <f t="shared" si="80"/>
        <v/>
      </c>
      <c r="Y295" s="56" t="str">
        <f t="shared" si="69"/>
        <v/>
      </c>
      <c r="AA295" s="56">
        <v>279</v>
      </c>
      <c r="AB295" s="56">
        <f t="shared" si="81"/>
        <v>19500</v>
      </c>
      <c r="AC295" s="56">
        <f t="shared" si="82"/>
        <v>9500</v>
      </c>
      <c r="AE295" t="str">
        <f t="shared" si="83"/>
        <v/>
      </c>
      <c r="AF295" t="str">
        <f t="shared" si="84"/>
        <v/>
      </c>
      <c r="AH295" s="56" t="str">
        <f t="shared" si="70"/>
        <v/>
      </c>
    </row>
    <row r="296" spans="10:34">
      <c r="J296" s="56">
        <v>280</v>
      </c>
      <c r="K296" s="56">
        <f t="shared" si="71"/>
        <v>20000</v>
      </c>
      <c r="L296" s="56">
        <f t="shared" si="72"/>
        <v>20000</v>
      </c>
      <c r="M296" s="56">
        <f t="shared" si="73"/>
        <v>20000</v>
      </c>
      <c r="N296" t="str">
        <f t="shared" si="74"/>
        <v/>
      </c>
      <c r="O296" t="str">
        <f t="shared" si="75"/>
        <v/>
      </c>
      <c r="P296" t="str">
        <f t="shared" si="76"/>
        <v/>
      </c>
      <c r="Q296" s="56" t="str">
        <f t="shared" si="68"/>
        <v/>
      </c>
      <c r="R296" s="56">
        <v>280</v>
      </c>
      <c r="S296" s="56">
        <f t="shared" si="77"/>
        <v>5000</v>
      </c>
      <c r="U296" s="56">
        <f t="shared" si="78"/>
        <v>20000</v>
      </c>
      <c r="V296" s="56" t="str">
        <f t="shared" si="79"/>
        <v/>
      </c>
      <c r="X296" t="str">
        <f t="shared" si="80"/>
        <v/>
      </c>
      <c r="Y296" s="56" t="str">
        <f t="shared" si="69"/>
        <v/>
      </c>
      <c r="AA296" s="56">
        <v>280</v>
      </c>
      <c r="AB296" s="56">
        <f t="shared" si="81"/>
        <v>20000</v>
      </c>
      <c r="AC296" s="56">
        <f t="shared" si="82"/>
        <v>10000</v>
      </c>
      <c r="AE296" t="str">
        <f t="shared" si="83"/>
        <v/>
      </c>
      <c r="AF296" t="str">
        <f t="shared" si="84"/>
        <v/>
      </c>
      <c r="AH296" s="56" t="str">
        <f t="shared" si="70"/>
        <v/>
      </c>
    </row>
    <row r="297" spans="10:34">
      <c r="J297" s="56">
        <v>281</v>
      </c>
      <c r="K297" s="56">
        <f t="shared" si="71"/>
        <v>500</v>
      </c>
      <c r="L297" s="56">
        <f t="shared" si="72"/>
        <v>500</v>
      </c>
      <c r="M297" s="56">
        <f t="shared" si="73"/>
        <v>500</v>
      </c>
      <c r="N297">
        <f t="shared" si="74"/>
        <v>1</v>
      </c>
      <c r="O297">
        <f t="shared" si="75"/>
        <v>1</v>
      </c>
      <c r="P297">
        <f t="shared" si="76"/>
        <v>1</v>
      </c>
      <c r="Q297" s="56">
        <f t="shared" si="68"/>
        <v>1</v>
      </c>
      <c r="R297" s="56">
        <v>281</v>
      </c>
      <c r="S297" s="56">
        <f t="shared" si="77"/>
        <v>5500</v>
      </c>
      <c r="U297" s="56">
        <f t="shared" si="78"/>
        <v>500</v>
      </c>
      <c r="V297" s="56" t="str">
        <f t="shared" si="79"/>
        <v/>
      </c>
      <c r="X297">
        <f t="shared" si="80"/>
        <v>1</v>
      </c>
      <c r="Y297" s="56">
        <f t="shared" si="69"/>
        <v>1</v>
      </c>
      <c r="AA297" s="56">
        <v>281</v>
      </c>
      <c r="AB297" s="56">
        <f t="shared" si="81"/>
        <v>500</v>
      </c>
      <c r="AC297" s="56">
        <f t="shared" si="82"/>
        <v>500</v>
      </c>
      <c r="AE297">
        <f t="shared" si="83"/>
        <v>1</v>
      </c>
      <c r="AF297">
        <f t="shared" si="84"/>
        <v>1</v>
      </c>
      <c r="AH297" s="56">
        <f t="shared" si="70"/>
        <v>1</v>
      </c>
    </row>
    <row r="298" spans="10:34">
      <c r="J298" s="56">
        <v>282</v>
      </c>
      <c r="K298" s="56">
        <f t="shared" si="71"/>
        <v>1000</v>
      </c>
      <c r="L298" s="56">
        <f t="shared" si="72"/>
        <v>1000</v>
      </c>
      <c r="M298" s="56">
        <f t="shared" si="73"/>
        <v>1000</v>
      </c>
      <c r="N298" t="str">
        <f t="shared" si="74"/>
        <v/>
      </c>
      <c r="O298" t="str">
        <f t="shared" si="75"/>
        <v/>
      </c>
      <c r="P298" t="str">
        <f t="shared" si="76"/>
        <v/>
      </c>
      <c r="Q298" s="56" t="str">
        <f t="shared" si="68"/>
        <v/>
      </c>
      <c r="R298" s="56">
        <v>282</v>
      </c>
      <c r="S298" s="56">
        <f t="shared" si="77"/>
        <v>6000</v>
      </c>
      <c r="U298" s="56">
        <f t="shared" si="78"/>
        <v>1000</v>
      </c>
      <c r="V298" s="56" t="str">
        <f t="shared" si="79"/>
        <v/>
      </c>
      <c r="X298" t="str">
        <f t="shared" si="80"/>
        <v/>
      </c>
      <c r="Y298" s="56" t="str">
        <f t="shared" si="69"/>
        <v/>
      </c>
      <c r="AA298" s="56">
        <v>282</v>
      </c>
      <c r="AB298" s="56">
        <f t="shared" si="81"/>
        <v>1000</v>
      </c>
      <c r="AC298" s="56">
        <f t="shared" si="82"/>
        <v>1000</v>
      </c>
      <c r="AE298" t="str">
        <f t="shared" si="83"/>
        <v/>
      </c>
      <c r="AF298" t="str">
        <f t="shared" si="84"/>
        <v/>
      </c>
      <c r="AH298" s="56" t="str">
        <f t="shared" si="70"/>
        <v/>
      </c>
    </row>
    <row r="299" spans="10:34">
      <c r="J299" s="56">
        <v>283</v>
      </c>
      <c r="K299" s="56">
        <f t="shared" si="71"/>
        <v>1500</v>
      </c>
      <c r="L299" s="56">
        <f t="shared" si="72"/>
        <v>1500</v>
      </c>
      <c r="M299" s="56">
        <f t="shared" si="73"/>
        <v>1500</v>
      </c>
      <c r="N299" t="str">
        <f t="shared" si="74"/>
        <v/>
      </c>
      <c r="O299" t="str">
        <f t="shared" si="75"/>
        <v/>
      </c>
      <c r="P299" t="str">
        <f t="shared" si="76"/>
        <v/>
      </c>
      <c r="Q299" s="56" t="str">
        <f t="shared" si="68"/>
        <v/>
      </c>
      <c r="R299" s="56">
        <v>283</v>
      </c>
      <c r="S299" s="56">
        <f t="shared" si="77"/>
        <v>6500</v>
      </c>
      <c r="U299" s="56">
        <f t="shared" si="78"/>
        <v>1500</v>
      </c>
      <c r="V299" s="56" t="str">
        <f t="shared" si="79"/>
        <v/>
      </c>
      <c r="X299" t="str">
        <f t="shared" si="80"/>
        <v/>
      </c>
      <c r="Y299" s="56" t="str">
        <f t="shared" si="69"/>
        <v/>
      </c>
      <c r="AA299" s="56">
        <v>283</v>
      </c>
      <c r="AB299" s="56">
        <f t="shared" si="81"/>
        <v>1500</v>
      </c>
      <c r="AC299" s="56">
        <f t="shared" si="82"/>
        <v>1500</v>
      </c>
      <c r="AE299" t="str">
        <f t="shared" si="83"/>
        <v/>
      </c>
      <c r="AF299" t="str">
        <f t="shared" si="84"/>
        <v/>
      </c>
      <c r="AH299" s="56" t="str">
        <f t="shared" si="70"/>
        <v/>
      </c>
    </row>
    <row r="300" spans="10:34">
      <c r="J300" s="56">
        <v>284</v>
      </c>
      <c r="K300" s="56">
        <f t="shared" si="71"/>
        <v>2000</v>
      </c>
      <c r="L300" s="56">
        <f t="shared" si="72"/>
        <v>2000</v>
      </c>
      <c r="M300" s="56">
        <f t="shared" si="73"/>
        <v>2000</v>
      </c>
      <c r="N300" t="str">
        <f t="shared" si="74"/>
        <v/>
      </c>
      <c r="O300" t="str">
        <f t="shared" si="75"/>
        <v/>
      </c>
      <c r="P300" t="str">
        <f t="shared" si="76"/>
        <v/>
      </c>
      <c r="Q300" s="56" t="str">
        <f t="shared" si="68"/>
        <v/>
      </c>
      <c r="R300" s="56">
        <v>284</v>
      </c>
      <c r="S300" s="56">
        <f t="shared" si="77"/>
        <v>7000</v>
      </c>
      <c r="U300" s="56">
        <f t="shared" si="78"/>
        <v>2000</v>
      </c>
      <c r="V300" s="56" t="str">
        <f t="shared" si="79"/>
        <v/>
      </c>
      <c r="X300" t="str">
        <f t="shared" si="80"/>
        <v/>
      </c>
      <c r="Y300" s="56" t="str">
        <f t="shared" si="69"/>
        <v/>
      </c>
      <c r="AA300" s="56">
        <v>284</v>
      </c>
      <c r="AB300" s="56">
        <f t="shared" si="81"/>
        <v>2000</v>
      </c>
      <c r="AC300" s="56">
        <f t="shared" si="82"/>
        <v>2000</v>
      </c>
      <c r="AE300" t="str">
        <f t="shared" si="83"/>
        <v/>
      </c>
      <c r="AF300" t="str">
        <f t="shared" si="84"/>
        <v/>
      </c>
      <c r="AH300" s="56" t="str">
        <f t="shared" si="70"/>
        <v/>
      </c>
    </row>
    <row r="301" spans="10:34">
      <c r="J301" s="56">
        <v>285</v>
      </c>
      <c r="K301" s="56">
        <f t="shared" si="71"/>
        <v>2500</v>
      </c>
      <c r="L301" s="56">
        <f t="shared" si="72"/>
        <v>2500</v>
      </c>
      <c r="M301" s="56">
        <f t="shared" si="73"/>
        <v>2500</v>
      </c>
      <c r="N301" t="str">
        <f t="shared" si="74"/>
        <v/>
      </c>
      <c r="O301" t="str">
        <f t="shared" si="75"/>
        <v/>
      </c>
      <c r="P301" t="str">
        <f t="shared" si="76"/>
        <v/>
      </c>
      <c r="Q301" s="56" t="str">
        <f t="shared" si="68"/>
        <v/>
      </c>
      <c r="R301" s="56">
        <v>285</v>
      </c>
      <c r="S301" s="56">
        <f t="shared" si="77"/>
        <v>7500</v>
      </c>
      <c r="U301" s="56">
        <f t="shared" si="78"/>
        <v>2500</v>
      </c>
      <c r="V301" s="56" t="str">
        <f t="shared" si="79"/>
        <v/>
      </c>
      <c r="X301" t="str">
        <f t="shared" si="80"/>
        <v/>
      </c>
      <c r="Y301" s="56" t="str">
        <f t="shared" si="69"/>
        <v/>
      </c>
      <c r="AA301" s="56">
        <v>285</v>
      </c>
      <c r="AB301" s="56">
        <f t="shared" si="81"/>
        <v>2500</v>
      </c>
      <c r="AC301" s="56">
        <f t="shared" si="82"/>
        <v>2500</v>
      </c>
      <c r="AE301" t="str">
        <f t="shared" si="83"/>
        <v/>
      </c>
      <c r="AF301" t="str">
        <f t="shared" si="84"/>
        <v/>
      </c>
      <c r="AH301" s="56" t="str">
        <f t="shared" si="70"/>
        <v/>
      </c>
    </row>
    <row r="302" spans="10:34">
      <c r="J302" s="56">
        <v>286</v>
      </c>
      <c r="K302" s="56">
        <f t="shared" si="71"/>
        <v>3000</v>
      </c>
      <c r="L302" s="56">
        <f t="shared" si="72"/>
        <v>3000</v>
      </c>
      <c r="M302" s="56">
        <f t="shared" si="73"/>
        <v>3000</v>
      </c>
      <c r="N302" t="str">
        <f t="shared" si="74"/>
        <v/>
      </c>
      <c r="O302" t="str">
        <f t="shared" si="75"/>
        <v/>
      </c>
      <c r="P302" t="str">
        <f t="shared" si="76"/>
        <v/>
      </c>
      <c r="Q302" s="56" t="str">
        <f t="shared" si="68"/>
        <v/>
      </c>
      <c r="R302" s="56">
        <v>286</v>
      </c>
      <c r="S302" s="56">
        <f t="shared" si="77"/>
        <v>8000</v>
      </c>
      <c r="U302" s="56">
        <f t="shared" si="78"/>
        <v>3000</v>
      </c>
      <c r="V302" s="56" t="str">
        <f t="shared" si="79"/>
        <v/>
      </c>
      <c r="X302" t="str">
        <f t="shared" si="80"/>
        <v/>
      </c>
      <c r="Y302" s="56" t="str">
        <f t="shared" si="69"/>
        <v/>
      </c>
      <c r="AA302" s="56">
        <v>286</v>
      </c>
      <c r="AB302" s="56">
        <f t="shared" si="81"/>
        <v>3000</v>
      </c>
      <c r="AC302" s="56">
        <f t="shared" si="82"/>
        <v>3000</v>
      </c>
      <c r="AE302" t="str">
        <f t="shared" si="83"/>
        <v/>
      </c>
      <c r="AF302" t="str">
        <f t="shared" si="84"/>
        <v/>
      </c>
      <c r="AH302" s="56" t="str">
        <f t="shared" si="70"/>
        <v/>
      </c>
    </row>
    <row r="303" spans="10:34">
      <c r="J303" s="56">
        <v>287</v>
      </c>
      <c r="K303" s="56">
        <f t="shared" si="71"/>
        <v>3500</v>
      </c>
      <c r="L303" s="56">
        <f t="shared" si="72"/>
        <v>3500</v>
      </c>
      <c r="M303" s="56">
        <f t="shared" si="73"/>
        <v>3500</v>
      </c>
      <c r="N303" t="str">
        <f t="shared" si="74"/>
        <v/>
      </c>
      <c r="O303" t="str">
        <f t="shared" si="75"/>
        <v/>
      </c>
      <c r="P303" t="str">
        <f t="shared" si="76"/>
        <v/>
      </c>
      <c r="Q303" s="56" t="str">
        <f t="shared" si="68"/>
        <v/>
      </c>
      <c r="R303" s="56">
        <v>287</v>
      </c>
      <c r="S303" s="56">
        <f t="shared" si="77"/>
        <v>8500</v>
      </c>
      <c r="U303" s="56">
        <f t="shared" si="78"/>
        <v>3500</v>
      </c>
      <c r="V303" s="56" t="str">
        <f t="shared" si="79"/>
        <v/>
      </c>
      <c r="X303" t="str">
        <f t="shared" si="80"/>
        <v/>
      </c>
      <c r="Y303" s="56" t="str">
        <f t="shared" si="69"/>
        <v/>
      </c>
      <c r="AA303" s="56">
        <v>287</v>
      </c>
      <c r="AB303" s="56">
        <f t="shared" si="81"/>
        <v>3500</v>
      </c>
      <c r="AC303" s="56">
        <f t="shared" si="82"/>
        <v>3500</v>
      </c>
      <c r="AE303" t="str">
        <f t="shared" si="83"/>
        <v/>
      </c>
      <c r="AF303" t="str">
        <f t="shared" si="84"/>
        <v/>
      </c>
      <c r="AH303" s="56" t="str">
        <f t="shared" si="70"/>
        <v/>
      </c>
    </row>
    <row r="304" spans="10:34">
      <c r="J304" s="56">
        <v>288</v>
      </c>
      <c r="K304" s="56">
        <f t="shared" si="71"/>
        <v>4000</v>
      </c>
      <c r="L304" s="56">
        <f t="shared" si="72"/>
        <v>4000</v>
      </c>
      <c r="M304" s="56">
        <f t="shared" si="73"/>
        <v>4000</v>
      </c>
      <c r="N304" t="str">
        <f t="shared" si="74"/>
        <v/>
      </c>
      <c r="O304" t="str">
        <f t="shared" si="75"/>
        <v/>
      </c>
      <c r="P304" t="str">
        <f t="shared" si="76"/>
        <v/>
      </c>
      <c r="Q304" s="56" t="str">
        <f t="shared" si="68"/>
        <v/>
      </c>
      <c r="R304" s="56">
        <v>288</v>
      </c>
      <c r="S304" s="56">
        <f t="shared" si="77"/>
        <v>9000</v>
      </c>
      <c r="U304" s="56">
        <f t="shared" si="78"/>
        <v>4000</v>
      </c>
      <c r="V304" s="56" t="str">
        <f t="shared" si="79"/>
        <v/>
      </c>
      <c r="X304" t="str">
        <f t="shared" si="80"/>
        <v/>
      </c>
      <c r="Y304" s="56" t="str">
        <f t="shared" si="69"/>
        <v/>
      </c>
      <c r="AA304" s="56">
        <v>288</v>
      </c>
      <c r="AB304" s="56">
        <f t="shared" si="81"/>
        <v>4000</v>
      </c>
      <c r="AC304" s="56">
        <f t="shared" si="82"/>
        <v>4000</v>
      </c>
      <c r="AE304" t="str">
        <f t="shared" si="83"/>
        <v/>
      </c>
      <c r="AF304" t="str">
        <f t="shared" si="84"/>
        <v/>
      </c>
      <c r="AH304" s="56" t="str">
        <f t="shared" si="70"/>
        <v/>
      </c>
    </row>
    <row r="305" spans="10:34">
      <c r="J305" s="56">
        <v>289</v>
      </c>
      <c r="K305" s="56">
        <f t="shared" si="71"/>
        <v>4500</v>
      </c>
      <c r="L305" s="56">
        <f t="shared" si="72"/>
        <v>4500</v>
      </c>
      <c r="M305" s="56">
        <f t="shared" si="73"/>
        <v>4500</v>
      </c>
      <c r="N305" t="str">
        <f t="shared" si="74"/>
        <v/>
      </c>
      <c r="O305" t="str">
        <f t="shared" si="75"/>
        <v/>
      </c>
      <c r="P305" t="str">
        <f t="shared" si="76"/>
        <v/>
      </c>
      <c r="Q305" s="56" t="str">
        <f t="shared" si="68"/>
        <v/>
      </c>
      <c r="R305" s="56">
        <v>289</v>
      </c>
      <c r="S305" s="56">
        <f t="shared" si="77"/>
        <v>9500</v>
      </c>
      <c r="U305" s="56">
        <f t="shared" si="78"/>
        <v>4500</v>
      </c>
      <c r="V305" s="56" t="str">
        <f t="shared" si="79"/>
        <v/>
      </c>
      <c r="X305" t="str">
        <f t="shared" si="80"/>
        <v/>
      </c>
      <c r="Y305" s="56" t="str">
        <f t="shared" si="69"/>
        <v/>
      </c>
      <c r="AA305" s="56">
        <v>289</v>
      </c>
      <c r="AB305" s="56">
        <f t="shared" si="81"/>
        <v>4500</v>
      </c>
      <c r="AC305" s="56">
        <f t="shared" si="82"/>
        <v>4500</v>
      </c>
      <c r="AE305" t="str">
        <f t="shared" si="83"/>
        <v/>
      </c>
      <c r="AF305" t="str">
        <f t="shared" si="84"/>
        <v/>
      </c>
      <c r="AH305" s="56" t="str">
        <f t="shared" si="70"/>
        <v/>
      </c>
    </row>
    <row r="306" spans="10:34">
      <c r="J306" s="56">
        <v>290</v>
      </c>
      <c r="K306" s="56">
        <f t="shared" si="71"/>
        <v>5000</v>
      </c>
      <c r="L306" s="56">
        <f t="shared" si="72"/>
        <v>5000</v>
      </c>
      <c r="M306" s="56">
        <f t="shared" si="73"/>
        <v>5000</v>
      </c>
      <c r="N306" t="str">
        <f t="shared" si="74"/>
        <v/>
      </c>
      <c r="O306" t="str">
        <f t="shared" si="75"/>
        <v/>
      </c>
      <c r="P306" t="str">
        <f t="shared" si="76"/>
        <v/>
      </c>
      <c r="Q306" s="56" t="str">
        <f t="shared" si="68"/>
        <v/>
      </c>
      <c r="R306" s="56">
        <v>290</v>
      </c>
      <c r="S306" s="56">
        <f t="shared" si="77"/>
        <v>10000</v>
      </c>
      <c r="U306" s="56">
        <f t="shared" si="78"/>
        <v>5000</v>
      </c>
      <c r="V306" s="56" t="str">
        <f t="shared" si="79"/>
        <v/>
      </c>
      <c r="X306" t="str">
        <f t="shared" si="80"/>
        <v/>
      </c>
      <c r="Y306" s="56" t="str">
        <f t="shared" si="69"/>
        <v/>
      </c>
      <c r="AA306" s="56">
        <v>290</v>
      </c>
      <c r="AB306" s="56">
        <f t="shared" si="81"/>
        <v>5000</v>
      </c>
      <c r="AC306" s="56">
        <f t="shared" si="82"/>
        <v>5000</v>
      </c>
      <c r="AE306" t="str">
        <f t="shared" si="83"/>
        <v/>
      </c>
      <c r="AF306" t="str">
        <f t="shared" si="84"/>
        <v/>
      </c>
      <c r="AH306" s="56" t="str">
        <f t="shared" si="70"/>
        <v/>
      </c>
    </row>
    <row r="307" spans="10:34">
      <c r="J307" s="56">
        <v>291</v>
      </c>
      <c r="K307" s="56">
        <f t="shared" si="71"/>
        <v>5500</v>
      </c>
      <c r="L307" s="56">
        <f t="shared" si="72"/>
        <v>5500</v>
      </c>
      <c r="M307" s="56">
        <f t="shared" si="73"/>
        <v>5500</v>
      </c>
      <c r="N307" t="str">
        <f t="shared" si="74"/>
        <v/>
      </c>
      <c r="O307" t="str">
        <f t="shared" si="75"/>
        <v/>
      </c>
      <c r="P307" t="str">
        <f t="shared" si="76"/>
        <v/>
      </c>
      <c r="Q307" s="56" t="str">
        <f t="shared" si="68"/>
        <v/>
      </c>
      <c r="R307" s="56">
        <v>291</v>
      </c>
      <c r="S307" s="56">
        <f t="shared" si="77"/>
        <v>10500</v>
      </c>
      <c r="U307" s="56">
        <f t="shared" si="78"/>
        <v>5500</v>
      </c>
      <c r="V307" s="56" t="str">
        <f t="shared" si="79"/>
        <v/>
      </c>
      <c r="X307" t="str">
        <f t="shared" si="80"/>
        <v/>
      </c>
      <c r="Y307" s="56" t="str">
        <f t="shared" si="69"/>
        <v/>
      </c>
      <c r="AA307" s="56">
        <v>291</v>
      </c>
      <c r="AB307" s="56">
        <f t="shared" si="81"/>
        <v>5500</v>
      </c>
      <c r="AC307" s="56">
        <f t="shared" si="82"/>
        <v>5500</v>
      </c>
      <c r="AE307" t="str">
        <f t="shared" si="83"/>
        <v/>
      </c>
      <c r="AF307" t="str">
        <f t="shared" si="84"/>
        <v/>
      </c>
      <c r="AH307" s="56" t="str">
        <f t="shared" si="70"/>
        <v/>
      </c>
    </row>
    <row r="308" spans="10:34">
      <c r="J308" s="56">
        <v>292</v>
      </c>
      <c r="K308" s="56">
        <f t="shared" si="71"/>
        <v>6000</v>
      </c>
      <c r="L308" s="56">
        <f t="shared" si="72"/>
        <v>6000</v>
      </c>
      <c r="M308" s="56">
        <f t="shared" si="73"/>
        <v>6000</v>
      </c>
      <c r="N308" t="str">
        <f t="shared" si="74"/>
        <v/>
      </c>
      <c r="O308" t="str">
        <f t="shared" si="75"/>
        <v/>
      </c>
      <c r="P308" t="str">
        <f t="shared" si="76"/>
        <v/>
      </c>
      <c r="Q308" s="56" t="str">
        <f t="shared" si="68"/>
        <v/>
      </c>
      <c r="R308" s="56">
        <v>292</v>
      </c>
      <c r="S308" s="56">
        <f t="shared" si="77"/>
        <v>11000</v>
      </c>
      <c r="U308" s="56">
        <f t="shared" si="78"/>
        <v>6000</v>
      </c>
      <c r="V308" s="56" t="str">
        <f t="shared" si="79"/>
        <v/>
      </c>
      <c r="X308" t="str">
        <f t="shared" si="80"/>
        <v/>
      </c>
      <c r="Y308" s="56" t="str">
        <f t="shared" si="69"/>
        <v/>
      </c>
      <c r="AA308" s="56">
        <v>292</v>
      </c>
      <c r="AB308" s="56">
        <f t="shared" si="81"/>
        <v>6000</v>
      </c>
      <c r="AC308" s="56">
        <f t="shared" si="82"/>
        <v>6000</v>
      </c>
      <c r="AE308" t="str">
        <f t="shared" si="83"/>
        <v/>
      </c>
      <c r="AF308" t="str">
        <f t="shared" si="84"/>
        <v/>
      </c>
      <c r="AH308" s="56" t="str">
        <f t="shared" si="70"/>
        <v/>
      </c>
    </row>
    <row r="309" spans="10:34">
      <c r="J309" s="56">
        <v>293</v>
      </c>
      <c r="K309" s="56">
        <f t="shared" si="71"/>
        <v>6500</v>
      </c>
      <c r="L309" s="56">
        <f t="shared" si="72"/>
        <v>6500</v>
      </c>
      <c r="M309" s="56">
        <f t="shared" si="73"/>
        <v>6500</v>
      </c>
      <c r="N309" t="str">
        <f t="shared" si="74"/>
        <v/>
      </c>
      <c r="O309" t="str">
        <f t="shared" si="75"/>
        <v/>
      </c>
      <c r="P309" t="str">
        <f t="shared" si="76"/>
        <v/>
      </c>
      <c r="Q309" s="56" t="str">
        <f t="shared" si="68"/>
        <v/>
      </c>
      <c r="R309" s="56">
        <v>293</v>
      </c>
      <c r="S309" s="56">
        <f t="shared" si="77"/>
        <v>11500</v>
      </c>
      <c r="U309" s="56">
        <f t="shared" si="78"/>
        <v>6500</v>
      </c>
      <c r="V309" s="56" t="str">
        <f t="shared" si="79"/>
        <v/>
      </c>
      <c r="X309" t="str">
        <f t="shared" si="80"/>
        <v/>
      </c>
      <c r="Y309" s="56" t="str">
        <f t="shared" si="69"/>
        <v/>
      </c>
      <c r="AA309" s="56">
        <v>293</v>
      </c>
      <c r="AB309" s="56">
        <f t="shared" si="81"/>
        <v>6500</v>
      </c>
      <c r="AC309" s="56">
        <f t="shared" si="82"/>
        <v>6500</v>
      </c>
      <c r="AE309" t="str">
        <f t="shared" si="83"/>
        <v/>
      </c>
      <c r="AF309" t="str">
        <f t="shared" si="84"/>
        <v/>
      </c>
      <c r="AH309" s="56" t="str">
        <f t="shared" si="70"/>
        <v/>
      </c>
    </row>
    <row r="310" spans="10:34">
      <c r="J310" s="56">
        <v>294</v>
      </c>
      <c r="K310" s="56">
        <f t="shared" si="71"/>
        <v>7000</v>
      </c>
      <c r="L310" s="56">
        <f t="shared" si="72"/>
        <v>7000</v>
      </c>
      <c r="M310" s="56">
        <f t="shared" si="73"/>
        <v>7000</v>
      </c>
      <c r="N310" t="str">
        <f t="shared" si="74"/>
        <v/>
      </c>
      <c r="O310" t="str">
        <f t="shared" si="75"/>
        <v/>
      </c>
      <c r="P310" t="str">
        <f t="shared" si="76"/>
        <v/>
      </c>
      <c r="Q310" s="56" t="str">
        <f t="shared" si="68"/>
        <v/>
      </c>
      <c r="R310" s="56">
        <v>294</v>
      </c>
      <c r="S310" s="56">
        <f t="shared" si="77"/>
        <v>12000</v>
      </c>
      <c r="U310" s="56">
        <f t="shared" si="78"/>
        <v>7000</v>
      </c>
      <c r="V310" s="56" t="str">
        <f t="shared" si="79"/>
        <v/>
      </c>
      <c r="X310" t="str">
        <f t="shared" si="80"/>
        <v/>
      </c>
      <c r="Y310" s="56" t="str">
        <f t="shared" si="69"/>
        <v/>
      </c>
      <c r="AA310" s="56">
        <v>294</v>
      </c>
      <c r="AB310" s="56">
        <f t="shared" si="81"/>
        <v>7000</v>
      </c>
      <c r="AC310" s="56">
        <f t="shared" si="82"/>
        <v>7000</v>
      </c>
      <c r="AE310" t="str">
        <f t="shared" si="83"/>
        <v/>
      </c>
      <c r="AF310" t="str">
        <f t="shared" si="84"/>
        <v/>
      </c>
      <c r="AH310" s="56" t="str">
        <f t="shared" si="70"/>
        <v/>
      </c>
    </row>
    <row r="311" spans="10:34">
      <c r="J311" s="56">
        <v>295</v>
      </c>
      <c r="K311" s="56">
        <f t="shared" si="71"/>
        <v>7500</v>
      </c>
      <c r="L311" s="56">
        <f t="shared" si="72"/>
        <v>7500</v>
      </c>
      <c r="M311" s="56">
        <f t="shared" si="73"/>
        <v>7500</v>
      </c>
      <c r="N311" t="str">
        <f t="shared" si="74"/>
        <v/>
      </c>
      <c r="O311" t="str">
        <f t="shared" si="75"/>
        <v/>
      </c>
      <c r="P311" t="str">
        <f t="shared" si="76"/>
        <v/>
      </c>
      <c r="Q311" s="56" t="str">
        <f t="shared" si="68"/>
        <v/>
      </c>
      <c r="R311" s="56">
        <v>295</v>
      </c>
      <c r="S311" s="56">
        <f t="shared" si="77"/>
        <v>12500</v>
      </c>
      <c r="U311" s="56">
        <f t="shared" si="78"/>
        <v>7500</v>
      </c>
      <c r="V311" s="56" t="str">
        <f t="shared" si="79"/>
        <v/>
      </c>
      <c r="X311" t="str">
        <f t="shared" si="80"/>
        <v/>
      </c>
      <c r="Y311" s="56" t="str">
        <f t="shared" si="69"/>
        <v/>
      </c>
      <c r="AA311" s="56">
        <v>295</v>
      </c>
      <c r="AB311" s="56">
        <f t="shared" si="81"/>
        <v>7500</v>
      </c>
      <c r="AC311" s="56">
        <f t="shared" si="82"/>
        <v>7500</v>
      </c>
      <c r="AE311" t="str">
        <f t="shared" si="83"/>
        <v/>
      </c>
      <c r="AF311" t="str">
        <f t="shared" si="84"/>
        <v/>
      </c>
      <c r="AH311" s="56" t="str">
        <f t="shared" si="70"/>
        <v/>
      </c>
    </row>
    <row r="312" spans="10:34">
      <c r="J312" s="56">
        <v>296</v>
      </c>
      <c r="K312" s="56">
        <f t="shared" si="71"/>
        <v>8000</v>
      </c>
      <c r="L312" s="56">
        <f t="shared" si="72"/>
        <v>8000</v>
      </c>
      <c r="M312" s="56">
        <f t="shared" si="73"/>
        <v>8000</v>
      </c>
      <c r="N312" t="str">
        <f t="shared" si="74"/>
        <v/>
      </c>
      <c r="O312" t="str">
        <f t="shared" si="75"/>
        <v/>
      </c>
      <c r="P312" t="str">
        <f t="shared" si="76"/>
        <v/>
      </c>
      <c r="Q312" s="56" t="str">
        <f t="shared" si="68"/>
        <v/>
      </c>
      <c r="R312" s="56">
        <v>296</v>
      </c>
      <c r="S312" s="56">
        <f t="shared" si="77"/>
        <v>13000</v>
      </c>
      <c r="U312" s="56">
        <f t="shared" si="78"/>
        <v>8000</v>
      </c>
      <c r="V312" s="56" t="str">
        <f t="shared" si="79"/>
        <v/>
      </c>
      <c r="X312" t="str">
        <f t="shared" si="80"/>
        <v/>
      </c>
      <c r="Y312" s="56" t="str">
        <f t="shared" si="69"/>
        <v/>
      </c>
      <c r="AA312" s="56">
        <v>296</v>
      </c>
      <c r="AB312" s="56">
        <f t="shared" si="81"/>
        <v>8000</v>
      </c>
      <c r="AC312" s="56">
        <f t="shared" si="82"/>
        <v>8000</v>
      </c>
      <c r="AE312" t="str">
        <f t="shared" si="83"/>
        <v/>
      </c>
      <c r="AF312" t="str">
        <f t="shared" si="84"/>
        <v/>
      </c>
      <c r="AH312" s="56" t="str">
        <f t="shared" si="70"/>
        <v/>
      </c>
    </row>
    <row r="313" spans="10:34">
      <c r="J313" s="56">
        <v>297</v>
      </c>
      <c r="K313" s="56">
        <f t="shared" si="71"/>
        <v>8500</v>
      </c>
      <c r="L313" s="56">
        <f t="shared" si="72"/>
        <v>8500</v>
      </c>
      <c r="M313" s="56">
        <f t="shared" si="73"/>
        <v>8500</v>
      </c>
      <c r="N313" t="str">
        <f t="shared" si="74"/>
        <v/>
      </c>
      <c r="O313" t="str">
        <f t="shared" si="75"/>
        <v/>
      </c>
      <c r="P313" t="str">
        <f t="shared" si="76"/>
        <v/>
      </c>
      <c r="Q313" s="56" t="str">
        <f t="shared" si="68"/>
        <v/>
      </c>
      <c r="R313" s="56">
        <v>297</v>
      </c>
      <c r="S313" s="56">
        <f t="shared" si="77"/>
        <v>13500</v>
      </c>
      <c r="U313" s="56">
        <f t="shared" si="78"/>
        <v>8500</v>
      </c>
      <c r="V313" s="56" t="str">
        <f t="shared" si="79"/>
        <v/>
      </c>
      <c r="X313" t="str">
        <f t="shared" si="80"/>
        <v/>
      </c>
      <c r="Y313" s="56" t="str">
        <f t="shared" si="69"/>
        <v/>
      </c>
      <c r="AA313" s="56">
        <v>297</v>
      </c>
      <c r="AB313" s="56">
        <f t="shared" si="81"/>
        <v>8500</v>
      </c>
      <c r="AC313" s="56">
        <f t="shared" si="82"/>
        <v>8500</v>
      </c>
      <c r="AE313" t="str">
        <f t="shared" si="83"/>
        <v/>
      </c>
      <c r="AF313" t="str">
        <f t="shared" si="84"/>
        <v/>
      </c>
      <c r="AH313" s="56" t="str">
        <f t="shared" si="70"/>
        <v/>
      </c>
    </row>
    <row r="314" spans="10:34">
      <c r="J314" s="56">
        <v>298</v>
      </c>
      <c r="K314" s="56">
        <f t="shared" si="71"/>
        <v>9000</v>
      </c>
      <c r="L314" s="56">
        <f t="shared" si="72"/>
        <v>9000</v>
      </c>
      <c r="M314" s="56">
        <f t="shared" si="73"/>
        <v>9000</v>
      </c>
      <c r="N314" t="str">
        <f t="shared" si="74"/>
        <v/>
      </c>
      <c r="O314" t="str">
        <f t="shared" si="75"/>
        <v/>
      </c>
      <c r="P314" t="str">
        <f t="shared" si="76"/>
        <v/>
      </c>
      <c r="Q314" s="56" t="str">
        <f t="shared" si="68"/>
        <v/>
      </c>
      <c r="R314" s="56">
        <v>298</v>
      </c>
      <c r="S314" s="56">
        <f t="shared" si="77"/>
        <v>14000</v>
      </c>
      <c r="U314" s="56">
        <f t="shared" si="78"/>
        <v>9000</v>
      </c>
      <c r="V314" s="56" t="str">
        <f t="shared" si="79"/>
        <v/>
      </c>
      <c r="X314" t="str">
        <f t="shared" si="80"/>
        <v/>
      </c>
      <c r="Y314" s="56" t="str">
        <f t="shared" si="69"/>
        <v/>
      </c>
      <c r="AA314" s="56">
        <v>298</v>
      </c>
      <c r="AB314" s="56">
        <f t="shared" si="81"/>
        <v>9000</v>
      </c>
      <c r="AC314" s="56">
        <f t="shared" si="82"/>
        <v>9000</v>
      </c>
      <c r="AE314" t="str">
        <f t="shared" si="83"/>
        <v/>
      </c>
      <c r="AF314" t="str">
        <f t="shared" si="84"/>
        <v/>
      </c>
      <c r="AH314" s="56" t="str">
        <f t="shared" si="70"/>
        <v/>
      </c>
    </row>
    <row r="315" spans="10:34">
      <c r="J315" s="56">
        <v>299</v>
      </c>
      <c r="K315" s="56">
        <f t="shared" si="71"/>
        <v>9500</v>
      </c>
      <c r="L315" s="56">
        <f t="shared" si="72"/>
        <v>9500</v>
      </c>
      <c r="M315" s="56">
        <f t="shared" si="73"/>
        <v>9500</v>
      </c>
      <c r="N315" t="str">
        <f t="shared" si="74"/>
        <v/>
      </c>
      <c r="O315" t="str">
        <f t="shared" si="75"/>
        <v/>
      </c>
      <c r="P315" t="str">
        <f t="shared" si="76"/>
        <v/>
      </c>
      <c r="Q315" s="56" t="str">
        <f t="shared" si="68"/>
        <v/>
      </c>
      <c r="R315" s="56">
        <v>299</v>
      </c>
      <c r="S315" s="56">
        <f t="shared" si="77"/>
        <v>14500</v>
      </c>
      <c r="U315" s="56">
        <f t="shared" si="78"/>
        <v>9500</v>
      </c>
      <c r="V315" s="56" t="str">
        <f t="shared" si="79"/>
        <v/>
      </c>
      <c r="X315" t="str">
        <f t="shared" si="80"/>
        <v/>
      </c>
      <c r="Y315" s="56" t="str">
        <f t="shared" si="69"/>
        <v/>
      </c>
      <c r="AA315" s="56">
        <v>299</v>
      </c>
      <c r="AB315" s="56">
        <f t="shared" si="81"/>
        <v>9500</v>
      </c>
      <c r="AC315" s="56">
        <f t="shared" si="82"/>
        <v>9500</v>
      </c>
      <c r="AE315" t="str">
        <f t="shared" si="83"/>
        <v/>
      </c>
      <c r="AF315" t="str">
        <f t="shared" si="84"/>
        <v/>
      </c>
      <c r="AH315" s="56" t="str">
        <f t="shared" si="70"/>
        <v/>
      </c>
    </row>
    <row r="316" spans="10:34">
      <c r="J316" s="56">
        <v>300</v>
      </c>
      <c r="K316" s="56">
        <f t="shared" si="71"/>
        <v>10000</v>
      </c>
      <c r="L316" s="56">
        <f t="shared" si="72"/>
        <v>10000</v>
      </c>
      <c r="M316" s="56">
        <f t="shared" si="73"/>
        <v>10000</v>
      </c>
      <c r="N316" t="str">
        <f t="shared" si="74"/>
        <v/>
      </c>
      <c r="O316" t="str">
        <f t="shared" si="75"/>
        <v/>
      </c>
      <c r="P316" t="str">
        <f t="shared" si="76"/>
        <v/>
      </c>
      <c r="Q316" s="56" t="str">
        <f t="shared" si="68"/>
        <v/>
      </c>
      <c r="R316" s="56">
        <v>300</v>
      </c>
      <c r="S316" s="56">
        <f t="shared" si="77"/>
        <v>15000</v>
      </c>
      <c r="U316" s="56">
        <f t="shared" si="78"/>
        <v>10000</v>
      </c>
      <c r="V316" s="56" t="str">
        <f t="shared" si="79"/>
        <v/>
      </c>
      <c r="X316" t="str">
        <f t="shared" si="80"/>
        <v/>
      </c>
      <c r="Y316" s="56" t="str">
        <f t="shared" si="69"/>
        <v/>
      </c>
      <c r="AA316" s="56">
        <v>300</v>
      </c>
      <c r="AB316" s="56">
        <f t="shared" si="81"/>
        <v>10000</v>
      </c>
      <c r="AC316" s="56">
        <f t="shared" si="82"/>
        <v>10000</v>
      </c>
      <c r="AE316" t="str">
        <f t="shared" si="83"/>
        <v/>
      </c>
      <c r="AF316" t="str">
        <f t="shared" si="84"/>
        <v/>
      </c>
      <c r="AH316" s="56" t="str">
        <f t="shared" si="70"/>
        <v/>
      </c>
    </row>
    <row r="317" spans="10:34">
      <c r="J317" s="56">
        <v>301</v>
      </c>
      <c r="K317" s="56">
        <f t="shared" si="71"/>
        <v>10500</v>
      </c>
      <c r="L317" s="56">
        <f t="shared" si="72"/>
        <v>10500</v>
      </c>
      <c r="M317" s="56">
        <f t="shared" si="73"/>
        <v>10500</v>
      </c>
      <c r="N317" t="str">
        <f t="shared" si="74"/>
        <v/>
      </c>
      <c r="O317" t="str">
        <f t="shared" si="75"/>
        <v/>
      </c>
      <c r="P317" t="str">
        <f t="shared" si="76"/>
        <v/>
      </c>
      <c r="Q317" s="56" t="str">
        <f t="shared" si="68"/>
        <v/>
      </c>
      <c r="R317" s="56">
        <v>301</v>
      </c>
      <c r="S317" s="56">
        <f t="shared" si="77"/>
        <v>500</v>
      </c>
      <c r="U317" s="56">
        <f t="shared" si="78"/>
        <v>10500</v>
      </c>
      <c r="V317" s="56">
        <f t="shared" si="79"/>
        <v>1</v>
      </c>
      <c r="X317" t="str">
        <f t="shared" si="80"/>
        <v/>
      </c>
      <c r="Y317" s="56">
        <f t="shared" si="69"/>
        <v>1</v>
      </c>
      <c r="AA317" s="56">
        <v>301</v>
      </c>
      <c r="AB317" s="56">
        <f t="shared" si="81"/>
        <v>10500</v>
      </c>
      <c r="AC317" s="56">
        <f t="shared" si="82"/>
        <v>500</v>
      </c>
      <c r="AE317" t="str">
        <f t="shared" si="83"/>
        <v/>
      </c>
      <c r="AF317">
        <f t="shared" si="84"/>
        <v>1</v>
      </c>
      <c r="AH317" s="56">
        <f t="shared" si="70"/>
        <v>1</v>
      </c>
    </row>
    <row r="318" spans="10:34">
      <c r="J318" s="56">
        <v>302</v>
      </c>
      <c r="K318" s="56">
        <f t="shared" si="71"/>
        <v>11000</v>
      </c>
      <c r="L318" s="56">
        <f t="shared" si="72"/>
        <v>11000</v>
      </c>
      <c r="M318" s="56">
        <f t="shared" si="73"/>
        <v>11000</v>
      </c>
      <c r="N318" t="str">
        <f t="shared" si="74"/>
        <v/>
      </c>
      <c r="O318" t="str">
        <f t="shared" si="75"/>
        <v/>
      </c>
      <c r="P318" t="str">
        <f t="shared" si="76"/>
        <v/>
      </c>
      <c r="Q318" s="56" t="str">
        <f t="shared" si="68"/>
        <v/>
      </c>
      <c r="R318" s="56">
        <v>302</v>
      </c>
      <c r="S318" s="56">
        <f t="shared" si="77"/>
        <v>1000</v>
      </c>
      <c r="U318" s="56">
        <f t="shared" si="78"/>
        <v>11000</v>
      </c>
      <c r="V318" s="56" t="str">
        <f t="shared" si="79"/>
        <v/>
      </c>
      <c r="X318" t="str">
        <f t="shared" si="80"/>
        <v/>
      </c>
      <c r="Y318" s="56" t="str">
        <f t="shared" si="69"/>
        <v/>
      </c>
      <c r="AA318" s="56">
        <v>302</v>
      </c>
      <c r="AB318" s="56">
        <f t="shared" si="81"/>
        <v>11000</v>
      </c>
      <c r="AC318" s="56">
        <f t="shared" si="82"/>
        <v>1000</v>
      </c>
      <c r="AE318" t="str">
        <f t="shared" si="83"/>
        <v/>
      </c>
      <c r="AF318" t="str">
        <f t="shared" si="84"/>
        <v/>
      </c>
      <c r="AH318" s="56" t="str">
        <f t="shared" si="70"/>
        <v/>
      </c>
    </row>
    <row r="319" spans="10:34">
      <c r="J319" s="56">
        <v>303</v>
      </c>
      <c r="K319" s="56">
        <f t="shared" si="71"/>
        <v>11500</v>
      </c>
      <c r="L319" s="56">
        <f t="shared" si="72"/>
        <v>11500</v>
      </c>
      <c r="M319" s="56">
        <f t="shared" si="73"/>
        <v>11500</v>
      </c>
      <c r="N319" t="str">
        <f t="shared" si="74"/>
        <v/>
      </c>
      <c r="O319" t="str">
        <f t="shared" si="75"/>
        <v/>
      </c>
      <c r="P319" t="str">
        <f t="shared" si="76"/>
        <v/>
      </c>
      <c r="Q319" s="56" t="str">
        <f t="shared" si="68"/>
        <v/>
      </c>
      <c r="R319" s="56">
        <v>303</v>
      </c>
      <c r="S319" s="56">
        <f t="shared" si="77"/>
        <v>1500</v>
      </c>
      <c r="U319" s="56">
        <f t="shared" si="78"/>
        <v>11500</v>
      </c>
      <c r="V319" s="56" t="str">
        <f t="shared" si="79"/>
        <v/>
      </c>
      <c r="X319" t="str">
        <f t="shared" si="80"/>
        <v/>
      </c>
      <c r="Y319" s="56" t="str">
        <f t="shared" si="69"/>
        <v/>
      </c>
      <c r="AA319" s="56">
        <v>303</v>
      </c>
      <c r="AB319" s="56">
        <f t="shared" si="81"/>
        <v>11500</v>
      </c>
      <c r="AC319" s="56">
        <f t="shared" si="82"/>
        <v>1500</v>
      </c>
      <c r="AE319" t="str">
        <f t="shared" si="83"/>
        <v/>
      </c>
      <c r="AF319" t="str">
        <f t="shared" si="84"/>
        <v/>
      </c>
      <c r="AH319" s="56" t="str">
        <f t="shared" si="70"/>
        <v/>
      </c>
    </row>
    <row r="320" spans="10:34">
      <c r="J320" s="56">
        <v>304</v>
      </c>
      <c r="K320" s="56">
        <f t="shared" si="71"/>
        <v>12000</v>
      </c>
      <c r="L320" s="56">
        <f t="shared" si="72"/>
        <v>12000</v>
      </c>
      <c r="M320" s="56">
        <f t="shared" si="73"/>
        <v>12000</v>
      </c>
      <c r="N320" t="str">
        <f t="shared" si="74"/>
        <v/>
      </c>
      <c r="O320" t="str">
        <f t="shared" si="75"/>
        <v/>
      </c>
      <c r="P320" t="str">
        <f t="shared" si="76"/>
        <v/>
      </c>
      <c r="Q320" s="56" t="str">
        <f t="shared" si="68"/>
        <v/>
      </c>
      <c r="R320" s="56">
        <v>304</v>
      </c>
      <c r="S320" s="56">
        <f t="shared" si="77"/>
        <v>2000</v>
      </c>
      <c r="U320" s="56">
        <f t="shared" si="78"/>
        <v>12000</v>
      </c>
      <c r="V320" s="56" t="str">
        <f t="shared" si="79"/>
        <v/>
      </c>
      <c r="X320" t="str">
        <f t="shared" si="80"/>
        <v/>
      </c>
      <c r="Y320" s="56" t="str">
        <f t="shared" si="69"/>
        <v/>
      </c>
      <c r="AA320" s="56">
        <v>304</v>
      </c>
      <c r="AB320" s="56">
        <f t="shared" si="81"/>
        <v>12000</v>
      </c>
      <c r="AC320" s="56">
        <f t="shared" si="82"/>
        <v>2000</v>
      </c>
      <c r="AE320" t="str">
        <f t="shared" si="83"/>
        <v/>
      </c>
      <c r="AF320" t="str">
        <f t="shared" si="84"/>
        <v/>
      </c>
      <c r="AH320" s="56" t="str">
        <f t="shared" si="70"/>
        <v/>
      </c>
    </row>
    <row r="321" spans="10:34">
      <c r="J321" s="56">
        <v>305</v>
      </c>
      <c r="K321" s="56">
        <f t="shared" si="71"/>
        <v>12500</v>
      </c>
      <c r="L321" s="56">
        <f t="shared" si="72"/>
        <v>12500</v>
      </c>
      <c r="M321" s="56">
        <f t="shared" si="73"/>
        <v>12500</v>
      </c>
      <c r="N321" t="str">
        <f t="shared" si="74"/>
        <v/>
      </c>
      <c r="O321" t="str">
        <f t="shared" si="75"/>
        <v/>
      </c>
      <c r="P321" t="str">
        <f t="shared" si="76"/>
        <v/>
      </c>
      <c r="Q321" s="56" t="str">
        <f t="shared" si="68"/>
        <v/>
      </c>
      <c r="R321" s="56">
        <v>305</v>
      </c>
      <c r="S321" s="56">
        <f t="shared" si="77"/>
        <v>2500</v>
      </c>
      <c r="U321" s="56">
        <f t="shared" si="78"/>
        <v>12500</v>
      </c>
      <c r="V321" s="56" t="str">
        <f t="shared" si="79"/>
        <v/>
      </c>
      <c r="X321" t="str">
        <f t="shared" si="80"/>
        <v/>
      </c>
      <c r="Y321" s="56" t="str">
        <f t="shared" si="69"/>
        <v/>
      </c>
      <c r="AA321" s="56">
        <v>305</v>
      </c>
      <c r="AB321" s="56">
        <f t="shared" si="81"/>
        <v>12500</v>
      </c>
      <c r="AC321" s="56">
        <f t="shared" si="82"/>
        <v>2500</v>
      </c>
      <c r="AE321" t="str">
        <f t="shared" si="83"/>
        <v/>
      </c>
      <c r="AF321" t="str">
        <f t="shared" si="84"/>
        <v/>
      </c>
      <c r="AH321" s="56" t="str">
        <f t="shared" si="70"/>
        <v/>
      </c>
    </row>
    <row r="322" spans="10:34">
      <c r="J322" s="56">
        <v>306</v>
      </c>
      <c r="K322" s="56">
        <f t="shared" si="71"/>
        <v>13000</v>
      </c>
      <c r="L322" s="56">
        <f t="shared" si="72"/>
        <v>13000</v>
      </c>
      <c r="M322" s="56">
        <f t="shared" si="73"/>
        <v>13000</v>
      </c>
      <c r="N322" t="str">
        <f t="shared" si="74"/>
        <v/>
      </c>
      <c r="O322" t="str">
        <f t="shared" si="75"/>
        <v/>
      </c>
      <c r="P322" t="str">
        <f t="shared" si="76"/>
        <v/>
      </c>
      <c r="Q322" s="56" t="str">
        <f t="shared" si="68"/>
        <v/>
      </c>
      <c r="R322" s="56">
        <v>306</v>
      </c>
      <c r="S322" s="56">
        <f t="shared" si="77"/>
        <v>3000</v>
      </c>
      <c r="U322" s="56">
        <f t="shared" si="78"/>
        <v>13000</v>
      </c>
      <c r="V322" s="56" t="str">
        <f t="shared" si="79"/>
        <v/>
      </c>
      <c r="X322" t="str">
        <f t="shared" si="80"/>
        <v/>
      </c>
      <c r="Y322" s="56" t="str">
        <f t="shared" si="69"/>
        <v/>
      </c>
      <c r="AA322" s="56">
        <v>306</v>
      </c>
      <c r="AB322" s="56">
        <f t="shared" si="81"/>
        <v>13000</v>
      </c>
      <c r="AC322" s="56">
        <f t="shared" si="82"/>
        <v>3000</v>
      </c>
      <c r="AE322" t="str">
        <f t="shared" si="83"/>
        <v/>
      </c>
      <c r="AF322" t="str">
        <f t="shared" si="84"/>
        <v/>
      </c>
      <c r="AH322" s="56" t="str">
        <f t="shared" si="70"/>
        <v/>
      </c>
    </row>
    <row r="323" spans="10:34">
      <c r="J323" s="56">
        <v>307</v>
      </c>
      <c r="K323" s="56">
        <f t="shared" si="71"/>
        <v>13500</v>
      </c>
      <c r="L323" s="56">
        <f t="shared" si="72"/>
        <v>13500</v>
      </c>
      <c r="M323" s="56">
        <f t="shared" si="73"/>
        <v>13500</v>
      </c>
      <c r="N323" t="str">
        <f t="shared" si="74"/>
        <v/>
      </c>
      <c r="O323" t="str">
        <f t="shared" si="75"/>
        <v/>
      </c>
      <c r="P323" t="str">
        <f t="shared" si="76"/>
        <v/>
      </c>
      <c r="Q323" s="56" t="str">
        <f t="shared" si="68"/>
        <v/>
      </c>
      <c r="R323" s="56">
        <v>307</v>
      </c>
      <c r="S323" s="56">
        <f t="shared" si="77"/>
        <v>3500</v>
      </c>
      <c r="U323" s="56">
        <f t="shared" si="78"/>
        <v>13500</v>
      </c>
      <c r="V323" s="56" t="str">
        <f t="shared" si="79"/>
        <v/>
      </c>
      <c r="X323" t="str">
        <f t="shared" si="80"/>
        <v/>
      </c>
      <c r="Y323" s="56" t="str">
        <f t="shared" si="69"/>
        <v/>
      </c>
      <c r="AA323" s="56">
        <v>307</v>
      </c>
      <c r="AB323" s="56">
        <f t="shared" si="81"/>
        <v>13500</v>
      </c>
      <c r="AC323" s="56">
        <f t="shared" si="82"/>
        <v>3500</v>
      </c>
      <c r="AE323" t="str">
        <f t="shared" si="83"/>
        <v/>
      </c>
      <c r="AF323" t="str">
        <f t="shared" si="84"/>
        <v/>
      </c>
      <c r="AH323" s="56" t="str">
        <f t="shared" si="70"/>
        <v/>
      </c>
    </row>
    <row r="324" spans="10:34">
      <c r="J324" s="56">
        <v>308</v>
      </c>
      <c r="K324" s="56">
        <f t="shared" si="71"/>
        <v>14000</v>
      </c>
      <c r="L324" s="56">
        <f t="shared" si="72"/>
        <v>14000</v>
      </c>
      <c r="M324" s="56">
        <f t="shared" si="73"/>
        <v>14000</v>
      </c>
      <c r="N324" t="str">
        <f t="shared" si="74"/>
        <v/>
      </c>
      <c r="O324" t="str">
        <f t="shared" si="75"/>
        <v/>
      </c>
      <c r="P324" t="str">
        <f t="shared" si="76"/>
        <v/>
      </c>
      <c r="Q324" s="56" t="str">
        <f t="shared" si="68"/>
        <v/>
      </c>
      <c r="R324" s="56">
        <v>308</v>
      </c>
      <c r="S324" s="56">
        <f t="shared" si="77"/>
        <v>4000</v>
      </c>
      <c r="U324" s="56">
        <f t="shared" si="78"/>
        <v>14000</v>
      </c>
      <c r="V324" s="56" t="str">
        <f t="shared" si="79"/>
        <v/>
      </c>
      <c r="X324" t="str">
        <f t="shared" si="80"/>
        <v/>
      </c>
      <c r="Y324" s="56" t="str">
        <f t="shared" si="69"/>
        <v/>
      </c>
      <c r="AA324" s="56">
        <v>308</v>
      </c>
      <c r="AB324" s="56">
        <f t="shared" si="81"/>
        <v>14000</v>
      </c>
      <c r="AC324" s="56">
        <f t="shared" si="82"/>
        <v>4000</v>
      </c>
      <c r="AE324" t="str">
        <f t="shared" si="83"/>
        <v/>
      </c>
      <c r="AF324" t="str">
        <f t="shared" si="84"/>
        <v/>
      </c>
      <c r="AH324" s="56" t="str">
        <f t="shared" si="70"/>
        <v/>
      </c>
    </row>
    <row r="325" spans="10:34">
      <c r="J325" s="56">
        <v>309</v>
      </c>
      <c r="K325" s="56">
        <f t="shared" si="71"/>
        <v>14500</v>
      </c>
      <c r="L325" s="56">
        <f t="shared" si="72"/>
        <v>14500</v>
      </c>
      <c r="M325" s="56">
        <f t="shared" si="73"/>
        <v>14500</v>
      </c>
      <c r="N325" t="str">
        <f t="shared" si="74"/>
        <v/>
      </c>
      <c r="O325" t="str">
        <f t="shared" si="75"/>
        <v/>
      </c>
      <c r="P325" t="str">
        <f t="shared" si="76"/>
        <v/>
      </c>
      <c r="Q325" s="56" t="str">
        <f t="shared" si="68"/>
        <v/>
      </c>
      <c r="R325" s="56">
        <v>309</v>
      </c>
      <c r="S325" s="56">
        <f t="shared" si="77"/>
        <v>4500</v>
      </c>
      <c r="U325" s="56">
        <f t="shared" si="78"/>
        <v>14500</v>
      </c>
      <c r="V325" s="56" t="str">
        <f t="shared" si="79"/>
        <v/>
      </c>
      <c r="X325" t="str">
        <f t="shared" si="80"/>
        <v/>
      </c>
      <c r="Y325" s="56" t="str">
        <f t="shared" si="69"/>
        <v/>
      </c>
      <c r="AA325" s="56">
        <v>309</v>
      </c>
      <c r="AB325" s="56">
        <f t="shared" si="81"/>
        <v>14500</v>
      </c>
      <c r="AC325" s="56">
        <f t="shared" si="82"/>
        <v>4500</v>
      </c>
      <c r="AE325" t="str">
        <f t="shared" si="83"/>
        <v/>
      </c>
      <c r="AF325" t="str">
        <f t="shared" si="84"/>
        <v/>
      </c>
      <c r="AH325" s="56" t="str">
        <f t="shared" si="70"/>
        <v/>
      </c>
    </row>
    <row r="326" spans="10:34">
      <c r="J326" s="56">
        <v>310</v>
      </c>
      <c r="K326" s="56">
        <f t="shared" si="71"/>
        <v>15000</v>
      </c>
      <c r="L326" s="56">
        <f t="shared" si="72"/>
        <v>15000</v>
      </c>
      <c r="M326" s="56">
        <f t="shared" si="73"/>
        <v>15000</v>
      </c>
      <c r="N326" t="str">
        <f t="shared" si="74"/>
        <v/>
      </c>
      <c r="O326" t="str">
        <f t="shared" si="75"/>
        <v/>
      </c>
      <c r="P326" t="str">
        <f t="shared" si="76"/>
        <v/>
      </c>
      <c r="Q326" s="56" t="str">
        <f t="shared" si="68"/>
        <v/>
      </c>
      <c r="R326" s="56">
        <v>310</v>
      </c>
      <c r="S326" s="56">
        <f t="shared" si="77"/>
        <v>5000</v>
      </c>
      <c r="U326" s="56">
        <f t="shared" si="78"/>
        <v>15000</v>
      </c>
      <c r="V326" s="56" t="str">
        <f t="shared" si="79"/>
        <v/>
      </c>
      <c r="X326" t="str">
        <f t="shared" si="80"/>
        <v/>
      </c>
      <c r="Y326" s="56" t="str">
        <f t="shared" si="69"/>
        <v/>
      </c>
      <c r="AA326" s="56">
        <v>310</v>
      </c>
      <c r="AB326" s="56">
        <f t="shared" si="81"/>
        <v>15000</v>
      </c>
      <c r="AC326" s="56">
        <f t="shared" si="82"/>
        <v>5000</v>
      </c>
      <c r="AE326" t="str">
        <f t="shared" si="83"/>
        <v/>
      </c>
      <c r="AF326" t="str">
        <f t="shared" si="84"/>
        <v/>
      </c>
      <c r="AH326" s="56" t="str">
        <f t="shared" si="70"/>
        <v/>
      </c>
    </row>
    <row r="327" spans="10:34">
      <c r="J327" s="56">
        <v>311</v>
      </c>
      <c r="K327" s="56">
        <f t="shared" si="71"/>
        <v>15500</v>
      </c>
      <c r="L327" s="56">
        <f t="shared" si="72"/>
        <v>15500</v>
      </c>
      <c r="M327" s="56">
        <f t="shared" si="73"/>
        <v>15500</v>
      </c>
      <c r="N327" t="str">
        <f t="shared" si="74"/>
        <v/>
      </c>
      <c r="O327" t="str">
        <f t="shared" si="75"/>
        <v/>
      </c>
      <c r="P327" t="str">
        <f t="shared" si="76"/>
        <v/>
      </c>
      <c r="Q327" s="56" t="str">
        <f t="shared" si="68"/>
        <v/>
      </c>
      <c r="R327" s="56">
        <v>311</v>
      </c>
      <c r="S327" s="56">
        <f t="shared" si="77"/>
        <v>5500</v>
      </c>
      <c r="U327" s="56">
        <f t="shared" si="78"/>
        <v>15500</v>
      </c>
      <c r="V327" s="56" t="str">
        <f t="shared" si="79"/>
        <v/>
      </c>
      <c r="X327" t="str">
        <f t="shared" si="80"/>
        <v/>
      </c>
      <c r="Y327" s="56" t="str">
        <f t="shared" si="69"/>
        <v/>
      </c>
      <c r="AA327" s="56">
        <v>311</v>
      </c>
      <c r="AB327" s="56">
        <f t="shared" si="81"/>
        <v>15500</v>
      </c>
      <c r="AC327" s="56">
        <f t="shared" si="82"/>
        <v>5500</v>
      </c>
      <c r="AE327" t="str">
        <f t="shared" si="83"/>
        <v/>
      </c>
      <c r="AF327" t="str">
        <f t="shared" si="84"/>
        <v/>
      </c>
      <c r="AH327" s="56" t="str">
        <f t="shared" si="70"/>
        <v/>
      </c>
    </row>
    <row r="328" spans="10:34">
      <c r="J328" s="56">
        <v>312</v>
      </c>
      <c r="K328" s="56">
        <f t="shared" si="71"/>
        <v>16000</v>
      </c>
      <c r="L328" s="56">
        <f t="shared" si="72"/>
        <v>16000</v>
      </c>
      <c r="M328" s="56">
        <f t="shared" si="73"/>
        <v>16000</v>
      </c>
      <c r="N328" t="str">
        <f t="shared" si="74"/>
        <v/>
      </c>
      <c r="O328" t="str">
        <f t="shared" si="75"/>
        <v/>
      </c>
      <c r="P328" t="str">
        <f t="shared" si="76"/>
        <v/>
      </c>
      <c r="Q328" s="56" t="str">
        <f t="shared" si="68"/>
        <v/>
      </c>
      <c r="R328" s="56">
        <v>312</v>
      </c>
      <c r="S328" s="56">
        <f t="shared" si="77"/>
        <v>6000</v>
      </c>
      <c r="U328" s="56">
        <f t="shared" si="78"/>
        <v>16000</v>
      </c>
      <c r="V328" s="56" t="str">
        <f t="shared" si="79"/>
        <v/>
      </c>
      <c r="X328" t="str">
        <f t="shared" si="80"/>
        <v/>
      </c>
      <c r="Y328" s="56" t="str">
        <f t="shared" si="69"/>
        <v/>
      </c>
      <c r="AA328" s="56">
        <v>312</v>
      </c>
      <c r="AB328" s="56">
        <f t="shared" si="81"/>
        <v>16000</v>
      </c>
      <c r="AC328" s="56">
        <f t="shared" si="82"/>
        <v>6000</v>
      </c>
      <c r="AE328" t="str">
        <f t="shared" si="83"/>
        <v/>
      </c>
      <c r="AF328" t="str">
        <f t="shared" si="84"/>
        <v/>
      </c>
      <c r="AH328" s="56" t="str">
        <f t="shared" si="70"/>
        <v/>
      </c>
    </row>
    <row r="329" spans="10:34">
      <c r="J329" s="56">
        <v>313</v>
      </c>
      <c r="K329" s="56">
        <f t="shared" si="71"/>
        <v>16500</v>
      </c>
      <c r="L329" s="56">
        <f t="shared" si="72"/>
        <v>16500</v>
      </c>
      <c r="M329" s="56">
        <f t="shared" si="73"/>
        <v>16500</v>
      </c>
      <c r="N329" t="str">
        <f t="shared" si="74"/>
        <v/>
      </c>
      <c r="O329" t="str">
        <f t="shared" si="75"/>
        <v/>
      </c>
      <c r="P329" t="str">
        <f t="shared" si="76"/>
        <v/>
      </c>
      <c r="Q329" s="56" t="str">
        <f t="shared" si="68"/>
        <v/>
      </c>
      <c r="R329" s="56">
        <v>313</v>
      </c>
      <c r="S329" s="56">
        <f t="shared" si="77"/>
        <v>6500</v>
      </c>
      <c r="U329" s="56">
        <f t="shared" si="78"/>
        <v>16500</v>
      </c>
      <c r="V329" s="56" t="str">
        <f t="shared" si="79"/>
        <v/>
      </c>
      <c r="X329" t="str">
        <f t="shared" si="80"/>
        <v/>
      </c>
      <c r="Y329" s="56" t="str">
        <f t="shared" si="69"/>
        <v/>
      </c>
      <c r="AA329" s="56">
        <v>313</v>
      </c>
      <c r="AB329" s="56">
        <f t="shared" si="81"/>
        <v>16500</v>
      </c>
      <c r="AC329" s="56">
        <f t="shared" si="82"/>
        <v>6500</v>
      </c>
      <c r="AE329" t="str">
        <f t="shared" si="83"/>
        <v/>
      </c>
      <c r="AF329" t="str">
        <f t="shared" si="84"/>
        <v/>
      </c>
      <c r="AH329" s="56" t="str">
        <f t="shared" si="70"/>
        <v/>
      </c>
    </row>
    <row r="330" spans="10:34">
      <c r="J330" s="56">
        <v>314</v>
      </c>
      <c r="K330" s="56">
        <f t="shared" si="71"/>
        <v>17000</v>
      </c>
      <c r="L330" s="56">
        <f t="shared" si="72"/>
        <v>17000</v>
      </c>
      <c r="M330" s="56">
        <f t="shared" si="73"/>
        <v>17000</v>
      </c>
      <c r="N330" t="str">
        <f t="shared" si="74"/>
        <v/>
      </c>
      <c r="O330" t="str">
        <f t="shared" si="75"/>
        <v/>
      </c>
      <c r="P330" t="str">
        <f t="shared" si="76"/>
        <v/>
      </c>
      <c r="Q330" s="56" t="str">
        <f t="shared" si="68"/>
        <v/>
      </c>
      <c r="R330" s="56">
        <v>314</v>
      </c>
      <c r="S330" s="56">
        <f t="shared" si="77"/>
        <v>7000</v>
      </c>
      <c r="U330" s="56">
        <f t="shared" si="78"/>
        <v>17000</v>
      </c>
      <c r="V330" s="56" t="str">
        <f t="shared" si="79"/>
        <v/>
      </c>
      <c r="X330" t="str">
        <f t="shared" si="80"/>
        <v/>
      </c>
      <c r="Y330" s="56" t="str">
        <f t="shared" si="69"/>
        <v/>
      </c>
      <c r="AA330" s="56">
        <v>314</v>
      </c>
      <c r="AB330" s="56">
        <f t="shared" si="81"/>
        <v>17000</v>
      </c>
      <c r="AC330" s="56">
        <f t="shared" si="82"/>
        <v>7000</v>
      </c>
      <c r="AE330" t="str">
        <f t="shared" si="83"/>
        <v/>
      </c>
      <c r="AF330" t="str">
        <f t="shared" si="84"/>
        <v/>
      </c>
      <c r="AH330" s="56" t="str">
        <f t="shared" si="70"/>
        <v/>
      </c>
    </row>
    <row r="331" spans="10:34">
      <c r="J331" s="56">
        <v>315</v>
      </c>
      <c r="K331" s="56">
        <f t="shared" si="71"/>
        <v>17500</v>
      </c>
      <c r="L331" s="56">
        <f t="shared" si="72"/>
        <v>17500</v>
      </c>
      <c r="M331" s="56">
        <f t="shared" si="73"/>
        <v>17500</v>
      </c>
      <c r="N331" t="str">
        <f t="shared" si="74"/>
        <v/>
      </c>
      <c r="O331" t="str">
        <f t="shared" si="75"/>
        <v/>
      </c>
      <c r="P331" t="str">
        <f t="shared" si="76"/>
        <v/>
      </c>
      <c r="Q331" s="56" t="str">
        <f t="shared" si="68"/>
        <v/>
      </c>
      <c r="R331" s="56">
        <v>315</v>
      </c>
      <c r="S331" s="56">
        <f t="shared" si="77"/>
        <v>7500</v>
      </c>
      <c r="U331" s="56">
        <f t="shared" si="78"/>
        <v>17500</v>
      </c>
      <c r="V331" s="56" t="str">
        <f t="shared" si="79"/>
        <v/>
      </c>
      <c r="X331" t="str">
        <f t="shared" si="80"/>
        <v/>
      </c>
      <c r="Y331" s="56" t="str">
        <f t="shared" si="69"/>
        <v/>
      </c>
      <c r="AA331" s="56">
        <v>315</v>
      </c>
      <c r="AB331" s="56">
        <f t="shared" si="81"/>
        <v>17500</v>
      </c>
      <c r="AC331" s="56">
        <f t="shared" si="82"/>
        <v>7500</v>
      </c>
      <c r="AE331" t="str">
        <f t="shared" si="83"/>
        <v/>
      </c>
      <c r="AF331" t="str">
        <f t="shared" si="84"/>
        <v/>
      </c>
      <c r="AH331" s="56" t="str">
        <f t="shared" si="70"/>
        <v/>
      </c>
    </row>
    <row r="332" spans="10:34">
      <c r="J332" s="56">
        <v>316</v>
      </c>
      <c r="K332" s="56">
        <f t="shared" si="71"/>
        <v>18000</v>
      </c>
      <c r="L332" s="56">
        <f t="shared" si="72"/>
        <v>18000</v>
      </c>
      <c r="M332" s="56">
        <f t="shared" si="73"/>
        <v>18000</v>
      </c>
      <c r="N332" t="str">
        <f t="shared" si="74"/>
        <v/>
      </c>
      <c r="O332" t="str">
        <f t="shared" si="75"/>
        <v/>
      </c>
      <c r="P332" t="str">
        <f t="shared" si="76"/>
        <v/>
      </c>
      <c r="Q332" s="56" t="str">
        <f t="shared" si="68"/>
        <v/>
      </c>
      <c r="R332" s="56">
        <v>316</v>
      </c>
      <c r="S332" s="56">
        <f t="shared" si="77"/>
        <v>8000</v>
      </c>
      <c r="U332" s="56">
        <f t="shared" si="78"/>
        <v>18000</v>
      </c>
      <c r="V332" s="56" t="str">
        <f t="shared" si="79"/>
        <v/>
      </c>
      <c r="X332" t="str">
        <f t="shared" si="80"/>
        <v/>
      </c>
      <c r="Y332" s="56" t="str">
        <f t="shared" si="69"/>
        <v/>
      </c>
      <c r="AA332" s="56">
        <v>316</v>
      </c>
      <c r="AB332" s="56">
        <f t="shared" si="81"/>
        <v>18000</v>
      </c>
      <c r="AC332" s="56">
        <f t="shared" si="82"/>
        <v>8000</v>
      </c>
      <c r="AE332" t="str">
        <f t="shared" si="83"/>
        <v/>
      </c>
      <c r="AF332" t="str">
        <f t="shared" si="84"/>
        <v/>
      </c>
      <c r="AH332" s="56" t="str">
        <f t="shared" si="70"/>
        <v/>
      </c>
    </row>
    <row r="333" spans="10:34">
      <c r="J333" s="56">
        <v>317</v>
      </c>
      <c r="K333" s="56">
        <f t="shared" si="71"/>
        <v>18500</v>
      </c>
      <c r="L333" s="56">
        <f t="shared" si="72"/>
        <v>18500</v>
      </c>
      <c r="M333" s="56">
        <f t="shared" si="73"/>
        <v>18500</v>
      </c>
      <c r="N333" t="str">
        <f t="shared" si="74"/>
        <v/>
      </c>
      <c r="O333" t="str">
        <f t="shared" si="75"/>
        <v/>
      </c>
      <c r="P333" t="str">
        <f t="shared" si="76"/>
        <v/>
      </c>
      <c r="Q333" s="56" t="str">
        <f t="shared" si="68"/>
        <v/>
      </c>
      <c r="R333" s="56">
        <v>317</v>
      </c>
      <c r="S333" s="56">
        <f t="shared" si="77"/>
        <v>8500</v>
      </c>
      <c r="U333" s="56">
        <f t="shared" si="78"/>
        <v>18500</v>
      </c>
      <c r="V333" s="56" t="str">
        <f t="shared" si="79"/>
        <v/>
      </c>
      <c r="X333" t="str">
        <f t="shared" si="80"/>
        <v/>
      </c>
      <c r="Y333" s="56" t="str">
        <f t="shared" si="69"/>
        <v/>
      </c>
      <c r="AA333" s="56">
        <v>317</v>
      </c>
      <c r="AB333" s="56">
        <f t="shared" si="81"/>
        <v>18500</v>
      </c>
      <c r="AC333" s="56">
        <f t="shared" si="82"/>
        <v>8500</v>
      </c>
      <c r="AE333" t="str">
        <f t="shared" si="83"/>
        <v/>
      </c>
      <c r="AF333" t="str">
        <f t="shared" si="84"/>
        <v/>
      </c>
      <c r="AH333" s="56" t="str">
        <f t="shared" si="70"/>
        <v/>
      </c>
    </row>
    <row r="334" spans="10:34">
      <c r="J334" s="56">
        <v>318</v>
      </c>
      <c r="K334" s="56">
        <f t="shared" si="71"/>
        <v>19000</v>
      </c>
      <c r="L334" s="56">
        <f t="shared" si="72"/>
        <v>19000</v>
      </c>
      <c r="M334" s="56">
        <f t="shared" si="73"/>
        <v>19000</v>
      </c>
      <c r="N334" t="str">
        <f t="shared" si="74"/>
        <v/>
      </c>
      <c r="O334" t="str">
        <f t="shared" si="75"/>
        <v/>
      </c>
      <c r="P334" t="str">
        <f t="shared" si="76"/>
        <v/>
      </c>
      <c r="Q334" s="56" t="str">
        <f t="shared" si="68"/>
        <v/>
      </c>
      <c r="R334" s="56">
        <v>318</v>
      </c>
      <c r="S334" s="56">
        <f t="shared" si="77"/>
        <v>9000</v>
      </c>
      <c r="U334" s="56">
        <f t="shared" si="78"/>
        <v>19000</v>
      </c>
      <c r="V334" s="56" t="str">
        <f t="shared" si="79"/>
        <v/>
      </c>
      <c r="X334" t="str">
        <f t="shared" si="80"/>
        <v/>
      </c>
      <c r="Y334" s="56" t="str">
        <f t="shared" si="69"/>
        <v/>
      </c>
      <c r="AA334" s="56">
        <v>318</v>
      </c>
      <c r="AB334" s="56">
        <f t="shared" si="81"/>
        <v>19000</v>
      </c>
      <c r="AC334" s="56">
        <f t="shared" si="82"/>
        <v>9000</v>
      </c>
      <c r="AE334" t="str">
        <f t="shared" si="83"/>
        <v/>
      </c>
      <c r="AF334" t="str">
        <f t="shared" si="84"/>
        <v/>
      </c>
      <c r="AH334" s="56" t="str">
        <f t="shared" si="70"/>
        <v/>
      </c>
    </row>
    <row r="335" spans="10:34">
      <c r="J335" s="56">
        <v>319</v>
      </c>
      <c r="K335" s="56">
        <f t="shared" si="71"/>
        <v>19500</v>
      </c>
      <c r="L335" s="56">
        <f t="shared" si="72"/>
        <v>19500</v>
      </c>
      <c r="M335" s="56">
        <f t="shared" si="73"/>
        <v>19500</v>
      </c>
      <c r="N335" t="str">
        <f t="shared" si="74"/>
        <v/>
      </c>
      <c r="O335" t="str">
        <f t="shared" si="75"/>
        <v/>
      </c>
      <c r="P335" t="str">
        <f t="shared" si="76"/>
        <v/>
      </c>
      <c r="Q335" s="56" t="str">
        <f t="shared" si="68"/>
        <v/>
      </c>
      <c r="R335" s="56">
        <v>319</v>
      </c>
      <c r="S335" s="56">
        <f t="shared" si="77"/>
        <v>9500</v>
      </c>
      <c r="U335" s="56">
        <f t="shared" si="78"/>
        <v>19500</v>
      </c>
      <c r="V335" s="56" t="str">
        <f t="shared" si="79"/>
        <v/>
      </c>
      <c r="X335" t="str">
        <f t="shared" si="80"/>
        <v/>
      </c>
      <c r="Y335" s="56" t="str">
        <f t="shared" si="69"/>
        <v/>
      </c>
      <c r="AA335" s="56">
        <v>319</v>
      </c>
      <c r="AB335" s="56">
        <f t="shared" si="81"/>
        <v>19500</v>
      </c>
      <c r="AC335" s="56">
        <f t="shared" si="82"/>
        <v>9500</v>
      </c>
      <c r="AE335" t="str">
        <f t="shared" si="83"/>
        <v/>
      </c>
      <c r="AF335" t="str">
        <f t="shared" si="84"/>
        <v/>
      </c>
      <c r="AH335" s="56" t="str">
        <f t="shared" si="70"/>
        <v/>
      </c>
    </row>
    <row r="336" spans="10:34">
      <c r="J336" s="56">
        <v>320</v>
      </c>
      <c r="K336" s="56">
        <f t="shared" si="71"/>
        <v>20000</v>
      </c>
      <c r="L336" s="56">
        <f t="shared" si="72"/>
        <v>20000</v>
      </c>
      <c r="M336" s="56">
        <f t="shared" si="73"/>
        <v>20000</v>
      </c>
      <c r="N336" t="str">
        <f t="shared" si="74"/>
        <v/>
      </c>
      <c r="O336" t="str">
        <f t="shared" si="75"/>
        <v/>
      </c>
      <c r="P336" t="str">
        <f t="shared" si="76"/>
        <v/>
      </c>
      <c r="Q336" s="56" t="str">
        <f t="shared" si="68"/>
        <v/>
      </c>
      <c r="R336" s="56">
        <v>320</v>
      </c>
      <c r="S336" s="56">
        <f t="shared" si="77"/>
        <v>10000</v>
      </c>
      <c r="U336" s="56">
        <f t="shared" si="78"/>
        <v>20000</v>
      </c>
      <c r="V336" s="56" t="str">
        <f t="shared" si="79"/>
        <v/>
      </c>
      <c r="X336" t="str">
        <f t="shared" si="80"/>
        <v/>
      </c>
      <c r="Y336" s="56" t="str">
        <f t="shared" si="69"/>
        <v/>
      </c>
      <c r="AA336" s="56">
        <v>320</v>
      </c>
      <c r="AB336" s="56">
        <f t="shared" si="81"/>
        <v>20000</v>
      </c>
      <c r="AC336" s="56">
        <f t="shared" si="82"/>
        <v>10000</v>
      </c>
      <c r="AE336" t="str">
        <f t="shared" si="83"/>
        <v/>
      </c>
      <c r="AF336" t="str">
        <f t="shared" si="84"/>
        <v/>
      </c>
      <c r="AH336" s="56" t="str">
        <f t="shared" si="70"/>
        <v/>
      </c>
    </row>
    <row r="337" spans="10:34">
      <c r="J337" s="56">
        <v>321</v>
      </c>
      <c r="K337" s="56">
        <f t="shared" si="71"/>
        <v>500</v>
      </c>
      <c r="L337" s="56">
        <f t="shared" si="72"/>
        <v>500</v>
      </c>
      <c r="M337" s="56">
        <f t="shared" si="73"/>
        <v>500</v>
      </c>
      <c r="N337">
        <f t="shared" si="74"/>
        <v>1</v>
      </c>
      <c r="O337">
        <f t="shared" si="75"/>
        <v>1</v>
      </c>
      <c r="P337">
        <f t="shared" si="76"/>
        <v>1</v>
      </c>
      <c r="Q337" s="56">
        <f t="shared" ref="Q337:Q381" si="85">IF(SUM(N337:P337)&gt;1,1,"")</f>
        <v>1</v>
      </c>
      <c r="R337" s="56">
        <v>321</v>
      </c>
      <c r="S337" s="56">
        <f t="shared" si="77"/>
        <v>10500</v>
      </c>
      <c r="U337" s="56">
        <f t="shared" si="78"/>
        <v>500</v>
      </c>
      <c r="V337" s="56" t="str">
        <f t="shared" si="79"/>
        <v/>
      </c>
      <c r="X337">
        <f t="shared" si="80"/>
        <v>1</v>
      </c>
      <c r="Y337" s="56">
        <f t="shared" ref="Y337:Y381" si="86">IF(SUM(V337:X337)&gt;=1,1,"")</f>
        <v>1</v>
      </c>
      <c r="AA337" s="56">
        <v>321</v>
      </c>
      <c r="AB337" s="56">
        <f t="shared" si="81"/>
        <v>500</v>
      </c>
      <c r="AC337" s="56">
        <f t="shared" si="82"/>
        <v>500</v>
      </c>
      <c r="AE337">
        <f t="shared" si="83"/>
        <v>1</v>
      </c>
      <c r="AF337">
        <f t="shared" si="84"/>
        <v>1</v>
      </c>
      <c r="AH337" s="56">
        <f t="shared" ref="AH337:AH381" si="87">IF(SUM(AE337:AG337)&gt;=1,1,"")</f>
        <v>1</v>
      </c>
    </row>
    <row r="338" spans="10:34">
      <c r="J338" s="56">
        <v>322</v>
      </c>
      <c r="K338" s="56">
        <f t="shared" ref="K338:K381" si="88">IF(K337+$N$11&gt;$N$4,$N$11,K337+$N$11)</f>
        <v>1000</v>
      </c>
      <c r="L338" s="56">
        <f t="shared" ref="L338:L381" si="89">IF(L337+$N$11&gt;$N$5,$N$11,L337+$N$11)</f>
        <v>1000</v>
      </c>
      <c r="M338" s="56">
        <f t="shared" ref="M338:M381" si="90">IF(M337+$N$11&gt;$N$6,$N$11,M337+$N$11)</f>
        <v>1000</v>
      </c>
      <c r="N338" t="str">
        <f t="shared" ref="N338:N381" si="91">IF(K338=$N$11,1,"")</f>
        <v/>
      </c>
      <c r="O338" t="str">
        <f t="shared" ref="O338:O381" si="92">IF(L338=$N$11,1,"")</f>
        <v/>
      </c>
      <c r="P338" t="str">
        <f t="shared" ref="P338:P381" si="93">IF(M338=$N$11,1,"")</f>
        <v/>
      </c>
      <c r="Q338" s="56" t="str">
        <f t="shared" si="85"/>
        <v/>
      </c>
      <c r="R338" s="56">
        <v>322</v>
      </c>
      <c r="S338" s="56">
        <f t="shared" ref="S338:S381" si="94">IF(S337+$V$11&gt;$V$4,$V$11,S337+$V$11)</f>
        <v>11000</v>
      </c>
      <c r="U338" s="56">
        <f t="shared" ref="U338:U381" si="95">IF(U337+$V$11&gt;$V$6,$V$11,U337+$V$11)</f>
        <v>1000</v>
      </c>
      <c r="V338" s="56" t="str">
        <f t="shared" ref="V338:V381" si="96">IF(S338=$V$11,1,"")</f>
        <v/>
      </c>
      <c r="X338" t="str">
        <f t="shared" ref="X338:X381" si="97">IF(U338=$V$11,1,"")</f>
        <v/>
      </c>
      <c r="Y338" s="56" t="str">
        <f t="shared" si="86"/>
        <v/>
      </c>
      <c r="AA338" s="56">
        <v>322</v>
      </c>
      <c r="AB338" s="56">
        <f t="shared" ref="AB338:AB381" si="98">IF(AB337+$N$11&gt;$AE$4,$N$11,AB337+$N$11)</f>
        <v>1000</v>
      </c>
      <c r="AC338" s="56">
        <f t="shared" ref="AC338:AC381" si="99">IF(AC337+$N$11&gt;$AE$5,$N$11,AC337+$N$11)</f>
        <v>1000</v>
      </c>
      <c r="AE338" t="str">
        <f t="shared" ref="AE338:AE381" si="100">IF(AB338=$AE$11,1,"")</f>
        <v/>
      </c>
      <c r="AF338" t="str">
        <f t="shared" ref="AF338:AF381" si="101">IF(AC338=$AE$11,1,"")</f>
        <v/>
      </c>
      <c r="AH338" s="56" t="str">
        <f t="shared" si="87"/>
        <v/>
      </c>
    </row>
    <row r="339" spans="10:34">
      <c r="J339" s="56">
        <v>323</v>
      </c>
      <c r="K339" s="56">
        <f t="shared" si="88"/>
        <v>1500</v>
      </c>
      <c r="L339" s="56">
        <f t="shared" si="89"/>
        <v>1500</v>
      </c>
      <c r="M339" s="56">
        <f t="shared" si="90"/>
        <v>1500</v>
      </c>
      <c r="N339" t="str">
        <f t="shared" si="91"/>
        <v/>
      </c>
      <c r="O339" t="str">
        <f t="shared" si="92"/>
        <v/>
      </c>
      <c r="P339" t="str">
        <f t="shared" si="93"/>
        <v/>
      </c>
      <c r="Q339" s="56" t="str">
        <f t="shared" si="85"/>
        <v/>
      </c>
      <c r="R339" s="56">
        <v>323</v>
      </c>
      <c r="S339" s="56">
        <f t="shared" si="94"/>
        <v>11500</v>
      </c>
      <c r="U339" s="56">
        <f t="shared" si="95"/>
        <v>1500</v>
      </c>
      <c r="V339" s="56" t="str">
        <f t="shared" si="96"/>
        <v/>
      </c>
      <c r="X339" t="str">
        <f t="shared" si="97"/>
        <v/>
      </c>
      <c r="Y339" s="56" t="str">
        <f t="shared" si="86"/>
        <v/>
      </c>
      <c r="AA339" s="56">
        <v>323</v>
      </c>
      <c r="AB339" s="56">
        <f t="shared" si="98"/>
        <v>1500</v>
      </c>
      <c r="AC339" s="56">
        <f t="shared" si="99"/>
        <v>1500</v>
      </c>
      <c r="AE339" t="str">
        <f t="shared" si="100"/>
        <v/>
      </c>
      <c r="AF339" t="str">
        <f t="shared" si="101"/>
        <v/>
      </c>
      <c r="AH339" s="56" t="str">
        <f t="shared" si="87"/>
        <v/>
      </c>
    </row>
    <row r="340" spans="10:34">
      <c r="J340" s="56">
        <v>324</v>
      </c>
      <c r="K340" s="56">
        <f t="shared" si="88"/>
        <v>2000</v>
      </c>
      <c r="L340" s="56">
        <f t="shared" si="89"/>
        <v>2000</v>
      </c>
      <c r="M340" s="56">
        <f t="shared" si="90"/>
        <v>2000</v>
      </c>
      <c r="N340" t="str">
        <f t="shared" si="91"/>
        <v/>
      </c>
      <c r="O340" t="str">
        <f t="shared" si="92"/>
        <v/>
      </c>
      <c r="P340" t="str">
        <f t="shared" si="93"/>
        <v/>
      </c>
      <c r="Q340" s="56" t="str">
        <f t="shared" si="85"/>
        <v/>
      </c>
      <c r="R340" s="56">
        <v>324</v>
      </c>
      <c r="S340" s="56">
        <f t="shared" si="94"/>
        <v>12000</v>
      </c>
      <c r="U340" s="56">
        <f t="shared" si="95"/>
        <v>2000</v>
      </c>
      <c r="V340" s="56" t="str">
        <f t="shared" si="96"/>
        <v/>
      </c>
      <c r="X340" t="str">
        <f t="shared" si="97"/>
        <v/>
      </c>
      <c r="Y340" s="56" t="str">
        <f t="shared" si="86"/>
        <v/>
      </c>
      <c r="AA340" s="56">
        <v>324</v>
      </c>
      <c r="AB340" s="56">
        <f t="shared" si="98"/>
        <v>2000</v>
      </c>
      <c r="AC340" s="56">
        <f t="shared" si="99"/>
        <v>2000</v>
      </c>
      <c r="AE340" t="str">
        <f t="shared" si="100"/>
        <v/>
      </c>
      <c r="AF340" t="str">
        <f t="shared" si="101"/>
        <v/>
      </c>
      <c r="AH340" s="56" t="str">
        <f t="shared" si="87"/>
        <v/>
      </c>
    </row>
    <row r="341" spans="10:34">
      <c r="J341" s="56">
        <v>325</v>
      </c>
      <c r="K341" s="56">
        <f t="shared" si="88"/>
        <v>2500</v>
      </c>
      <c r="L341" s="56">
        <f t="shared" si="89"/>
        <v>2500</v>
      </c>
      <c r="M341" s="56">
        <f t="shared" si="90"/>
        <v>2500</v>
      </c>
      <c r="N341" t="str">
        <f t="shared" si="91"/>
        <v/>
      </c>
      <c r="O341" t="str">
        <f t="shared" si="92"/>
        <v/>
      </c>
      <c r="P341" t="str">
        <f t="shared" si="93"/>
        <v/>
      </c>
      <c r="Q341" s="56" t="str">
        <f t="shared" si="85"/>
        <v/>
      </c>
      <c r="R341" s="56">
        <v>325</v>
      </c>
      <c r="S341" s="56">
        <f t="shared" si="94"/>
        <v>12500</v>
      </c>
      <c r="U341" s="56">
        <f t="shared" si="95"/>
        <v>2500</v>
      </c>
      <c r="V341" s="56" t="str">
        <f t="shared" si="96"/>
        <v/>
      </c>
      <c r="X341" t="str">
        <f t="shared" si="97"/>
        <v/>
      </c>
      <c r="Y341" s="56" t="str">
        <f t="shared" si="86"/>
        <v/>
      </c>
      <c r="AA341" s="56">
        <v>325</v>
      </c>
      <c r="AB341" s="56">
        <f t="shared" si="98"/>
        <v>2500</v>
      </c>
      <c r="AC341" s="56">
        <f t="shared" si="99"/>
        <v>2500</v>
      </c>
      <c r="AE341" t="str">
        <f t="shared" si="100"/>
        <v/>
      </c>
      <c r="AF341" t="str">
        <f t="shared" si="101"/>
        <v/>
      </c>
      <c r="AH341" s="56" t="str">
        <f t="shared" si="87"/>
        <v/>
      </c>
    </row>
    <row r="342" spans="10:34">
      <c r="J342" s="56">
        <v>326</v>
      </c>
      <c r="K342" s="56">
        <f t="shared" si="88"/>
        <v>3000</v>
      </c>
      <c r="L342" s="56">
        <f t="shared" si="89"/>
        <v>3000</v>
      </c>
      <c r="M342" s="56">
        <f t="shared" si="90"/>
        <v>3000</v>
      </c>
      <c r="N342" t="str">
        <f t="shared" si="91"/>
        <v/>
      </c>
      <c r="O342" t="str">
        <f t="shared" si="92"/>
        <v/>
      </c>
      <c r="P342" t="str">
        <f t="shared" si="93"/>
        <v/>
      </c>
      <c r="Q342" s="56" t="str">
        <f t="shared" si="85"/>
        <v/>
      </c>
      <c r="R342" s="56">
        <v>326</v>
      </c>
      <c r="S342" s="56">
        <f t="shared" si="94"/>
        <v>13000</v>
      </c>
      <c r="U342" s="56">
        <f t="shared" si="95"/>
        <v>3000</v>
      </c>
      <c r="V342" s="56" t="str">
        <f t="shared" si="96"/>
        <v/>
      </c>
      <c r="X342" t="str">
        <f t="shared" si="97"/>
        <v/>
      </c>
      <c r="Y342" s="56" t="str">
        <f t="shared" si="86"/>
        <v/>
      </c>
      <c r="AA342" s="56">
        <v>326</v>
      </c>
      <c r="AB342" s="56">
        <f t="shared" si="98"/>
        <v>3000</v>
      </c>
      <c r="AC342" s="56">
        <f t="shared" si="99"/>
        <v>3000</v>
      </c>
      <c r="AE342" t="str">
        <f t="shared" si="100"/>
        <v/>
      </c>
      <c r="AF342" t="str">
        <f t="shared" si="101"/>
        <v/>
      </c>
      <c r="AH342" s="56" t="str">
        <f t="shared" si="87"/>
        <v/>
      </c>
    </row>
    <row r="343" spans="10:34">
      <c r="J343" s="56">
        <v>327</v>
      </c>
      <c r="K343" s="56">
        <f t="shared" si="88"/>
        <v>3500</v>
      </c>
      <c r="L343" s="56">
        <f t="shared" si="89"/>
        <v>3500</v>
      </c>
      <c r="M343" s="56">
        <f t="shared" si="90"/>
        <v>3500</v>
      </c>
      <c r="N343" t="str">
        <f t="shared" si="91"/>
        <v/>
      </c>
      <c r="O343" t="str">
        <f t="shared" si="92"/>
        <v/>
      </c>
      <c r="P343" t="str">
        <f t="shared" si="93"/>
        <v/>
      </c>
      <c r="Q343" s="56" t="str">
        <f t="shared" si="85"/>
        <v/>
      </c>
      <c r="R343" s="56">
        <v>327</v>
      </c>
      <c r="S343" s="56">
        <f t="shared" si="94"/>
        <v>13500</v>
      </c>
      <c r="U343" s="56">
        <f t="shared" si="95"/>
        <v>3500</v>
      </c>
      <c r="V343" s="56" t="str">
        <f t="shared" si="96"/>
        <v/>
      </c>
      <c r="X343" t="str">
        <f t="shared" si="97"/>
        <v/>
      </c>
      <c r="Y343" s="56" t="str">
        <f t="shared" si="86"/>
        <v/>
      </c>
      <c r="AA343" s="56">
        <v>327</v>
      </c>
      <c r="AB343" s="56">
        <f t="shared" si="98"/>
        <v>3500</v>
      </c>
      <c r="AC343" s="56">
        <f t="shared" si="99"/>
        <v>3500</v>
      </c>
      <c r="AE343" t="str">
        <f t="shared" si="100"/>
        <v/>
      </c>
      <c r="AF343" t="str">
        <f t="shared" si="101"/>
        <v/>
      </c>
      <c r="AH343" s="56" t="str">
        <f t="shared" si="87"/>
        <v/>
      </c>
    </row>
    <row r="344" spans="10:34">
      <c r="J344" s="56">
        <v>328</v>
      </c>
      <c r="K344" s="56">
        <f t="shared" si="88"/>
        <v>4000</v>
      </c>
      <c r="L344" s="56">
        <f t="shared" si="89"/>
        <v>4000</v>
      </c>
      <c r="M344" s="56">
        <f t="shared" si="90"/>
        <v>4000</v>
      </c>
      <c r="N344" t="str">
        <f t="shared" si="91"/>
        <v/>
      </c>
      <c r="O344" t="str">
        <f t="shared" si="92"/>
        <v/>
      </c>
      <c r="P344" t="str">
        <f t="shared" si="93"/>
        <v/>
      </c>
      <c r="Q344" s="56" t="str">
        <f t="shared" si="85"/>
        <v/>
      </c>
      <c r="R344" s="56">
        <v>328</v>
      </c>
      <c r="S344" s="56">
        <f t="shared" si="94"/>
        <v>14000</v>
      </c>
      <c r="U344" s="56">
        <f t="shared" si="95"/>
        <v>4000</v>
      </c>
      <c r="V344" s="56" t="str">
        <f t="shared" si="96"/>
        <v/>
      </c>
      <c r="X344" t="str">
        <f t="shared" si="97"/>
        <v/>
      </c>
      <c r="Y344" s="56" t="str">
        <f t="shared" si="86"/>
        <v/>
      </c>
      <c r="AA344" s="56">
        <v>328</v>
      </c>
      <c r="AB344" s="56">
        <f t="shared" si="98"/>
        <v>4000</v>
      </c>
      <c r="AC344" s="56">
        <f t="shared" si="99"/>
        <v>4000</v>
      </c>
      <c r="AE344" t="str">
        <f t="shared" si="100"/>
        <v/>
      </c>
      <c r="AF344" t="str">
        <f t="shared" si="101"/>
        <v/>
      </c>
      <c r="AH344" s="56" t="str">
        <f t="shared" si="87"/>
        <v/>
      </c>
    </row>
    <row r="345" spans="10:34">
      <c r="J345" s="56">
        <v>329</v>
      </c>
      <c r="K345" s="56">
        <f t="shared" si="88"/>
        <v>4500</v>
      </c>
      <c r="L345" s="56">
        <f t="shared" si="89"/>
        <v>4500</v>
      </c>
      <c r="M345" s="56">
        <f t="shared" si="90"/>
        <v>4500</v>
      </c>
      <c r="N345" t="str">
        <f t="shared" si="91"/>
        <v/>
      </c>
      <c r="O345" t="str">
        <f t="shared" si="92"/>
        <v/>
      </c>
      <c r="P345" t="str">
        <f t="shared" si="93"/>
        <v/>
      </c>
      <c r="Q345" s="56" t="str">
        <f t="shared" si="85"/>
        <v/>
      </c>
      <c r="R345" s="56">
        <v>329</v>
      </c>
      <c r="S345" s="56">
        <f t="shared" si="94"/>
        <v>14500</v>
      </c>
      <c r="U345" s="56">
        <f t="shared" si="95"/>
        <v>4500</v>
      </c>
      <c r="V345" s="56" t="str">
        <f t="shared" si="96"/>
        <v/>
      </c>
      <c r="X345" t="str">
        <f t="shared" si="97"/>
        <v/>
      </c>
      <c r="Y345" s="56" t="str">
        <f t="shared" si="86"/>
        <v/>
      </c>
      <c r="AA345" s="56">
        <v>329</v>
      </c>
      <c r="AB345" s="56">
        <f t="shared" si="98"/>
        <v>4500</v>
      </c>
      <c r="AC345" s="56">
        <f t="shared" si="99"/>
        <v>4500</v>
      </c>
      <c r="AE345" t="str">
        <f t="shared" si="100"/>
        <v/>
      </c>
      <c r="AF345" t="str">
        <f t="shared" si="101"/>
        <v/>
      </c>
      <c r="AH345" s="56" t="str">
        <f t="shared" si="87"/>
        <v/>
      </c>
    </row>
    <row r="346" spans="10:34">
      <c r="J346" s="56">
        <v>330</v>
      </c>
      <c r="K346" s="56">
        <f t="shared" si="88"/>
        <v>5000</v>
      </c>
      <c r="L346" s="56">
        <f t="shared" si="89"/>
        <v>5000</v>
      </c>
      <c r="M346" s="56">
        <f t="shared" si="90"/>
        <v>5000</v>
      </c>
      <c r="N346" t="str">
        <f t="shared" si="91"/>
        <v/>
      </c>
      <c r="O346" t="str">
        <f t="shared" si="92"/>
        <v/>
      </c>
      <c r="P346" t="str">
        <f t="shared" si="93"/>
        <v/>
      </c>
      <c r="Q346" s="56" t="str">
        <f t="shared" si="85"/>
        <v/>
      </c>
      <c r="R346" s="56">
        <v>330</v>
      </c>
      <c r="S346" s="56">
        <f t="shared" si="94"/>
        <v>15000</v>
      </c>
      <c r="U346" s="56">
        <f t="shared" si="95"/>
        <v>5000</v>
      </c>
      <c r="V346" s="56" t="str">
        <f t="shared" si="96"/>
        <v/>
      </c>
      <c r="X346" t="str">
        <f t="shared" si="97"/>
        <v/>
      </c>
      <c r="Y346" s="56" t="str">
        <f t="shared" si="86"/>
        <v/>
      </c>
      <c r="AA346" s="56">
        <v>330</v>
      </c>
      <c r="AB346" s="56">
        <f t="shared" si="98"/>
        <v>5000</v>
      </c>
      <c r="AC346" s="56">
        <f t="shared" si="99"/>
        <v>5000</v>
      </c>
      <c r="AE346" t="str">
        <f t="shared" si="100"/>
        <v/>
      </c>
      <c r="AF346" t="str">
        <f t="shared" si="101"/>
        <v/>
      </c>
      <c r="AH346" s="56" t="str">
        <f t="shared" si="87"/>
        <v/>
      </c>
    </row>
    <row r="347" spans="10:34">
      <c r="J347" s="56">
        <v>331</v>
      </c>
      <c r="K347" s="56">
        <f t="shared" si="88"/>
        <v>5500</v>
      </c>
      <c r="L347" s="56">
        <f t="shared" si="89"/>
        <v>5500</v>
      </c>
      <c r="M347" s="56">
        <f t="shared" si="90"/>
        <v>5500</v>
      </c>
      <c r="N347" t="str">
        <f t="shared" si="91"/>
        <v/>
      </c>
      <c r="O347" t="str">
        <f t="shared" si="92"/>
        <v/>
      </c>
      <c r="P347" t="str">
        <f t="shared" si="93"/>
        <v/>
      </c>
      <c r="Q347" s="56" t="str">
        <f t="shared" si="85"/>
        <v/>
      </c>
      <c r="R347" s="56">
        <v>331</v>
      </c>
      <c r="S347" s="56">
        <f t="shared" si="94"/>
        <v>500</v>
      </c>
      <c r="U347" s="56">
        <f t="shared" si="95"/>
        <v>5500</v>
      </c>
      <c r="V347" s="56">
        <f t="shared" si="96"/>
        <v>1</v>
      </c>
      <c r="X347" t="str">
        <f t="shared" si="97"/>
        <v/>
      </c>
      <c r="Y347" s="56">
        <f t="shared" si="86"/>
        <v>1</v>
      </c>
      <c r="AA347" s="56">
        <v>331</v>
      </c>
      <c r="AB347" s="56">
        <f t="shared" si="98"/>
        <v>5500</v>
      </c>
      <c r="AC347" s="56">
        <f t="shared" si="99"/>
        <v>5500</v>
      </c>
      <c r="AE347" t="str">
        <f t="shared" si="100"/>
        <v/>
      </c>
      <c r="AF347" t="str">
        <f t="shared" si="101"/>
        <v/>
      </c>
      <c r="AH347" s="56" t="str">
        <f t="shared" si="87"/>
        <v/>
      </c>
    </row>
    <row r="348" spans="10:34">
      <c r="J348" s="56">
        <v>332</v>
      </c>
      <c r="K348" s="56">
        <f t="shared" si="88"/>
        <v>6000</v>
      </c>
      <c r="L348" s="56">
        <f t="shared" si="89"/>
        <v>6000</v>
      </c>
      <c r="M348" s="56">
        <f t="shared" si="90"/>
        <v>6000</v>
      </c>
      <c r="N348" t="str">
        <f t="shared" si="91"/>
        <v/>
      </c>
      <c r="O348" t="str">
        <f t="shared" si="92"/>
        <v/>
      </c>
      <c r="P348" t="str">
        <f t="shared" si="93"/>
        <v/>
      </c>
      <c r="Q348" s="56" t="str">
        <f t="shared" si="85"/>
        <v/>
      </c>
      <c r="R348" s="56">
        <v>332</v>
      </c>
      <c r="S348" s="56">
        <f t="shared" si="94"/>
        <v>1000</v>
      </c>
      <c r="U348" s="56">
        <f t="shared" si="95"/>
        <v>6000</v>
      </c>
      <c r="V348" s="56" t="str">
        <f t="shared" si="96"/>
        <v/>
      </c>
      <c r="X348" t="str">
        <f t="shared" si="97"/>
        <v/>
      </c>
      <c r="Y348" s="56" t="str">
        <f t="shared" si="86"/>
        <v/>
      </c>
      <c r="AA348" s="56">
        <v>332</v>
      </c>
      <c r="AB348" s="56">
        <f t="shared" si="98"/>
        <v>6000</v>
      </c>
      <c r="AC348" s="56">
        <f t="shared" si="99"/>
        <v>6000</v>
      </c>
      <c r="AE348" t="str">
        <f t="shared" si="100"/>
        <v/>
      </c>
      <c r="AF348" t="str">
        <f t="shared" si="101"/>
        <v/>
      </c>
      <c r="AH348" s="56" t="str">
        <f t="shared" si="87"/>
        <v/>
      </c>
    </row>
    <row r="349" spans="10:34">
      <c r="J349" s="56">
        <v>333</v>
      </c>
      <c r="K349" s="56">
        <f t="shared" si="88"/>
        <v>6500</v>
      </c>
      <c r="L349" s="56">
        <f t="shared" si="89"/>
        <v>6500</v>
      </c>
      <c r="M349" s="56">
        <f t="shared" si="90"/>
        <v>6500</v>
      </c>
      <c r="N349" t="str">
        <f t="shared" si="91"/>
        <v/>
      </c>
      <c r="O349" t="str">
        <f t="shared" si="92"/>
        <v/>
      </c>
      <c r="P349" t="str">
        <f t="shared" si="93"/>
        <v/>
      </c>
      <c r="Q349" s="56" t="str">
        <f t="shared" si="85"/>
        <v/>
      </c>
      <c r="R349" s="56">
        <v>333</v>
      </c>
      <c r="S349" s="56">
        <f t="shared" si="94"/>
        <v>1500</v>
      </c>
      <c r="U349" s="56">
        <f t="shared" si="95"/>
        <v>6500</v>
      </c>
      <c r="V349" s="56" t="str">
        <f t="shared" si="96"/>
        <v/>
      </c>
      <c r="X349" t="str">
        <f t="shared" si="97"/>
        <v/>
      </c>
      <c r="Y349" s="56" t="str">
        <f t="shared" si="86"/>
        <v/>
      </c>
      <c r="AA349" s="56">
        <v>333</v>
      </c>
      <c r="AB349" s="56">
        <f t="shared" si="98"/>
        <v>6500</v>
      </c>
      <c r="AC349" s="56">
        <f t="shared" si="99"/>
        <v>6500</v>
      </c>
      <c r="AE349" t="str">
        <f t="shared" si="100"/>
        <v/>
      </c>
      <c r="AF349" t="str">
        <f t="shared" si="101"/>
        <v/>
      </c>
      <c r="AH349" s="56" t="str">
        <f t="shared" si="87"/>
        <v/>
      </c>
    </row>
    <row r="350" spans="10:34">
      <c r="J350" s="56">
        <v>334</v>
      </c>
      <c r="K350" s="56">
        <f t="shared" si="88"/>
        <v>7000</v>
      </c>
      <c r="L350" s="56">
        <f t="shared" si="89"/>
        <v>7000</v>
      </c>
      <c r="M350" s="56">
        <f t="shared" si="90"/>
        <v>7000</v>
      </c>
      <c r="N350" t="str">
        <f t="shared" si="91"/>
        <v/>
      </c>
      <c r="O350" t="str">
        <f t="shared" si="92"/>
        <v/>
      </c>
      <c r="P350" t="str">
        <f t="shared" si="93"/>
        <v/>
      </c>
      <c r="Q350" s="56" t="str">
        <f t="shared" si="85"/>
        <v/>
      </c>
      <c r="R350" s="56">
        <v>334</v>
      </c>
      <c r="S350" s="56">
        <f t="shared" si="94"/>
        <v>2000</v>
      </c>
      <c r="U350" s="56">
        <f t="shared" si="95"/>
        <v>7000</v>
      </c>
      <c r="V350" s="56" t="str">
        <f t="shared" si="96"/>
        <v/>
      </c>
      <c r="X350" t="str">
        <f t="shared" si="97"/>
        <v/>
      </c>
      <c r="Y350" s="56" t="str">
        <f t="shared" si="86"/>
        <v/>
      </c>
      <c r="AA350" s="56">
        <v>334</v>
      </c>
      <c r="AB350" s="56">
        <f t="shared" si="98"/>
        <v>7000</v>
      </c>
      <c r="AC350" s="56">
        <f t="shared" si="99"/>
        <v>7000</v>
      </c>
      <c r="AE350" t="str">
        <f t="shared" si="100"/>
        <v/>
      </c>
      <c r="AF350" t="str">
        <f t="shared" si="101"/>
        <v/>
      </c>
      <c r="AH350" s="56" t="str">
        <f t="shared" si="87"/>
        <v/>
      </c>
    </row>
    <row r="351" spans="10:34">
      <c r="J351" s="56">
        <v>335</v>
      </c>
      <c r="K351" s="56">
        <f t="shared" si="88"/>
        <v>7500</v>
      </c>
      <c r="L351" s="56">
        <f t="shared" si="89"/>
        <v>7500</v>
      </c>
      <c r="M351" s="56">
        <f t="shared" si="90"/>
        <v>7500</v>
      </c>
      <c r="N351" t="str">
        <f t="shared" si="91"/>
        <v/>
      </c>
      <c r="O351" t="str">
        <f t="shared" si="92"/>
        <v/>
      </c>
      <c r="P351" t="str">
        <f t="shared" si="93"/>
        <v/>
      </c>
      <c r="Q351" s="56" t="str">
        <f t="shared" si="85"/>
        <v/>
      </c>
      <c r="R351" s="56">
        <v>335</v>
      </c>
      <c r="S351" s="56">
        <f t="shared" si="94"/>
        <v>2500</v>
      </c>
      <c r="U351" s="56">
        <f t="shared" si="95"/>
        <v>7500</v>
      </c>
      <c r="V351" s="56" t="str">
        <f t="shared" si="96"/>
        <v/>
      </c>
      <c r="X351" t="str">
        <f t="shared" si="97"/>
        <v/>
      </c>
      <c r="Y351" s="56" t="str">
        <f t="shared" si="86"/>
        <v/>
      </c>
      <c r="AA351" s="56">
        <v>335</v>
      </c>
      <c r="AB351" s="56">
        <f t="shared" si="98"/>
        <v>7500</v>
      </c>
      <c r="AC351" s="56">
        <f t="shared" si="99"/>
        <v>7500</v>
      </c>
      <c r="AE351" t="str">
        <f t="shared" si="100"/>
        <v/>
      </c>
      <c r="AF351" t="str">
        <f t="shared" si="101"/>
        <v/>
      </c>
      <c r="AH351" s="56" t="str">
        <f t="shared" si="87"/>
        <v/>
      </c>
    </row>
    <row r="352" spans="10:34">
      <c r="J352" s="56">
        <v>336</v>
      </c>
      <c r="K352" s="56">
        <f t="shared" si="88"/>
        <v>8000</v>
      </c>
      <c r="L352" s="56">
        <f t="shared" si="89"/>
        <v>8000</v>
      </c>
      <c r="M352" s="56">
        <f t="shared" si="90"/>
        <v>8000</v>
      </c>
      <c r="N352" t="str">
        <f t="shared" si="91"/>
        <v/>
      </c>
      <c r="O352" t="str">
        <f t="shared" si="92"/>
        <v/>
      </c>
      <c r="P352" t="str">
        <f t="shared" si="93"/>
        <v/>
      </c>
      <c r="Q352" s="56" t="str">
        <f t="shared" si="85"/>
        <v/>
      </c>
      <c r="R352" s="56">
        <v>336</v>
      </c>
      <c r="S352" s="56">
        <f t="shared" si="94"/>
        <v>3000</v>
      </c>
      <c r="U352" s="56">
        <f t="shared" si="95"/>
        <v>8000</v>
      </c>
      <c r="V352" s="56" t="str">
        <f t="shared" si="96"/>
        <v/>
      </c>
      <c r="X352" t="str">
        <f t="shared" si="97"/>
        <v/>
      </c>
      <c r="Y352" s="56" t="str">
        <f t="shared" si="86"/>
        <v/>
      </c>
      <c r="AA352" s="56">
        <v>336</v>
      </c>
      <c r="AB352" s="56">
        <f t="shared" si="98"/>
        <v>8000</v>
      </c>
      <c r="AC352" s="56">
        <f t="shared" si="99"/>
        <v>8000</v>
      </c>
      <c r="AE352" t="str">
        <f t="shared" si="100"/>
        <v/>
      </c>
      <c r="AF352" t="str">
        <f t="shared" si="101"/>
        <v/>
      </c>
      <c r="AH352" s="56" t="str">
        <f t="shared" si="87"/>
        <v/>
      </c>
    </row>
    <row r="353" spans="10:34">
      <c r="J353" s="56">
        <v>337</v>
      </c>
      <c r="K353" s="56">
        <f t="shared" si="88"/>
        <v>8500</v>
      </c>
      <c r="L353" s="56">
        <f t="shared" si="89"/>
        <v>8500</v>
      </c>
      <c r="M353" s="56">
        <f t="shared" si="90"/>
        <v>8500</v>
      </c>
      <c r="N353" t="str">
        <f t="shared" si="91"/>
        <v/>
      </c>
      <c r="O353" t="str">
        <f t="shared" si="92"/>
        <v/>
      </c>
      <c r="P353" t="str">
        <f t="shared" si="93"/>
        <v/>
      </c>
      <c r="Q353" s="56" t="str">
        <f t="shared" si="85"/>
        <v/>
      </c>
      <c r="R353" s="56">
        <v>337</v>
      </c>
      <c r="S353" s="56">
        <f t="shared" si="94"/>
        <v>3500</v>
      </c>
      <c r="U353" s="56">
        <f t="shared" si="95"/>
        <v>8500</v>
      </c>
      <c r="V353" s="56" t="str">
        <f t="shared" si="96"/>
        <v/>
      </c>
      <c r="X353" t="str">
        <f t="shared" si="97"/>
        <v/>
      </c>
      <c r="Y353" s="56" t="str">
        <f t="shared" si="86"/>
        <v/>
      </c>
      <c r="AA353" s="56">
        <v>337</v>
      </c>
      <c r="AB353" s="56">
        <f t="shared" si="98"/>
        <v>8500</v>
      </c>
      <c r="AC353" s="56">
        <f t="shared" si="99"/>
        <v>8500</v>
      </c>
      <c r="AE353" t="str">
        <f t="shared" si="100"/>
        <v/>
      </c>
      <c r="AF353" t="str">
        <f t="shared" si="101"/>
        <v/>
      </c>
      <c r="AH353" s="56" t="str">
        <f t="shared" si="87"/>
        <v/>
      </c>
    </row>
    <row r="354" spans="10:34">
      <c r="J354" s="56">
        <v>338</v>
      </c>
      <c r="K354" s="56">
        <f t="shared" si="88"/>
        <v>9000</v>
      </c>
      <c r="L354" s="56">
        <f t="shared" si="89"/>
        <v>9000</v>
      </c>
      <c r="M354" s="56">
        <f t="shared" si="90"/>
        <v>9000</v>
      </c>
      <c r="N354" t="str">
        <f t="shared" si="91"/>
        <v/>
      </c>
      <c r="O354" t="str">
        <f t="shared" si="92"/>
        <v/>
      </c>
      <c r="P354" t="str">
        <f t="shared" si="93"/>
        <v/>
      </c>
      <c r="Q354" s="56" t="str">
        <f t="shared" si="85"/>
        <v/>
      </c>
      <c r="R354" s="56">
        <v>338</v>
      </c>
      <c r="S354" s="56">
        <f t="shared" si="94"/>
        <v>4000</v>
      </c>
      <c r="U354" s="56">
        <f t="shared" si="95"/>
        <v>9000</v>
      </c>
      <c r="V354" s="56" t="str">
        <f t="shared" si="96"/>
        <v/>
      </c>
      <c r="X354" t="str">
        <f t="shared" si="97"/>
        <v/>
      </c>
      <c r="Y354" s="56" t="str">
        <f t="shared" si="86"/>
        <v/>
      </c>
      <c r="AA354" s="56">
        <v>338</v>
      </c>
      <c r="AB354" s="56">
        <f t="shared" si="98"/>
        <v>9000</v>
      </c>
      <c r="AC354" s="56">
        <f t="shared" si="99"/>
        <v>9000</v>
      </c>
      <c r="AE354" t="str">
        <f t="shared" si="100"/>
        <v/>
      </c>
      <c r="AF354" t="str">
        <f t="shared" si="101"/>
        <v/>
      </c>
      <c r="AH354" s="56" t="str">
        <f t="shared" si="87"/>
        <v/>
      </c>
    </row>
    <row r="355" spans="10:34">
      <c r="J355" s="56">
        <v>339</v>
      </c>
      <c r="K355" s="56">
        <f t="shared" si="88"/>
        <v>9500</v>
      </c>
      <c r="L355" s="56">
        <f t="shared" si="89"/>
        <v>9500</v>
      </c>
      <c r="M355" s="56">
        <f t="shared" si="90"/>
        <v>9500</v>
      </c>
      <c r="N355" t="str">
        <f t="shared" si="91"/>
        <v/>
      </c>
      <c r="O355" t="str">
        <f t="shared" si="92"/>
        <v/>
      </c>
      <c r="P355" t="str">
        <f t="shared" si="93"/>
        <v/>
      </c>
      <c r="Q355" s="56" t="str">
        <f t="shared" si="85"/>
        <v/>
      </c>
      <c r="R355" s="56">
        <v>339</v>
      </c>
      <c r="S355" s="56">
        <f t="shared" si="94"/>
        <v>4500</v>
      </c>
      <c r="U355" s="56">
        <f t="shared" si="95"/>
        <v>9500</v>
      </c>
      <c r="V355" s="56" t="str">
        <f t="shared" si="96"/>
        <v/>
      </c>
      <c r="X355" t="str">
        <f t="shared" si="97"/>
        <v/>
      </c>
      <c r="Y355" s="56" t="str">
        <f t="shared" si="86"/>
        <v/>
      </c>
      <c r="AA355" s="56">
        <v>339</v>
      </c>
      <c r="AB355" s="56">
        <f t="shared" si="98"/>
        <v>9500</v>
      </c>
      <c r="AC355" s="56">
        <f t="shared" si="99"/>
        <v>9500</v>
      </c>
      <c r="AE355" t="str">
        <f t="shared" si="100"/>
        <v/>
      </c>
      <c r="AF355" t="str">
        <f t="shared" si="101"/>
        <v/>
      </c>
      <c r="AH355" s="56" t="str">
        <f t="shared" si="87"/>
        <v/>
      </c>
    </row>
    <row r="356" spans="10:34">
      <c r="J356" s="56">
        <v>340</v>
      </c>
      <c r="K356" s="56">
        <f t="shared" si="88"/>
        <v>10000</v>
      </c>
      <c r="L356" s="56">
        <f t="shared" si="89"/>
        <v>10000</v>
      </c>
      <c r="M356" s="56">
        <f t="shared" si="90"/>
        <v>10000</v>
      </c>
      <c r="N356" t="str">
        <f t="shared" si="91"/>
        <v/>
      </c>
      <c r="O356" t="str">
        <f t="shared" si="92"/>
        <v/>
      </c>
      <c r="P356" t="str">
        <f t="shared" si="93"/>
        <v/>
      </c>
      <c r="Q356" s="56" t="str">
        <f t="shared" si="85"/>
        <v/>
      </c>
      <c r="R356" s="56">
        <v>340</v>
      </c>
      <c r="S356" s="56">
        <f t="shared" si="94"/>
        <v>5000</v>
      </c>
      <c r="U356" s="56">
        <f t="shared" si="95"/>
        <v>10000</v>
      </c>
      <c r="V356" s="56" t="str">
        <f t="shared" si="96"/>
        <v/>
      </c>
      <c r="X356" t="str">
        <f t="shared" si="97"/>
        <v/>
      </c>
      <c r="Y356" s="56" t="str">
        <f t="shared" si="86"/>
        <v/>
      </c>
      <c r="AA356" s="56">
        <v>340</v>
      </c>
      <c r="AB356" s="56">
        <f t="shared" si="98"/>
        <v>10000</v>
      </c>
      <c r="AC356" s="56">
        <f t="shared" si="99"/>
        <v>10000</v>
      </c>
      <c r="AE356" t="str">
        <f t="shared" si="100"/>
        <v/>
      </c>
      <c r="AF356" t="str">
        <f t="shared" si="101"/>
        <v/>
      </c>
      <c r="AH356" s="56" t="str">
        <f t="shared" si="87"/>
        <v/>
      </c>
    </row>
    <row r="357" spans="10:34">
      <c r="J357" s="56">
        <v>341</v>
      </c>
      <c r="K357" s="56">
        <f t="shared" si="88"/>
        <v>10500</v>
      </c>
      <c r="L357" s="56">
        <f t="shared" si="89"/>
        <v>10500</v>
      </c>
      <c r="M357" s="56">
        <f t="shared" si="90"/>
        <v>10500</v>
      </c>
      <c r="N357" t="str">
        <f t="shared" si="91"/>
        <v/>
      </c>
      <c r="O357" t="str">
        <f t="shared" si="92"/>
        <v/>
      </c>
      <c r="P357" t="str">
        <f t="shared" si="93"/>
        <v/>
      </c>
      <c r="Q357" s="56" t="str">
        <f t="shared" si="85"/>
        <v/>
      </c>
      <c r="R357" s="56">
        <v>341</v>
      </c>
      <c r="S357" s="56">
        <f t="shared" si="94"/>
        <v>5500</v>
      </c>
      <c r="U357" s="56">
        <f t="shared" si="95"/>
        <v>10500</v>
      </c>
      <c r="V357" s="56" t="str">
        <f t="shared" si="96"/>
        <v/>
      </c>
      <c r="X357" t="str">
        <f t="shared" si="97"/>
        <v/>
      </c>
      <c r="Y357" s="56" t="str">
        <f t="shared" si="86"/>
        <v/>
      </c>
      <c r="AA357" s="56">
        <v>341</v>
      </c>
      <c r="AB357" s="56">
        <f t="shared" si="98"/>
        <v>10500</v>
      </c>
      <c r="AC357" s="56">
        <f t="shared" si="99"/>
        <v>500</v>
      </c>
      <c r="AE357" t="str">
        <f t="shared" si="100"/>
        <v/>
      </c>
      <c r="AF357">
        <f t="shared" si="101"/>
        <v>1</v>
      </c>
      <c r="AH357" s="56">
        <f t="shared" si="87"/>
        <v>1</v>
      </c>
    </row>
    <row r="358" spans="10:34">
      <c r="J358" s="56">
        <v>342</v>
      </c>
      <c r="K358" s="56">
        <f t="shared" si="88"/>
        <v>11000</v>
      </c>
      <c r="L358" s="56">
        <f t="shared" si="89"/>
        <v>11000</v>
      </c>
      <c r="M358" s="56">
        <f t="shared" si="90"/>
        <v>11000</v>
      </c>
      <c r="N358" t="str">
        <f t="shared" si="91"/>
        <v/>
      </c>
      <c r="O358" t="str">
        <f t="shared" si="92"/>
        <v/>
      </c>
      <c r="P358" t="str">
        <f t="shared" si="93"/>
        <v/>
      </c>
      <c r="Q358" s="56" t="str">
        <f t="shared" si="85"/>
        <v/>
      </c>
      <c r="R358" s="56">
        <v>342</v>
      </c>
      <c r="S358" s="56">
        <f t="shared" si="94"/>
        <v>6000</v>
      </c>
      <c r="U358" s="56">
        <f t="shared" si="95"/>
        <v>11000</v>
      </c>
      <c r="V358" s="56" t="str">
        <f t="shared" si="96"/>
        <v/>
      </c>
      <c r="X358" t="str">
        <f t="shared" si="97"/>
        <v/>
      </c>
      <c r="Y358" s="56" t="str">
        <f t="shared" si="86"/>
        <v/>
      </c>
      <c r="AA358" s="56">
        <v>342</v>
      </c>
      <c r="AB358" s="56">
        <f t="shared" si="98"/>
        <v>11000</v>
      </c>
      <c r="AC358" s="56">
        <f t="shared" si="99"/>
        <v>1000</v>
      </c>
      <c r="AE358" t="str">
        <f t="shared" si="100"/>
        <v/>
      </c>
      <c r="AF358" t="str">
        <f t="shared" si="101"/>
        <v/>
      </c>
      <c r="AH358" s="56" t="str">
        <f t="shared" si="87"/>
        <v/>
      </c>
    </row>
    <row r="359" spans="10:34">
      <c r="J359" s="56">
        <v>343</v>
      </c>
      <c r="K359" s="56">
        <f t="shared" si="88"/>
        <v>11500</v>
      </c>
      <c r="L359" s="56">
        <f t="shared" si="89"/>
        <v>11500</v>
      </c>
      <c r="M359" s="56">
        <f t="shared" si="90"/>
        <v>11500</v>
      </c>
      <c r="N359" t="str">
        <f t="shared" si="91"/>
        <v/>
      </c>
      <c r="O359" t="str">
        <f t="shared" si="92"/>
        <v/>
      </c>
      <c r="P359" t="str">
        <f t="shared" si="93"/>
        <v/>
      </c>
      <c r="Q359" s="56" t="str">
        <f t="shared" si="85"/>
        <v/>
      </c>
      <c r="R359" s="56">
        <v>343</v>
      </c>
      <c r="S359" s="56">
        <f t="shared" si="94"/>
        <v>6500</v>
      </c>
      <c r="U359" s="56">
        <f t="shared" si="95"/>
        <v>11500</v>
      </c>
      <c r="V359" s="56" t="str">
        <f t="shared" si="96"/>
        <v/>
      </c>
      <c r="X359" t="str">
        <f t="shared" si="97"/>
        <v/>
      </c>
      <c r="Y359" s="56" t="str">
        <f t="shared" si="86"/>
        <v/>
      </c>
      <c r="AA359" s="56">
        <v>343</v>
      </c>
      <c r="AB359" s="56">
        <f t="shared" si="98"/>
        <v>11500</v>
      </c>
      <c r="AC359" s="56">
        <f t="shared" si="99"/>
        <v>1500</v>
      </c>
      <c r="AE359" t="str">
        <f t="shared" si="100"/>
        <v/>
      </c>
      <c r="AF359" t="str">
        <f t="shared" si="101"/>
        <v/>
      </c>
      <c r="AH359" s="56" t="str">
        <f t="shared" si="87"/>
        <v/>
      </c>
    </row>
    <row r="360" spans="10:34">
      <c r="J360" s="56">
        <v>344</v>
      </c>
      <c r="K360" s="56">
        <f t="shared" si="88"/>
        <v>12000</v>
      </c>
      <c r="L360" s="56">
        <f t="shared" si="89"/>
        <v>12000</v>
      </c>
      <c r="M360" s="56">
        <f t="shared" si="90"/>
        <v>12000</v>
      </c>
      <c r="N360" t="str">
        <f t="shared" si="91"/>
        <v/>
      </c>
      <c r="O360" t="str">
        <f t="shared" si="92"/>
        <v/>
      </c>
      <c r="P360" t="str">
        <f t="shared" si="93"/>
        <v/>
      </c>
      <c r="Q360" s="56" t="str">
        <f t="shared" si="85"/>
        <v/>
      </c>
      <c r="R360" s="56">
        <v>344</v>
      </c>
      <c r="S360" s="56">
        <f t="shared" si="94"/>
        <v>7000</v>
      </c>
      <c r="U360" s="56">
        <f t="shared" si="95"/>
        <v>12000</v>
      </c>
      <c r="V360" s="56" t="str">
        <f t="shared" si="96"/>
        <v/>
      </c>
      <c r="X360" t="str">
        <f t="shared" si="97"/>
        <v/>
      </c>
      <c r="Y360" s="56" t="str">
        <f t="shared" si="86"/>
        <v/>
      </c>
      <c r="AA360" s="56">
        <v>344</v>
      </c>
      <c r="AB360" s="56">
        <f t="shared" si="98"/>
        <v>12000</v>
      </c>
      <c r="AC360" s="56">
        <f t="shared" si="99"/>
        <v>2000</v>
      </c>
      <c r="AE360" t="str">
        <f t="shared" si="100"/>
        <v/>
      </c>
      <c r="AF360" t="str">
        <f t="shared" si="101"/>
        <v/>
      </c>
      <c r="AH360" s="56" t="str">
        <f t="shared" si="87"/>
        <v/>
      </c>
    </row>
    <row r="361" spans="10:34">
      <c r="J361" s="56">
        <v>345</v>
      </c>
      <c r="K361" s="56">
        <f t="shared" si="88"/>
        <v>12500</v>
      </c>
      <c r="L361" s="56">
        <f t="shared" si="89"/>
        <v>12500</v>
      </c>
      <c r="M361" s="56">
        <f t="shared" si="90"/>
        <v>12500</v>
      </c>
      <c r="N361" t="str">
        <f t="shared" si="91"/>
        <v/>
      </c>
      <c r="O361" t="str">
        <f t="shared" si="92"/>
        <v/>
      </c>
      <c r="P361" t="str">
        <f t="shared" si="93"/>
        <v/>
      </c>
      <c r="Q361" s="56" t="str">
        <f t="shared" si="85"/>
        <v/>
      </c>
      <c r="R361" s="56">
        <v>345</v>
      </c>
      <c r="S361" s="56">
        <f t="shared" si="94"/>
        <v>7500</v>
      </c>
      <c r="U361" s="56">
        <f t="shared" si="95"/>
        <v>12500</v>
      </c>
      <c r="V361" s="56" t="str">
        <f t="shared" si="96"/>
        <v/>
      </c>
      <c r="X361" t="str">
        <f t="shared" si="97"/>
        <v/>
      </c>
      <c r="Y361" s="56" t="str">
        <f t="shared" si="86"/>
        <v/>
      </c>
      <c r="AA361" s="56">
        <v>345</v>
      </c>
      <c r="AB361" s="56">
        <f t="shared" si="98"/>
        <v>12500</v>
      </c>
      <c r="AC361" s="56">
        <f t="shared" si="99"/>
        <v>2500</v>
      </c>
      <c r="AE361" t="str">
        <f t="shared" si="100"/>
        <v/>
      </c>
      <c r="AF361" t="str">
        <f t="shared" si="101"/>
        <v/>
      </c>
      <c r="AH361" s="56" t="str">
        <f t="shared" si="87"/>
        <v/>
      </c>
    </row>
    <row r="362" spans="10:34">
      <c r="J362" s="56">
        <v>346</v>
      </c>
      <c r="K362" s="56">
        <f t="shared" si="88"/>
        <v>13000</v>
      </c>
      <c r="L362" s="56">
        <f t="shared" si="89"/>
        <v>13000</v>
      </c>
      <c r="M362" s="56">
        <f t="shared" si="90"/>
        <v>13000</v>
      </c>
      <c r="N362" t="str">
        <f t="shared" si="91"/>
        <v/>
      </c>
      <c r="O362" t="str">
        <f t="shared" si="92"/>
        <v/>
      </c>
      <c r="P362" t="str">
        <f t="shared" si="93"/>
        <v/>
      </c>
      <c r="Q362" s="56" t="str">
        <f t="shared" si="85"/>
        <v/>
      </c>
      <c r="R362" s="56">
        <v>346</v>
      </c>
      <c r="S362" s="56">
        <f t="shared" si="94"/>
        <v>8000</v>
      </c>
      <c r="U362" s="56">
        <f t="shared" si="95"/>
        <v>13000</v>
      </c>
      <c r="V362" s="56" t="str">
        <f t="shared" si="96"/>
        <v/>
      </c>
      <c r="X362" t="str">
        <f t="shared" si="97"/>
        <v/>
      </c>
      <c r="Y362" s="56" t="str">
        <f t="shared" si="86"/>
        <v/>
      </c>
      <c r="AA362" s="56">
        <v>346</v>
      </c>
      <c r="AB362" s="56">
        <f t="shared" si="98"/>
        <v>13000</v>
      </c>
      <c r="AC362" s="56">
        <f t="shared" si="99"/>
        <v>3000</v>
      </c>
      <c r="AE362" t="str">
        <f t="shared" si="100"/>
        <v/>
      </c>
      <c r="AF362" t="str">
        <f t="shared" si="101"/>
        <v/>
      </c>
      <c r="AH362" s="56" t="str">
        <f t="shared" si="87"/>
        <v/>
      </c>
    </row>
    <row r="363" spans="10:34">
      <c r="J363" s="56">
        <v>347</v>
      </c>
      <c r="K363" s="56">
        <f t="shared" si="88"/>
        <v>13500</v>
      </c>
      <c r="L363" s="56">
        <f t="shared" si="89"/>
        <v>13500</v>
      </c>
      <c r="M363" s="56">
        <f t="shared" si="90"/>
        <v>13500</v>
      </c>
      <c r="N363" t="str">
        <f t="shared" si="91"/>
        <v/>
      </c>
      <c r="O363" t="str">
        <f t="shared" si="92"/>
        <v/>
      </c>
      <c r="P363" t="str">
        <f t="shared" si="93"/>
        <v/>
      </c>
      <c r="Q363" s="56" t="str">
        <f t="shared" si="85"/>
        <v/>
      </c>
      <c r="R363" s="56">
        <v>347</v>
      </c>
      <c r="S363" s="56">
        <f t="shared" si="94"/>
        <v>8500</v>
      </c>
      <c r="U363" s="56">
        <f t="shared" si="95"/>
        <v>13500</v>
      </c>
      <c r="V363" s="56" t="str">
        <f t="shared" si="96"/>
        <v/>
      </c>
      <c r="X363" t="str">
        <f t="shared" si="97"/>
        <v/>
      </c>
      <c r="Y363" s="56" t="str">
        <f t="shared" si="86"/>
        <v/>
      </c>
      <c r="AA363" s="56">
        <v>347</v>
      </c>
      <c r="AB363" s="56">
        <f t="shared" si="98"/>
        <v>13500</v>
      </c>
      <c r="AC363" s="56">
        <f t="shared" si="99"/>
        <v>3500</v>
      </c>
      <c r="AE363" t="str">
        <f t="shared" si="100"/>
        <v/>
      </c>
      <c r="AF363" t="str">
        <f t="shared" si="101"/>
        <v/>
      </c>
      <c r="AH363" s="56" t="str">
        <f t="shared" si="87"/>
        <v/>
      </c>
    </row>
    <row r="364" spans="10:34">
      <c r="J364" s="56">
        <v>348</v>
      </c>
      <c r="K364" s="56">
        <f t="shared" si="88"/>
        <v>14000</v>
      </c>
      <c r="L364" s="56">
        <f t="shared" si="89"/>
        <v>14000</v>
      </c>
      <c r="M364" s="56">
        <f t="shared" si="90"/>
        <v>14000</v>
      </c>
      <c r="N364" t="str">
        <f t="shared" si="91"/>
        <v/>
      </c>
      <c r="O364" t="str">
        <f t="shared" si="92"/>
        <v/>
      </c>
      <c r="P364" t="str">
        <f t="shared" si="93"/>
        <v/>
      </c>
      <c r="Q364" s="56" t="str">
        <f t="shared" si="85"/>
        <v/>
      </c>
      <c r="R364" s="56">
        <v>348</v>
      </c>
      <c r="S364" s="56">
        <f t="shared" si="94"/>
        <v>9000</v>
      </c>
      <c r="U364" s="56">
        <f t="shared" si="95"/>
        <v>14000</v>
      </c>
      <c r="V364" s="56" t="str">
        <f t="shared" si="96"/>
        <v/>
      </c>
      <c r="X364" t="str">
        <f t="shared" si="97"/>
        <v/>
      </c>
      <c r="Y364" s="56" t="str">
        <f t="shared" si="86"/>
        <v/>
      </c>
      <c r="AA364" s="56">
        <v>348</v>
      </c>
      <c r="AB364" s="56">
        <f t="shared" si="98"/>
        <v>14000</v>
      </c>
      <c r="AC364" s="56">
        <f t="shared" si="99"/>
        <v>4000</v>
      </c>
      <c r="AE364" t="str">
        <f t="shared" si="100"/>
        <v/>
      </c>
      <c r="AF364" t="str">
        <f t="shared" si="101"/>
        <v/>
      </c>
      <c r="AH364" s="56" t="str">
        <f t="shared" si="87"/>
        <v/>
      </c>
    </row>
    <row r="365" spans="10:34">
      <c r="J365" s="56">
        <v>349</v>
      </c>
      <c r="K365" s="56">
        <f t="shared" si="88"/>
        <v>14500</v>
      </c>
      <c r="L365" s="56">
        <f t="shared" si="89"/>
        <v>14500</v>
      </c>
      <c r="M365" s="56">
        <f t="shared" si="90"/>
        <v>14500</v>
      </c>
      <c r="N365" t="str">
        <f t="shared" si="91"/>
        <v/>
      </c>
      <c r="O365" t="str">
        <f t="shared" si="92"/>
        <v/>
      </c>
      <c r="P365" t="str">
        <f t="shared" si="93"/>
        <v/>
      </c>
      <c r="Q365" s="56" t="str">
        <f t="shared" si="85"/>
        <v/>
      </c>
      <c r="R365" s="56">
        <v>349</v>
      </c>
      <c r="S365" s="56">
        <f t="shared" si="94"/>
        <v>9500</v>
      </c>
      <c r="U365" s="56">
        <f t="shared" si="95"/>
        <v>14500</v>
      </c>
      <c r="V365" s="56" t="str">
        <f t="shared" si="96"/>
        <v/>
      </c>
      <c r="X365" t="str">
        <f t="shared" si="97"/>
        <v/>
      </c>
      <c r="Y365" s="56" t="str">
        <f t="shared" si="86"/>
        <v/>
      </c>
      <c r="AA365" s="56">
        <v>349</v>
      </c>
      <c r="AB365" s="56">
        <f t="shared" si="98"/>
        <v>14500</v>
      </c>
      <c r="AC365" s="56">
        <f t="shared" si="99"/>
        <v>4500</v>
      </c>
      <c r="AE365" t="str">
        <f t="shared" si="100"/>
        <v/>
      </c>
      <c r="AF365" t="str">
        <f t="shared" si="101"/>
        <v/>
      </c>
      <c r="AH365" s="56" t="str">
        <f t="shared" si="87"/>
        <v/>
      </c>
    </row>
    <row r="366" spans="10:34">
      <c r="J366" s="56">
        <v>350</v>
      </c>
      <c r="K366" s="56">
        <f t="shared" si="88"/>
        <v>15000</v>
      </c>
      <c r="L366" s="56">
        <f t="shared" si="89"/>
        <v>15000</v>
      </c>
      <c r="M366" s="56">
        <f t="shared" si="90"/>
        <v>15000</v>
      </c>
      <c r="N366" t="str">
        <f t="shared" si="91"/>
        <v/>
      </c>
      <c r="O366" t="str">
        <f t="shared" si="92"/>
        <v/>
      </c>
      <c r="P366" t="str">
        <f t="shared" si="93"/>
        <v/>
      </c>
      <c r="Q366" s="56" t="str">
        <f t="shared" si="85"/>
        <v/>
      </c>
      <c r="R366" s="56">
        <v>350</v>
      </c>
      <c r="S366" s="56">
        <f t="shared" si="94"/>
        <v>10000</v>
      </c>
      <c r="U366" s="56">
        <f t="shared" si="95"/>
        <v>15000</v>
      </c>
      <c r="V366" s="56" t="str">
        <f t="shared" si="96"/>
        <v/>
      </c>
      <c r="X366" t="str">
        <f t="shared" si="97"/>
        <v/>
      </c>
      <c r="Y366" s="56" t="str">
        <f t="shared" si="86"/>
        <v/>
      </c>
      <c r="AA366" s="56">
        <v>350</v>
      </c>
      <c r="AB366" s="56">
        <f t="shared" si="98"/>
        <v>15000</v>
      </c>
      <c r="AC366" s="56">
        <f t="shared" si="99"/>
        <v>5000</v>
      </c>
      <c r="AE366" t="str">
        <f t="shared" si="100"/>
        <v/>
      </c>
      <c r="AF366" t="str">
        <f t="shared" si="101"/>
        <v/>
      </c>
      <c r="AH366" s="56" t="str">
        <f t="shared" si="87"/>
        <v/>
      </c>
    </row>
    <row r="367" spans="10:34">
      <c r="J367" s="56">
        <v>351</v>
      </c>
      <c r="K367" s="56">
        <f t="shared" si="88"/>
        <v>15500</v>
      </c>
      <c r="L367" s="56">
        <f t="shared" si="89"/>
        <v>15500</v>
      </c>
      <c r="M367" s="56">
        <f t="shared" si="90"/>
        <v>15500</v>
      </c>
      <c r="N367" t="str">
        <f t="shared" si="91"/>
        <v/>
      </c>
      <c r="O367" t="str">
        <f t="shared" si="92"/>
        <v/>
      </c>
      <c r="P367" t="str">
        <f t="shared" si="93"/>
        <v/>
      </c>
      <c r="Q367" s="56" t="str">
        <f t="shared" si="85"/>
        <v/>
      </c>
      <c r="R367" s="56">
        <v>351</v>
      </c>
      <c r="S367" s="56">
        <f t="shared" si="94"/>
        <v>10500</v>
      </c>
      <c r="U367" s="56">
        <f t="shared" si="95"/>
        <v>15500</v>
      </c>
      <c r="V367" s="56" t="str">
        <f t="shared" si="96"/>
        <v/>
      </c>
      <c r="X367" t="str">
        <f t="shared" si="97"/>
        <v/>
      </c>
      <c r="Y367" s="56" t="str">
        <f t="shared" si="86"/>
        <v/>
      </c>
      <c r="AA367" s="56">
        <v>351</v>
      </c>
      <c r="AB367" s="56">
        <f t="shared" si="98"/>
        <v>15500</v>
      </c>
      <c r="AC367" s="56">
        <f t="shared" si="99"/>
        <v>5500</v>
      </c>
      <c r="AE367" t="str">
        <f t="shared" si="100"/>
        <v/>
      </c>
      <c r="AF367" t="str">
        <f t="shared" si="101"/>
        <v/>
      </c>
      <c r="AH367" s="56" t="str">
        <f t="shared" si="87"/>
        <v/>
      </c>
    </row>
    <row r="368" spans="10:34">
      <c r="J368" s="56">
        <v>352</v>
      </c>
      <c r="K368" s="56">
        <f t="shared" si="88"/>
        <v>16000</v>
      </c>
      <c r="L368" s="56">
        <f t="shared" si="89"/>
        <v>16000</v>
      </c>
      <c r="M368" s="56">
        <f t="shared" si="90"/>
        <v>16000</v>
      </c>
      <c r="N368" t="str">
        <f t="shared" si="91"/>
        <v/>
      </c>
      <c r="O368" t="str">
        <f t="shared" si="92"/>
        <v/>
      </c>
      <c r="P368" t="str">
        <f t="shared" si="93"/>
        <v/>
      </c>
      <c r="Q368" s="56" t="str">
        <f t="shared" si="85"/>
        <v/>
      </c>
      <c r="R368" s="56">
        <v>352</v>
      </c>
      <c r="S368" s="56">
        <f t="shared" si="94"/>
        <v>11000</v>
      </c>
      <c r="U368" s="56">
        <f t="shared" si="95"/>
        <v>16000</v>
      </c>
      <c r="V368" s="56" t="str">
        <f t="shared" si="96"/>
        <v/>
      </c>
      <c r="X368" t="str">
        <f t="shared" si="97"/>
        <v/>
      </c>
      <c r="Y368" s="56" t="str">
        <f t="shared" si="86"/>
        <v/>
      </c>
      <c r="AA368" s="56">
        <v>352</v>
      </c>
      <c r="AB368" s="56">
        <f t="shared" si="98"/>
        <v>16000</v>
      </c>
      <c r="AC368" s="56">
        <f t="shared" si="99"/>
        <v>6000</v>
      </c>
      <c r="AE368" t="str">
        <f t="shared" si="100"/>
        <v/>
      </c>
      <c r="AF368" t="str">
        <f t="shared" si="101"/>
        <v/>
      </c>
      <c r="AH368" s="56" t="str">
        <f t="shared" si="87"/>
        <v/>
      </c>
    </row>
    <row r="369" spans="10:34">
      <c r="J369" s="56">
        <v>353</v>
      </c>
      <c r="K369" s="56">
        <f t="shared" si="88"/>
        <v>16500</v>
      </c>
      <c r="L369" s="56">
        <f t="shared" si="89"/>
        <v>16500</v>
      </c>
      <c r="M369" s="56">
        <f t="shared" si="90"/>
        <v>16500</v>
      </c>
      <c r="N369" t="str">
        <f t="shared" si="91"/>
        <v/>
      </c>
      <c r="O369" t="str">
        <f t="shared" si="92"/>
        <v/>
      </c>
      <c r="P369" t="str">
        <f t="shared" si="93"/>
        <v/>
      </c>
      <c r="Q369" s="56" t="str">
        <f t="shared" si="85"/>
        <v/>
      </c>
      <c r="R369" s="56">
        <v>353</v>
      </c>
      <c r="S369" s="56">
        <f t="shared" si="94"/>
        <v>11500</v>
      </c>
      <c r="U369" s="56">
        <f t="shared" si="95"/>
        <v>16500</v>
      </c>
      <c r="V369" s="56" t="str">
        <f t="shared" si="96"/>
        <v/>
      </c>
      <c r="X369" t="str">
        <f t="shared" si="97"/>
        <v/>
      </c>
      <c r="Y369" s="56" t="str">
        <f t="shared" si="86"/>
        <v/>
      </c>
      <c r="AA369" s="56">
        <v>353</v>
      </c>
      <c r="AB369" s="56">
        <f t="shared" si="98"/>
        <v>16500</v>
      </c>
      <c r="AC369" s="56">
        <f t="shared" si="99"/>
        <v>6500</v>
      </c>
      <c r="AE369" t="str">
        <f t="shared" si="100"/>
        <v/>
      </c>
      <c r="AF369" t="str">
        <f t="shared" si="101"/>
        <v/>
      </c>
      <c r="AH369" s="56" t="str">
        <f t="shared" si="87"/>
        <v/>
      </c>
    </row>
    <row r="370" spans="10:34">
      <c r="J370" s="56">
        <v>354</v>
      </c>
      <c r="K370" s="56">
        <f t="shared" si="88"/>
        <v>17000</v>
      </c>
      <c r="L370" s="56">
        <f t="shared" si="89"/>
        <v>17000</v>
      </c>
      <c r="M370" s="56">
        <f t="shared" si="90"/>
        <v>17000</v>
      </c>
      <c r="N370" t="str">
        <f t="shared" si="91"/>
        <v/>
      </c>
      <c r="O370" t="str">
        <f t="shared" si="92"/>
        <v/>
      </c>
      <c r="P370" t="str">
        <f t="shared" si="93"/>
        <v/>
      </c>
      <c r="Q370" s="56" t="str">
        <f t="shared" si="85"/>
        <v/>
      </c>
      <c r="R370" s="56">
        <v>354</v>
      </c>
      <c r="S370" s="56">
        <f t="shared" si="94"/>
        <v>12000</v>
      </c>
      <c r="U370" s="56">
        <f t="shared" si="95"/>
        <v>17000</v>
      </c>
      <c r="V370" s="56" t="str">
        <f t="shared" si="96"/>
        <v/>
      </c>
      <c r="X370" t="str">
        <f t="shared" si="97"/>
        <v/>
      </c>
      <c r="Y370" s="56" t="str">
        <f t="shared" si="86"/>
        <v/>
      </c>
      <c r="AA370" s="56">
        <v>354</v>
      </c>
      <c r="AB370" s="56">
        <f t="shared" si="98"/>
        <v>17000</v>
      </c>
      <c r="AC370" s="56">
        <f t="shared" si="99"/>
        <v>7000</v>
      </c>
      <c r="AE370" t="str">
        <f t="shared" si="100"/>
        <v/>
      </c>
      <c r="AF370" t="str">
        <f t="shared" si="101"/>
        <v/>
      </c>
      <c r="AH370" s="56" t="str">
        <f t="shared" si="87"/>
        <v/>
      </c>
    </row>
    <row r="371" spans="10:34">
      <c r="J371" s="56">
        <v>355</v>
      </c>
      <c r="K371" s="56">
        <f t="shared" si="88"/>
        <v>17500</v>
      </c>
      <c r="L371" s="56">
        <f t="shared" si="89"/>
        <v>17500</v>
      </c>
      <c r="M371" s="56">
        <f t="shared" si="90"/>
        <v>17500</v>
      </c>
      <c r="N371" t="str">
        <f t="shared" si="91"/>
        <v/>
      </c>
      <c r="O371" t="str">
        <f t="shared" si="92"/>
        <v/>
      </c>
      <c r="P371" t="str">
        <f t="shared" si="93"/>
        <v/>
      </c>
      <c r="Q371" s="56" t="str">
        <f t="shared" si="85"/>
        <v/>
      </c>
      <c r="R371" s="56">
        <v>355</v>
      </c>
      <c r="S371" s="56">
        <f t="shared" si="94"/>
        <v>12500</v>
      </c>
      <c r="U371" s="56">
        <f t="shared" si="95"/>
        <v>17500</v>
      </c>
      <c r="V371" s="56" t="str">
        <f t="shared" si="96"/>
        <v/>
      </c>
      <c r="X371" t="str">
        <f t="shared" si="97"/>
        <v/>
      </c>
      <c r="Y371" s="56" t="str">
        <f t="shared" si="86"/>
        <v/>
      </c>
      <c r="AA371" s="56">
        <v>355</v>
      </c>
      <c r="AB371" s="56">
        <f t="shared" si="98"/>
        <v>17500</v>
      </c>
      <c r="AC371" s="56">
        <f t="shared" si="99"/>
        <v>7500</v>
      </c>
      <c r="AE371" t="str">
        <f t="shared" si="100"/>
        <v/>
      </c>
      <c r="AF371" t="str">
        <f t="shared" si="101"/>
        <v/>
      </c>
      <c r="AH371" s="56" t="str">
        <f t="shared" si="87"/>
        <v/>
      </c>
    </row>
    <row r="372" spans="10:34">
      <c r="J372" s="56">
        <v>356</v>
      </c>
      <c r="K372" s="56">
        <f t="shared" si="88"/>
        <v>18000</v>
      </c>
      <c r="L372" s="56">
        <f t="shared" si="89"/>
        <v>18000</v>
      </c>
      <c r="M372" s="56">
        <f t="shared" si="90"/>
        <v>18000</v>
      </c>
      <c r="N372" t="str">
        <f t="shared" si="91"/>
        <v/>
      </c>
      <c r="O372" t="str">
        <f t="shared" si="92"/>
        <v/>
      </c>
      <c r="P372" t="str">
        <f t="shared" si="93"/>
        <v/>
      </c>
      <c r="Q372" s="56" t="str">
        <f t="shared" si="85"/>
        <v/>
      </c>
      <c r="R372" s="56">
        <v>356</v>
      </c>
      <c r="S372" s="56">
        <f t="shared" si="94"/>
        <v>13000</v>
      </c>
      <c r="U372" s="56">
        <f t="shared" si="95"/>
        <v>18000</v>
      </c>
      <c r="V372" s="56" t="str">
        <f t="shared" si="96"/>
        <v/>
      </c>
      <c r="X372" t="str">
        <f t="shared" si="97"/>
        <v/>
      </c>
      <c r="Y372" s="56" t="str">
        <f t="shared" si="86"/>
        <v/>
      </c>
      <c r="AA372" s="56">
        <v>356</v>
      </c>
      <c r="AB372" s="56">
        <f t="shared" si="98"/>
        <v>18000</v>
      </c>
      <c r="AC372" s="56">
        <f t="shared" si="99"/>
        <v>8000</v>
      </c>
      <c r="AE372" t="str">
        <f t="shared" si="100"/>
        <v/>
      </c>
      <c r="AF372" t="str">
        <f t="shared" si="101"/>
        <v/>
      </c>
      <c r="AH372" s="56" t="str">
        <f t="shared" si="87"/>
        <v/>
      </c>
    </row>
    <row r="373" spans="10:34">
      <c r="J373" s="56">
        <v>357</v>
      </c>
      <c r="K373" s="56">
        <f t="shared" si="88"/>
        <v>18500</v>
      </c>
      <c r="L373" s="56">
        <f t="shared" si="89"/>
        <v>18500</v>
      </c>
      <c r="M373" s="56">
        <f t="shared" si="90"/>
        <v>18500</v>
      </c>
      <c r="N373" t="str">
        <f t="shared" si="91"/>
        <v/>
      </c>
      <c r="O373" t="str">
        <f t="shared" si="92"/>
        <v/>
      </c>
      <c r="P373" t="str">
        <f t="shared" si="93"/>
        <v/>
      </c>
      <c r="Q373" s="56" t="str">
        <f t="shared" si="85"/>
        <v/>
      </c>
      <c r="R373" s="56">
        <v>357</v>
      </c>
      <c r="S373" s="56">
        <f t="shared" si="94"/>
        <v>13500</v>
      </c>
      <c r="U373" s="56">
        <f t="shared" si="95"/>
        <v>18500</v>
      </c>
      <c r="V373" s="56" t="str">
        <f t="shared" si="96"/>
        <v/>
      </c>
      <c r="X373" t="str">
        <f t="shared" si="97"/>
        <v/>
      </c>
      <c r="Y373" s="56" t="str">
        <f t="shared" si="86"/>
        <v/>
      </c>
      <c r="AA373" s="56">
        <v>357</v>
      </c>
      <c r="AB373" s="56">
        <f t="shared" si="98"/>
        <v>18500</v>
      </c>
      <c r="AC373" s="56">
        <f t="shared" si="99"/>
        <v>8500</v>
      </c>
      <c r="AE373" t="str">
        <f t="shared" si="100"/>
        <v/>
      </c>
      <c r="AF373" t="str">
        <f t="shared" si="101"/>
        <v/>
      </c>
      <c r="AH373" s="56" t="str">
        <f t="shared" si="87"/>
        <v/>
      </c>
    </row>
    <row r="374" spans="10:34">
      <c r="J374" s="56">
        <v>358</v>
      </c>
      <c r="K374" s="56">
        <f t="shared" si="88"/>
        <v>19000</v>
      </c>
      <c r="L374" s="56">
        <f t="shared" si="89"/>
        <v>19000</v>
      </c>
      <c r="M374" s="56">
        <f t="shared" si="90"/>
        <v>19000</v>
      </c>
      <c r="N374" t="str">
        <f t="shared" si="91"/>
        <v/>
      </c>
      <c r="O374" t="str">
        <f t="shared" si="92"/>
        <v/>
      </c>
      <c r="P374" t="str">
        <f t="shared" si="93"/>
        <v/>
      </c>
      <c r="Q374" s="56" t="str">
        <f t="shared" si="85"/>
        <v/>
      </c>
      <c r="R374" s="56">
        <v>358</v>
      </c>
      <c r="S374" s="56">
        <f t="shared" si="94"/>
        <v>14000</v>
      </c>
      <c r="U374" s="56">
        <f t="shared" si="95"/>
        <v>19000</v>
      </c>
      <c r="V374" s="56" t="str">
        <f t="shared" si="96"/>
        <v/>
      </c>
      <c r="X374" t="str">
        <f t="shared" si="97"/>
        <v/>
      </c>
      <c r="Y374" s="56" t="str">
        <f t="shared" si="86"/>
        <v/>
      </c>
      <c r="AA374" s="56">
        <v>358</v>
      </c>
      <c r="AB374" s="56">
        <f t="shared" si="98"/>
        <v>19000</v>
      </c>
      <c r="AC374" s="56">
        <f t="shared" si="99"/>
        <v>9000</v>
      </c>
      <c r="AE374" t="str">
        <f t="shared" si="100"/>
        <v/>
      </c>
      <c r="AF374" t="str">
        <f t="shared" si="101"/>
        <v/>
      </c>
      <c r="AH374" s="56" t="str">
        <f t="shared" si="87"/>
        <v/>
      </c>
    </row>
    <row r="375" spans="10:34">
      <c r="J375" s="56">
        <v>359</v>
      </c>
      <c r="K375" s="56">
        <f t="shared" si="88"/>
        <v>19500</v>
      </c>
      <c r="L375" s="56">
        <f t="shared" si="89"/>
        <v>19500</v>
      </c>
      <c r="M375" s="56">
        <f t="shared" si="90"/>
        <v>19500</v>
      </c>
      <c r="N375" t="str">
        <f t="shared" si="91"/>
        <v/>
      </c>
      <c r="O375" t="str">
        <f t="shared" si="92"/>
        <v/>
      </c>
      <c r="P375" t="str">
        <f t="shared" si="93"/>
        <v/>
      </c>
      <c r="Q375" s="56" t="str">
        <f t="shared" si="85"/>
        <v/>
      </c>
      <c r="R375" s="56">
        <v>359</v>
      </c>
      <c r="S375" s="56">
        <f t="shared" si="94"/>
        <v>14500</v>
      </c>
      <c r="U375" s="56">
        <f t="shared" si="95"/>
        <v>19500</v>
      </c>
      <c r="V375" s="56" t="str">
        <f t="shared" si="96"/>
        <v/>
      </c>
      <c r="X375" t="str">
        <f t="shared" si="97"/>
        <v/>
      </c>
      <c r="Y375" s="56" t="str">
        <f t="shared" si="86"/>
        <v/>
      </c>
      <c r="AA375" s="56">
        <v>359</v>
      </c>
      <c r="AB375" s="56">
        <f t="shared" si="98"/>
        <v>19500</v>
      </c>
      <c r="AC375" s="56">
        <f t="shared" si="99"/>
        <v>9500</v>
      </c>
      <c r="AE375" t="str">
        <f t="shared" si="100"/>
        <v/>
      </c>
      <c r="AF375" t="str">
        <f t="shared" si="101"/>
        <v/>
      </c>
      <c r="AH375" s="56" t="str">
        <f t="shared" si="87"/>
        <v/>
      </c>
    </row>
    <row r="376" spans="10:34">
      <c r="J376" s="56">
        <v>360</v>
      </c>
      <c r="K376" s="56">
        <f t="shared" si="88"/>
        <v>20000</v>
      </c>
      <c r="L376" s="56">
        <f t="shared" si="89"/>
        <v>20000</v>
      </c>
      <c r="M376" s="56">
        <f t="shared" si="90"/>
        <v>20000</v>
      </c>
      <c r="N376" t="str">
        <f t="shared" si="91"/>
        <v/>
      </c>
      <c r="O376" t="str">
        <f t="shared" si="92"/>
        <v/>
      </c>
      <c r="P376" t="str">
        <f t="shared" si="93"/>
        <v/>
      </c>
      <c r="Q376" s="56" t="str">
        <f t="shared" si="85"/>
        <v/>
      </c>
      <c r="R376" s="56">
        <v>360</v>
      </c>
      <c r="S376" s="56">
        <f t="shared" si="94"/>
        <v>15000</v>
      </c>
      <c r="U376" s="56">
        <f t="shared" si="95"/>
        <v>20000</v>
      </c>
      <c r="V376" s="56" t="str">
        <f t="shared" si="96"/>
        <v/>
      </c>
      <c r="X376" t="str">
        <f t="shared" si="97"/>
        <v/>
      </c>
      <c r="Y376" s="56" t="str">
        <f t="shared" si="86"/>
        <v/>
      </c>
      <c r="AA376" s="56">
        <v>360</v>
      </c>
      <c r="AB376" s="56">
        <f t="shared" si="98"/>
        <v>20000</v>
      </c>
      <c r="AC376" s="56">
        <f t="shared" si="99"/>
        <v>10000</v>
      </c>
      <c r="AE376" t="str">
        <f t="shared" si="100"/>
        <v/>
      </c>
      <c r="AF376" t="str">
        <f t="shared" si="101"/>
        <v/>
      </c>
      <c r="AH376" s="56" t="str">
        <f t="shared" si="87"/>
        <v/>
      </c>
    </row>
    <row r="377" spans="10:34">
      <c r="J377" s="56">
        <v>361</v>
      </c>
      <c r="K377" s="56">
        <f t="shared" si="88"/>
        <v>500</v>
      </c>
      <c r="L377" s="56">
        <f t="shared" si="89"/>
        <v>500</v>
      </c>
      <c r="M377" s="56">
        <f t="shared" si="90"/>
        <v>500</v>
      </c>
      <c r="N377">
        <f t="shared" si="91"/>
        <v>1</v>
      </c>
      <c r="O377">
        <f t="shared" si="92"/>
        <v>1</v>
      </c>
      <c r="P377">
        <f t="shared" si="93"/>
        <v>1</v>
      </c>
      <c r="Q377" s="56">
        <f t="shared" si="85"/>
        <v>1</v>
      </c>
      <c r="R377" s="56">
        <v>361</v>
      </c>
      <c r="S377" s="56">
        <f t="shared" si="94"/>
        <v>500</v>
      </c>
      <c r="U377" s="56">
        <f t="shared" si="95"/>
        <v>500</v>
      </c>
      <c r="V377" s="56">
        <f t="shared" si="96"/>
        <v>1</v>
      </c>
      <c r="X377">
        <f t="shared" si="97"/>
        <v>1</v>
      </c>
      <c r="Y377" s="56">
        <f t="shared" si="86"/>
        <v>1</v>
      </c>
      <c r="AA377" s="56">
        <v>361</v>
      </c>
      <c r="AB377" s="56">
        <f t="shared" si="98"/>
        <v>500</v>
      </c>
      <c r="AC377" s="56">
        <f t="shared" si="99"/>
        <v>500</v>
      </c>
      <c r="AE377">
        <f t="shared" si="100"/>
        <v>1</v>
      </c>
      <c r="AF377">
        <f t="shared" si="101"/>
        <v>1</v>
      </c>
      <c r="AH377" s="56">
        <f t="shared" si="87"/>
        <v>1</v>
      </c>
    </row>
    <row r="378" spans="10:34">
      <c r="J378" s="56">
        <v>362</v>
      </c>
      <c r="K378" s="56">
        <f t="shared" si="88"/>
        <v>1000</v>
      </c>
      <c r="L378" s="56">
        <f t="shared" si="89"/>
        <v>1000</v>
      </c>
      <c r="M378" s="56">
        <f t="shared" si="90"/>
        <v>1000</v>
      </c>
      <c r="N378" t="str">
        <f t="shared" si="91"/>
        <v/>
      </c>
      <c r="O378" t="str">
        <f t="shared" si="92"/>
        <v/>
      </c>
      <c r="P378" t="str">
        <f t="shared" si="93"/>
        <v/>
      </c>
      <c r="Q378" s="56" t="str">
        <f t="shared" si="85"/>
        <v/>
      </c>
      <c r="R378" s="56">
        <v>362</v>
      </c>
      <c r="S378" s="56">
        <f t="shared" si="94"/>
        <v>1000</v>
      </c>
      <c r="U378" s="56">
        <f t="shared" si="95"/>
        <v>1000</v>
      </c>
      <c r="V378" s="56" t="str">
        <f t="shared" si="96"/>
        <v/>
      </c>
      <c r="X378" t="str">
        <f t="shared" si="97"/>
        <v/>
      </c>
      <c r="Y378" s="56" t="str">
        <f t="shared" si="86"/>
        <v/>
      </c>
      <c r="AA378" s="56">
        <v>362</v>
      </c>
      <c r="AB378" s="56">
        <f t="shared" si="98"/>
        <v>1000</v>
      </c>
      <c r="AC378" s="56">
        <f t="shared" si="99"/>
        <v>1000</v>
      </c>
      <c r="AE378" t="str">
        <f t="shared" si="100"/>
        <v/>
      </c>
      <c r="AF378" t="str">
        <f t="shared" si="101"/>
        <v/>
      </c>
      <c r="AH378" s="56" t="str">
        <f t="shared" si="87"/>
        <v/>
      </c>
    </row>
    <row r="379" spans="10:34">
      <c r="J379" s="56">
        <v>363</v>
      </c>
      <c r="K379" s="56">
        <f t="shared" si="88"/>
        <v>1500</v>
      </c>
      <c r="L379" s="56">
        <f t="shared" si="89"/>
        <v>1500</v>
      </c>
      <c r="M379" s="56">
        <f t="shared" si="90"/>
        <v>1500</v>
      </c>
      <c r="N379" t="str">
        <f t="shared" si="91"/>
        <v/>
      </c>
      <c r="O379" t="str">
        <f t="shared" si="92"/>
        <v/>
      </c>
      <c r="P379" t="str">
        <f t="shared" si="93"/>
        <v/>
      </c>
      <c r="Q379" s="56" t="str">
        <f t="shared" si="85"/>
        <v/>
      </c>
      <c r="R379" s="56">
        <v>363</v>
      </c>
      <c r="S379" s="56">
        <f t="shared" si="94"/>
        <v>1500</v>
      </c>
      <c r="U379" s="56">
        <f t="shared" si="95"/>
        <v>1500</v>
      </c>
      <c r="V379" s="56" t="str">
        <f t="shared" si="96"/>
        <v/>
      </c>
      <c r="X379" t="str">
        <f t="shared" si="97"/>
        <v/>
      </c>
      <c r="Y379" s="56" t="str">
        <f t="shared" si="86"/>
        <v/>
      </c>
      <c r="AA379" s="56">
        <v>363</v>
      </c>
      <c r="AB379" s="56">
        <f t="shared" si="98"/>
        <v>1500</v>
      </c>
      <c r="AC379" s="56">
        <f t="shared" si="99"/>
        <v>1500</v>
      </c>
      <c r="AE379" t="str">
        <f t="shared" si="100"/>
        <v/>
      </c>
      <c r="AF379" t="str">
        <f t="shared" si="101"/>
        <v/>
      </c>
      <c r="AH379" s="56" t="str">
        <f t="shared" si="87"/>
        <v/>
      </c>
    </row>
    <row r="380" spans="10:34">
      <c r="J380" s="56">
        <v>364</v>
      </c>
      <c r="K380" s="56">
        <f t="shared" si="88"/>
        <v>2000</v>
      </c>
      <c r="L380" s="56">
        <f t="shared" si="89"/>
        <v>2000</v>
      </c>
      <c r="M380" s="56">
        <f t="shared" si="90"/>
        <v>2000</v>
      </c>
      <c r="N380" t="str">
        <f t="shared" si="91"/>
        <v/>
      </c>
      <c r="O380" t="str">
        <f t="shared" si="92"/>
        <v/>
      </c>
      <c r="P380" t="str">
        <f t="shared" si="93"/>
        <v/>
      </c>
      <c r="Q380" s="56" t="str">
        <f t="shared" si="85"/>
        <v/>
      </c>
      <c r="R380" s="56">
        <v>364</v>
      </c>
      <c r="S380" s="56">
        <f t="shared" si="94"/>
        <v>2000</v>
      </c>
      <c r="U380" s="56">
        <f t="shared" si="95"/>
        <v>2000</v>
      </c>
      <c r="V380" s="56" t="str">
        <f t="shared" si="96"/>
        <v/>
      </c>
      <c r="X380" t="str">
        <f t="shared" si="97"/>
        <v/>
      </c>
      <c r="Y380" s="56" t="str">
        <f t="shared" si="86"/>
        <v/>
      </c>
      <c r="AA380" s="56">
        <v>364</v>
      </c>
      <c r="AB380" s="56">
        <f t="shared" si="98"/>
        <v>2000</v>
      </c>
      <c r="AC380" s="56">
        <f t="shared" si="99"/>
        <v>2000</v>
      </c>
      <c r="AE380" t="str">
        <f t="shared" si="100"/>
        <v/>
      </c>
      <c r="AF380" t="str">
        <f t="shared" si="101"/>
        <v/>
      </c>
      <c r="AH380" s="56" t="str">
        <f t="shared" si="87"/>
        <v/>
      </c>
    </row>
    <row r="381" spans="10:34">
      <c r="J381" s="56">
        <v>365</v>
      </c>
      <c r="K381" s="56">
        <f t="shared" si="88"/>
        <v>2500</v>
      </c>
      <c r="L381" s="56">
        <f t="shared" si="89"/>
        <v>2500</v>
      </c>
      <c r="M381" s="56">
        <f t="shared" si="90"/>
        <v>2500</v>
      </c>
      <c r="N381" t="str">
        <f t="shared" si="91"/>
        <v/>
      </c>
      <c r="O381" t="str">
        <f t="shared" si="92"/>
        <v/>
      </c>
      <c r="P381" t="str">
        <f t="shared" si="93"/>
        <v/>
      </c>
      <c r="Q381" s="56" t="str">
        <f t="shared" si="85"/>
        <v/>
      </c>
      <c r="R381" s="56">
        <v>365</v>
      </c>
      <c r="S381" s="56">
        <f t="shared" si="94"/>
        <v>2500</v>
      </c>
      <c r="U381" s="56">
        <f t="shared" si="95"/>
        <v>2500</v>
      </c>
      <c r="V381" s="56" t="str">
        <f t="shared" si="96"/>
        <v/>
      </c>
      <c r="X381" t="str">
        <f t="shared" si="97"/>
        <v/>
      </c>
      <c r="Y381" s="56" t="str">
        <f t="shared" si="86"/>
        <v/>
      </c>
      <c r="AA381" s="56">
        <v>365</v>
      </c>
      <c r="AB381" s="56">
        <f t="shared" si="98"/>
        <v>2500</v>
      </c>
      <c r="AC381" s="56">
        <f t="shared" si="99"/>
        <v>2500</v>
      </c>
      <c r="AE381" t="str">
        <f t="shared" si="100"/>
        <v/>
      </c>
      <c r="AF381" t="str">
        <f t="shared" si="101"/>
        <v/>
      </c>
      <c r="AH381" s="56" t="str">
        <f t="shared" si="87"/>
        <v/>
      </c>
    </row>
  </sheetData>
  <mergeCells count="18">
    <mergeCell ref="AH15:AH16"/>
    <mergeCell ref="B10:C10"/>
    <mergeCell ref="B11:C11"/>
    <mergeCell ref="B12:C12"/>
    <mergeCell ref="B13:C13"/>
    <mergeCell ref="K15:M15"/>
    <mergeCell ref="N15:P15"/>
    <mergeCell ref="Q15:Q16"/>
    <mergeCell ref="S15:U15"/>
    <mergeCell ref="V15:X15"/>
    <mergeCell ref="Y15:Y16"/>
    <mergeCell ref="AE15:AG15"/>
    <mergeCell ref="AF2:AH2"/>
    <mergeCell ref="A1:D1"/>
    <mergeCell ref="G1:H1"/>
    <mergeCell ref="G2:H2"/>
    <mergeCell ref="O2:Q2"/>
    <mergeCell ref="W2:Y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374"/>
  <sheetViews>
    <sheetView topLeftCell="M1" zoomScale="75" zoomScaleNormal="89" workbookViewId="0">
      <selection activeCell="P10" sqref="P10"/>
    </sheetView>
  </sheetViews>
  <sheetFormatPr baseColWidth="10" defaultColWidth="12.6640625" defaultRowHeight="15.75" customHeight="1"/>
  <cols>
    <col min="1" max="1" width="16.5" customWidth="1"/>
    <col min="14" max="14" width="16.33203125" customWidth="1"/>
    <col min="15" max="15" width="34.6640625" customWidth="1"/>
    <col min="16" max="16" width="17.1640625" customWidth="1"/>
    <col min="19" max="19" width="15.6640625" customWidth="1"/>
    <col min="20" max="20" width="19.1640625" customWidth="1"/>
    <col min="21" max="21" width="21.5" customWidth="1"/>
    <col min="22" max="22" width="17.1640625" customWidth="1"/>
    <col min="24" max="24" width="18.33203125" customWidth="1"/>
  </cols>
  <sheetData>
    <row r="1" spans="1:26" ht="15.75" customHeight="1">
      <c r="A1" s="40" t="s">
        <v>253</v>
      </c>
      <c r="B1" s="41"/>
      <c r="C1" s="41"/>
      <c r="D1" s="8"/>
      <c r="E1" s="60"/>
      <c r="F1" s="119" t="s">
        <v>48</v>
      </c>
      <c r="G1" s="44">
        <f>'[1]everything spreadsheet'!$B$29</f>
        <v>0.26723982541658492</v>
      </c>
      <c r="H1" s="45" t="s">
        <v>254</v>
      </c>
      <c r="I1" s="46" t="s">
        <v>255</v>
      </c>
      <c r="J1" s="47">
        <v>10</v>
      </c>
      <c r="K1" s="48" t="s">
        <v>256</v>
      </c>
      <c r="L1" s="49" t="s">
        <v>257</v>
      </c>
      <c r="M1" s="50">
        <f>'[1]everything spreadsheet'!B16</f>
        <v>50</v>
      </c>
      <c r="N1" s="51" t="s">
        <v>258</v>
      </c>
      <c r="O1" s="52" t="s">
        <v>259</v>
      </c>
      <c r="P1" s="53">
        <v>40</v>
      </c>
      <c r="Q1" s="54" t="s">
        <v>260</v>
      </c>
      <c r="R1" s="55" t="s">
        <v>38</v>
      </c>
      <c r="S1" s="55">
        <v>2000</v>
      </c>
      <c r="T1" s="55" t="s">
        <v>261</v>
      </c>
      <c r="U1" s="162" t="s">
        <v>262</v>
      </c>
      <c r="V1" s="163"/>
      <c r="W1" s="164"/>
      <c r="X1" s="46" t="s">
        <v>255</v>
      </c>
      <c r="Y1" s="47">
        <v>10</v>
      </c>
      <c r="Z1" s="48" t="s">
        <v>256</v>
      </c>
    </row>
    <row r="2" spans="1:26" ht="15.75" customHeight="1">
      <c r="A2" s="57" t="s">
        <v>263</v>
      </c>
      <c r="B2" s="58">
        <f>'[1]everything spreadsheet'!B9</f>
        <v>100</v>
      </c>
      <c r="C2" s="59" t="s">
        <v>264</v>
      </c>
      <c r="D2" s="8"/>
      <c r="E2" s="8"/>
      <c r="F2" s="8"/>
      <c r="G2" s="8"/>
      <c r="H2" s="60"/>
      <c r="I2" s="61" t="s">
        <v>265</v>
      </c>
      <c r="J2" s="62">
        <v>50</v>
      </c>
      <c r="K2" s="63" t="s">
        <v>266</v>
      </c>
      <c r="L2" s="8"/>
      <c r="M2" s="8"/>
      <c r="N2" s="60"/>
      <c r="O2" s="64" t="s">
        <v>267</v>
      </c>
      <c r="P2" s="65">
        <v>0.35</v>
      </c>
      <c r="Q2" s="66" t="s">
        <v>254</v>
      </c>
      <c r="R2" s="55" t="s">
        <v>268</v>
      </c>
      <c r="S2" s="55">
        <v>0.96</v>
      </c>
      <c r="T2" s="55"/>
      <c r="U2" s="165" t="s">
        <v>269</v>
      </c>
      <c r="V2" s="166">
        <v>2369</v>
      </c>
      <c r="W2" s="167"/>
      <c r="X2" s="61" t="s">
        <v>270</v>
      </c>
      <c r="Y2" s="62">
        <v>100</v>
      </c>
      <c r="Z2" s="63" t="s">
        <v>266</v>
      </c>
    </row>
    <row r="3" spans="1:26" ht="15.75" customHeight="1">
      <c r="A3" s="57" t="s">
        <v>271</v>
      </c>
      <c r="B3" s="58">
        <f>'[1]everything spreadsheet'!B8</f>
        <v>2.5</v>
      </c>
      <c r="C3" s="59" t="s">
        <v>272</v>
      </c>
      <c r="D3" s="8"/>
      <c r="E3" s="8"/>
      <c r="F3" s="8"/>
      <c r="G3" s="8"/>
      <c r="H3" s="60"/>
      <c r="I3" s="61" t="s">
        <v>273</v>
      </c>
      <c r="J3" s="62">
        <v>2</v>
      </c>
      <c r="K3" s="63" t="s">
        <v>274</v>
      </c>
      <c r="L3" s="8"/>
      <c r="M3" s="8"/>
      <c r="N3" s="18"/>
      <c r="O3" s="8"/>
      <c r="P3" s="8"/>
      <c r="Q3" s="8"/>
      <c r="R3" s="55" t="s">
        <v>275</v>
      </c>
      <c r="S3" s="55">
        <v>0.96</v>
      </c>
      <c r="T3" s="55"/>
      <c r="U3" s="165" t="s">
        <v>157</v>
      </c>
      <c r="V3" s="166">
        <v>0.92</v>
      </c>
      <c r="W3" s="167"/>
      <c r="X3" s="61" t="s">
        <v>276</v>
      </c>
      <c r="Y3" s="62">
        <v>3</v>
      </c>
      <c r="Z3" s="63" t="s">
        <v>277</v>
      </c>
    </row>
    <row r="4" spans="1:26" ht="15.75" customHeight="1" thickBot="1">
      <c r="A4" s="57" t="s">
        <v>278</v>
      </c>
      <c r="B4" s="58">
        <f>'[1]everything spreadsheet'!B10</f>
        <v>500</v>
      </c>
      <c r="C4" s="67" t="s">
        <v>279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55" t="s">
        <v>280</v>
      </c>
      <c r="S4" s="55">
        <f>'[1]everything spreadsheet'!B22</f>
        <v>4</v>
      </c>
      <c r="T4" s="55"/>
      <c r="U4" s="168" t="s">
        <v>281</v>
      </c>
      <c r="V4" s="169">
        <v>100</v>
      </c>
      <c r="W4" s="170" t="s">
        <v>282</v>
      </c>
    </row>
    <row r="5" spans="1:26" ht="15.75" customHeight="1">
      <c r="A5" s="57" t="s">
        <v>283</v>
      </c>
      <c r="B5" s="58">
        <v>0</v>
      </c>
      <c r="C5" s="67" t="s">
        <v>284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26" ht="15.75" customHeight="1">
      <c r="A6" s="57" t="s">
        <v>285</v>
      </c>
      <c r="B6" s="58">
        <f>'[1]everything spreadsheet'!B7</f>
        <v>26</v>
      </c>
      <c r="C6" s="59" t="s">
        <v>272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26" ht="15.75" customHeight="1">
      <c r="A7" s="5" t="s">
        <v>249</v>
      </c>
      <c r="B7" s="5" t="s">
        <v>286</v>
      </c>
      <c r="C7" s="5" t="s">
        <v>287</v>
      </c>
      <c r="D7" s="5" t="s">
        <v>288</v>
      </c>
      <c r="E7" s="68" t="s">
        <v>44</v>
      </c>
      <c r="F7" s="68" t="s">
        <v>289</v>
      </c>
      <c r="G7" s="68" t="s">
        <v>289</v>
      </c>
      <c r="H7" s="69" t="s">
        <v>290</v>
      </c>
      <c r="I7" s="69" t="s">
        <v>290</v>
      </c>
      <c r="J7" s="69" t="s">
        <v>273</v>
      </c>
      <c r="K7" s="69" t="s">
        <v>273</v>
      </c>
      <c r="L7" s="70" t="s">
        <v>291</v>
      </c>
      <c r="M7" s="70" t="s">
        <v>291</v>
      </c>
      <c r="N7" s="71" t="s">
        <v>292</v>
      </c>
      <c r="O7" s="72" t="s">
        <v>293</v>
      </c>
      <c r="P7" s="230" t="s">
        <v>294</v>
      </c>
      <c r="Q7" s="230" t="s">
        <v>294</v>
      </c>
      <c r="R7" s="230" t="s">
        <v>295</v>
      </c>
      <c r="S7" s="230" t="s">
        <v>296</v>
      </c>
      <c r="T7" s="255" t="s">
        <v>297</v>
      </c>
      <c r="U7" s="261" t="s">
        <v>298</v>
      </c>
      <c r="V7" s="255" t="s">
        <v>299</v>
      </c>
      <c r="W7" s="262" t="s">
        <v>300</v>
      </c>
      <c r="X7" s="262" t="s">
        <v>301</v>
      </c>
    </row>
    <row r="8" spans="1:26" ht="15.75" customHeight="1" thickBot="1">
      <c r="A8" s="120" t="s">
        <v>302</v>
      </c>
      <c r="B8" s="120" t="s">
        <v>303</v>
      </c>
      <c r="C8" s="121" t="s">
        <v>272</v>
      </c>
      <c r="D8" s="121" t="s">
        <v>272</v>
      </c>
      <c r="E8" s="74" t="s">
        <v>210</v>
      </c>
      <c r="F8" s="74" t="s">
        <v>304</v>
      </c>
      <c r="G8" s="74" t="s">
        <v>305</v>
      </c>
      <c r="H8" s="75" t="s">
        <v>306</v>
      </c>
      <c r="I8" s="75" t="s">
        <v>307</v>
      </c>
      <c r="J8" s="75" t="s">
        <v>304</v>
      </c>
      <c r="K8" s="75" t="s">
        <v>305</v>
      </c>
      <c r="L8" s="76" t="s">
        <v>261</v>
      </c>
      <c r="M8" s="76" t="s">
        <v>305</v>
      </c>
      <c r="N8" s="77" t="s">
        <v>305</v>
      </c>
      <c r="O8" s="78" t="s">
        <v>284</v>
      </c>
      <c r="P8" s="231" t="s">
        <v>306</v>
      </c>
      <c r="Q8" s="231" t="s">
        <v>307</v>
      </c>
      <c r="R8" s="231" t="s">
        <v>307</v>
      </c>
      <c r="S8" s="230"/>
      <c r="T8">
        <f>SUM(O9:O373)</f>
        <v>277.13234093799218</v>
      </c>
      <c r="U8">
        <f xml:space="preserve"> SUM(O9:O373) / 100</f>
        <v>2.7713234093799217</v>
      </c>
      <c r="V8">
        <f xml:space="preserve"> SUM(O9:O373) / 250</f>
        <v>1.1085293637519686</v>
      </c>
      <c r="W8" s="262" t="s">
        <v>308</v>
      </c>
      <c r="X8" s="5">
        <f>W373/'[1]everything spreadsheet'!$B$31*5</f>
        <v>7.2495536918294077</v>
      </c>
    </row>
    <row r="9" spans="1:26" ht="15.75" customHeight="1">
      <c r="A9" s="79">
        <v>41640</v>
      </c>
      <c r="B9" s="56">
        <v>18.8</v>
      </c>
      <c r="C9" s="15">
        <f t="shared" ref="C9:C72" si="0">IF(B9/1000*$B$2&lt;=$B$3,B9/1000*$B$2,$B$3)</f>
        <v>1.8800000000000001</v>
      </c>
      <c r="D9" s="15">
        <f>B5+C9</f>
        <v>1.8800000000000001</v>
      </c>
      <c r="E9" s="122">
        <f>'[1]everything spreadsheet'!$B$27*1000</f>
        <v>105879.88429553059</v>
      </c>
      <c r="F9" s="122">
        <f>E9*C9/$G$1</f>
        <v>744852.2396139995</v>
      </c>
      <c r="G9" s="123">
        <f t="shared" ref="G9:G72" si="1">F9/1000000</f>
        <v>0.74485223961399949</v>
      </c>
      <c r="H9" s="28">
        <f>$J$2*C9/$J$1*1000</f>
        <v>9400</v>
      </c>
      <c r="I9" s="28">
        <f t="shared" ref="I9:I72" si="2">H9/1000</f>
        <v>9.4</v>
      </c>
      <c r="J9" s="28">
        <f t="shared" ref="J9:J72" si="3">I9*2000000</f>
        <v>18800000</v>
      </c>
      <c r="K9" s="123">
        <f t="shared" ref="K9:K72" si="4">J9/1000000</f>
        <v>18.8</v>
      </c>
      <c r="L9" s="213"/>
      <c r="M9" s="214"/>
      <c r="N9" s="123">
        <f>IF('[1]everything spreadsheet'!$B$12="Ozone",K9+M9+G9,G9+M9)</f>
        <v>19.544852239613999</v>
      </c>
      <c r="O9" s="28">
        <f>N9/$P$1/$P$2</f>
        <v>1.3960608742581428</v>
      </c>
      <c r="P9">
        <f t="shared" ref="P9:P72" si="5">$Y$2*C9/$Y$1*1000*20</f>
        <v>376000</v>
      </c>
      <c r="Q9" s="8">
        <f>P9/1000</f>
        <v>376</v>
      </c>
      <c r="R9">
        <f>0+Q9</f>
        <v>376</v>
      </c>
      <c r="S9">
        <f>SUM(Q9:Q373)/($Y$3*1000)</f>
        <v>15.627333333333333</v>
      </c>
      <c r="U9" s="232">
        <f>ROUNDUP(U8, 0)</f>
        <v>3</v>
      </c>
      <c r="V9">
        <f>ROUNDUP(V8, 0) -1</f>
        <v>1</v>
      </c>
      <c r="W9">
        <f>(D9*1000)/'[1]everything spreadsheet'!$B$28/60</f>
        <v>0.75061342679419896</v>
      </c>
      <c r="X9">
        <f>ROUNDUP(X8,0)</f>
        <v>8</v>
      </c>
    </row>
    <row r="10" spans="1:26" ht="15.75" customHeight="1">
      <c r="A10" s="79">
        <v>41641</v>
      </c>
      <c r="B10" s="56">
        <v>19.8</v>
      </c>
      <c r="C10" s="15">
        <f t="shared" si="0"/>
        <v>1.9800000000000002</v>
      </c>
      <c r="D10" s="15">
        <f t="shared" ref="D10:D39" si="6">IF(D9+C10&lt;=$B$6,D9+C10,$B$6)</f>
        <v>3.8600000000000003</v>
      </c>
      <c r="E10" s="122">
        <f>'[1]everything spreadsheet'!$B$27*1000</f>
        <v>105879.88429553059</v>
      </c>
      <c r="F10" s="122">
        <f t="shared" ref="F10:F73" si="7">E10*C10/$G$1</f>
        <v>784472.03959346761</v>
      </c>
      <c r="G10" s="123">
        <f t="shared" si="1"/>
        <v>0.78447203959346756</v>
      </c>
      <c r="H10" s="28">
        <f t="shared" ref="H10:H73" si="8">$J$2*C10/$J$1*1000</f>
        <v>9900.0000000000018</v>
      </c>
      <c r="I10" s="28">
        <f t="shared" si="2"/>
        <v>9.9000000000000021</v>
      </c>
      <c r="J10" s="28">
        <f t="shared" si="3"/>
        <v>19800000.000000004</v>
      </c>
      <c r="K10" s="123">
        <f t="shared" si="4"/>
        <v>19.800000000000004</v>
      </c>
      <c r="L10" s="213"/>
      <c r="M10" s="214"/>
      <c r="N10" s="123">
        <f>IF('[1]everything spreadsheet'!$B$12="Ozone",K10+M10+G10,G10+M10)</f>
        <v>20.584472039593471</v>
      </c>
      <c r="O10" s="28">
        <f t="shared" ref="O10:O73" si="9">N10/$P$1/$P$2</f>
        <v>1.4703194313995338</v>
      </c>
      <c r="P10">
        <f t="shared" si="5"/>
        <v>396000.00000000006</v>
      </c>
      <c r="Q10" s="8">
        <f t="shared" ref="Q10:Q73" si="10">P10/1000</f>
        <v>396.00000000000006</v>
      </c>
      <c r="R10">
        <f>R9+Q10</f>
        <v>772</v>
      </c>
      <c r="S10">
        <f>ROUNDUP(S9,0)</f>
        <v>16</v>
      </c>
      <c r="W10">
        <f>(D10*1000)/'[1]everything spreadsheet'!$B$28/60+W9</f>
        <v>2.2917665264886713</v>
      </c>
    </row>
    <row r="11" spans="1:26" ht="15.75" customHeight="1">
      <c r="A11" s="79">
        <v>41642</v>
      </c>
      <c r="B11" s="56">
        <v>0</v>
      </c>
      <c r="C11" s="15">
        <f t="shared" si="0"/>
        <v>0</v>
      </c>
      <c r="D11" s="15">
        <f t="shared" si="6"/>
        <v>3.8600000000000003</v>
      </c>
      <c r="E11" s="122">
        <f>'[1]everything spreadsheet'!$B$27*1000</f>
        <v>105879.88429553059</v>
      </c>
      <c r="F11" s="122">
        <f t="shared" si="7"/>
        <v>0</v>
      </c>
      <c r="G11" s="123">
        <f t="shared" si="1"/>
        <v>0</v>
      </c>
      <c r="H11" s="28">
        <f t="shared" si="8"/>
        <v>0</v>
      </c>
      <c r="I11" s="28">
        <f t="shared" si="2"/>
        <v>0</v>
      </c>
      <c r="J11" s="28">
        <f t="shared" si="3"/>
        <v>0</v>
      </c>
      <c r="K11" s="123">
        <f t="shared" si="4"/>
        <v>0</v>
      </c>
      <c r="L11" s="213"/>
      <c r="M11" s="214"/>
      <c r="N11" s="123">
        <f>IF('[1]everything spreadsheet'!$B$12="Ozone",K11+M11+G11,G11+M11)</f>
        <v>0</v>
      </c>
      <c r="O11" s="28">
        <f t="shared" si="9"/>
        <v>0</v>
      </c>
      <c r="P11">
        <f t="shared" si="5"/>
        <v>0</v>
      </c>
      <c r="Q11" s="8">
        <f t="shared" si="10"/>
        <v>0</v>
      </c>
      <c r="R11">
        <f t="shared" ref="R11:R74" si="11">R10+Q11</f>
        <v>772</v>
      </c>
      <c r="W11">
        <f>(D11*1000)/'[1]everything spreadsheet'!$B$28/60+W10</f>
        <v>3.8329196261831435</v>
      </c>
    </row>
    <row r="12" spans="1:26" ht="15.75" customHeight="1">
      <c r="A12" s="79">
        <v>41643</v>
      </c>
      <c r="B12" s="56">
        <v>0</v>
      </c>
      <c r="C12" s="15">
        <f t="shared" si="0"/>
        <v>0</v>
      </c>
      <c r="D12" s="15">
        <f t="shared" si="6"/>
        <v>3.8600000000000003</v>
      </c>
      <c r="E12" s="122">
        <f>'[1]everything spreadsheet'!$B$27*1000</f>
        <v>105879.88429553059</v>
      </c>
      <c r="F12" s="122">
        <f t="shared" si="7"/>
        <v>0</v>
      </c>
      <c r="G12" s="123">
        <f t="shared" si="1"/>
        <v>0</v>
      </c>
      <c r="H12" s="28">
        <f t="shared" si="8"/>
        <v>0</v>
      </c>
      <c r="I12" s="28">
        <f t="shared" si="2"/>
        <v>0</v>
      </c>
      <c r="J12" s="28">
        <f t="shared" si="3"/>
        <v>0</v>
      </c>
      <c r="K12" s="123">
        <f t="shared" si="4"/>
        <v>0</v>
      </c>
      <c r="L12" s="213"/>
      <c r="M12" s="214"/>
      <c r="N12" s="123">
        <f>IF('[1]everything spreadsheet'!$B$12="Ozone",K12+M12+G12,G12+M12)</f>
        <v>0</v>
      </c>
      <c r="O12" s="28">
        <f t="shared" si="9"/>
        <v>0</v>
      </c>
      <c r="P12">
        <f t="shared" si="5"/>
        <v>0</v>
      </c>
      <c r="Q12" s="8">
        <f t="shared" si="10"/>
        <v>0</v>
      </c>
      <c r="R12">
        <f t="shared" si="11"/>
        <v>772</v>
      </c>
      <c r="W12">
        <f>(D12*1000)/'[1]everything spreadsheet'!$B$28/60+W11</f>
        <v>5.3740727258776158</v>
      </c>
    </row>
    <row r="13" spans="1:26" ht="15.75" customHeight="1">
      <c r="A13" s="79">
        <v>41644</v>
      </c>
      <c r="B13" s="56">
        <v>0</v>
      </c>
      <c r="C13" s="15">
        <f t="shared" si="0"/>
        <v>0</v>
      </c>
      <c r="D13" s="15">
        <f t="shared" si="6"/>
        <v>3.8600000000000003</v>
      </c>
      <c r="E13" s="122">
        <f>'[1]everything spreadsheet'!$B$27*1000</f>
        <v>105879.88429553059</v>
      </c>
      <c r="F13" s="122">
        <f t="shared" si="7"/>
        <v>0</v>
      </c>
      <c r="G13" s="123">
        <f t="shared" si="1"/>
        <v>0</v>
      </c>
      <c r="H13" s="28">
        <f t="shared" si="8"/>
        <v>0</v>
      </c>
      <c r="I13" s="28">
        <f t="shared" si="2"/>
        <v>0</v>
      </c>
      <c r="J13" s="28">
        <f t="shared" si="3"/>
        <v>0</v>
      </c>
      <c r="K13" s="123">
        <f t="shared" si="4"/>
        <v>0</v>
      </c>
      <c r="L13" s="213"/>
      <c r="M13" s="214"/>
      <c r="N13" s="123">
        <f>IF('[1]everything spreadsheet'!$B$12="Ozone",K13+M13+G13,G13+M13)</f>
        <v>0</v>
      </c>
      <c r="O13" s="28">
        <f t="shared" si="9"/>
        <v>0</v>
      </c>
      <c r="P13">
        <f t="shared" si="5"/>
        <v>0</v>
      </c>
      <c r="Q13" s="8">
        <f t="shared" si="10"/>
        <v>0</v>
      </c>
      <c r="R13">
        <f t="shared" si="11"/>
        <v>772</v>
      </c>
      <c r="W13">
        <f>(D13*1000)/'[1]everything spreadsheet'!$B$28/60+W12</f>
        <v>6.9152258255720884</v>
      </c>
    </row>
    <row r="14" spans="1:26" ht="15.75" customHeight="1">
      <c r="A14" s="79">
        <v>41645</v>
      </c>
      <c r="B14" s="56">
        <v>5</v>
      </c>
      <c r="C14" s="15">
        <f t="shared" si="0"/>
        <v>0.5</v>
      </c>
      <c r="D14" s="15">
        <f t="shared" si="6"/>
        <v>4.3600000000000003</v>
      </c>
      <c r="E14" s="122">
        <f>'[1]everything spreadsheet'!$B$27*1000</f>
        <v>105879.88429553059</v>
      </c>
      <c r="F14" s="122">
        <f t="shared" si="7"/>
        <v>198098.99989734028</v>
      </c>
      <c r="G14" s="123">
        <f t="shared" si="1"/>
        <v>0.19809899989734028</v>
      </c>
      <c r="H14" s="28">
        <f t="shared" si="8"/>
        <v>2500</v>
      </c>
      <c r="I14" s="28">
        <f t="shared" si="2"/>
        <v>2.5</v>
      </c>
      <c r="J14" s="28">
        <f t="shared" si="3"/>
        <v>5000000</v>
      </c>
      <c r="K14" s="123">
        <f t="shared" si="4"/>
        <v>5</v>
      </c>
      <c r="L14" s="213"/>
      <c r="M14" s="214"/>
      <c r="N14" s="123">
        <f>IF('[1]everything spreadsheet'!$B$12="Ozone",K14+M14+G14,G14+M14)</f>
        <v>5.1980989998973399</v>
      </c>
      <c r="O14" s="28">
        <f>N14/$P$1/$P$2</f>
        <v>0.3712927857069529</v>
      </c>
      <c r="P14">
        <f t="shared" si="5"/>
        <v>100000</v>
      </c>
      <c r="Q14" s="8">
        <f t="shared" si="10"/>
        <v>100</v>
      </c>
      <c r="R14">
        <f t="shared" si="11"/>
        <v>872</v>
      </c>
      <c r="W14">
        <f>(D14*1000)/'[1]everything spreadsheet'!$B$28/60+W13</f>
        <v>8.6560101557969329</v>
      </c>
    </row>
    <row r="15" spans="1:26" ht="15.75" customHeight="1">
      <c r="A15" s="79">
        <v>41646</v>
      </c>
      <c r="B15" s="56">
        <v>20.399999999999999</v>
      </c>
      <c r="C15" s="15">
        <f t="shared" si="0"/>
        <v>2.0399999999999996</v>
      </c>
      <c r="D15" s="15">
        <f t="shared" si="6"/>
        <v>6.4</v>
      </c>
      <c r="E15" s="122">
        <f>'[1]everything spreadsheet'!$B$27*1000</f>
        <v>105879.88429553059</v>
      </c>
      <c r="F15" s="122">
        <f t="shared" si="7"/>
        <v>808243.91958114819</v>
      </c>
      <c r="G15" s="123">
        <f t="shared" si="1"/>
        <v>0.80824391958114816</v>
      </c>
      <c r="H15" s="28">
        <f t="shared" si="8"/>
        <v>10200</v>
      </c>
      <c r="I15" s="28">
        <f t="shared" si="2"/>
        <v>10.199999999999999</v>
      </c>
      <c r="J15" s="28">
        <f t="shared" si="3"/>
        <v>20400000</v>
      </c>
      <c r="K15" s="123">
        <f t="shared" si="4"/>
        <v>20.399999999999999</v>
      </c>
      <c r="L15" s="213"/>
      <c r="M15" s="214"/>
      <c r="N15" s="123">
        <f>IF('[1]everything spreadsheet'!$B$12="Ozone",K15+M15+G15,G15+M15)</f>
        <v>21.208243919581147</v>
      </c>
      <c r="O15" s="28">
        <f t="shared" si="9"/>
        <v>1.5148745656843676</v>
      </c>
      <c r="P15">
        <f t="shared" si="5"/>
        <v>408000</v>
      </c>
      <c r="Q15" s="8">
        <f t="shared" si="10"/>
        <v>408</v>
      </c>
      <c r="R15">
        <f t="shared" si="11"/>
        <v>1280</v>
      </c>
      <c r="W15">
        <f>(D15*1000)/'[1]everything spreadsheet'!$B$28/60+W14</f>
        <v>11.211289906585694</v>
      </c>
    </row>
    <row r="16" spans="1:26" ht="15.75" customHeight="1">
      <c r="A16" s="79">
        <v>41647</v>
      </c>
      <c r="B16" s="56">
        <v>24.8</v>
      </c>
      <c r="C16" s="15">
        <f t="shared" si="0"/>
        <v>2.48</v>
      </c>
      <c r="D16" s="15">
        <f t="shared" si="6"/>
        <v>8.8800000000000008</v>
      </c>
      <c r="E16" s="122">
        <f>'[1]everything spreadsheet'!$B$27*1000</f>
        <v>105879.88429553059</v>
      </c>
      <c r="F16" s="122">
        <f t="shared" si="7"/>
        <v>982571.0394908078</v>
      </c>
      <c r="G16" s="123">
        <f t="shared" si="1"/>
        <v>0.98257103949080782</v>
      </c>
      <c r="H16" s="28">
        <f t="shared" si="8"/>
        <v>12400</v>
      </c>
      <c r="I16" s="28">
        <f t="shared" si="2"/>
        <v>12.4</v>
      </c>
      <c r="J16" s="28">
        <f t="shared" si="3"/>
        <v>24800000</v>
      </c>
      <c r="K16" s="123">
        <f t="shared" si="4"/>
        <v>24.8</v>
      </c>
      <c r="L16" s="213"/>
      <c r="M16" s="214"/>
      <c r="N16" s="123">
        <f>IF('[1]everything spreadsheet'!$B$12="Ozone",K16+M16+G16,G16+M16)</f>
        <v>25.782571039490808</v>
      </c>
      <c r="O16" s="28">
        <f>N16/$P$1/$P$2</f>
        <v>1.8416122171064864</v>
      </c>
      <c r="P16">
        <f t="shared" si="5"/>
        <v>496000</v>
      </c>
      <c r="Q16" s="8">
        <f t="shared" si="10"/>
        <v>496</v>
      </c>
      <c r="R16">
        <f t="shared" si="11"/>
        <v>1776</v>
      </c>
      <c r="W16">
        <f>(D16*1000)/'[1]everything spreadsheet'!$B$28/60+W15</f>
        <v>14.756740560805103</v>
      </c>
    </row>
    <row r="17" spans="1:23" ht="15.75" customHeight="1">
      <c r="A17" s="79">
        <v>41648</v>
      </c>
      <c r="B17" s="56">
        <v>34</v>
      </c>
      <c r="C17" s="15">
        <f t="shared" si="0"/>
        <v>2.5</v>
      </c>
      <c r="D17" s="15">
        <f t="shared" si="6"/>
        <v>11.38</v>
      </c>
      <c r="E17" s="122">
        <f>'[1]everything spreadsheet'!$B$27*1000</f>
        <v>105879.88429553059</v>
      </c>
      <c r="F17" s="122">
        <f t="shared" si="7"/>
        <v>990494.99948670156</v>
      </c>
      <c r="G17" s="123">
        <f t="shared" si="1"/>
        <v>0.99049499948670161</v>
      </c>
      <c r="H17" s="28">
        <f t="shared" si="8"/>
        <v>12500</v>
      </c>
      <c r="I17" s="28">
        <f t="shared" si="2"/>
        <v>12.5</v>
      </c>
      <c r="J17" s="28">
        <f t="shared" si="3"/>
        <v>25000000</v>
      </c>
      <c r="K17" s="123">
        <f t="shared" si="4"/>
        <v>25</v>
      </c>
      <c r="L17" s="213"/>
      <c r="M17" s="214"/>
      <c r="N17" s="123">
        <f>IF('[1]everything spreadsheet'!$B$12="Ozone",K17+M17+G17,G17+M17)</f>
        <v>25.990494999486703</v>
      </c>
      <c r="O17" s="28">
        <f t="shared" si="9"/>
        <v>1.8564639285347646</v>
      </c>
      <c r="P17">
        <f t="shared" si="5"/>
        <v>500000</v>
      </c>
      <c r="Q17" s="8">
        <f t="shared" si="10"/>
        <v>500</v>
      </c>
      <c r="R17">
        <f t="shared" si="11"/>
        <v>2276</v>
      </c>
      <c r="W17">
        <f>(D17*1000)/'[1]everything spreadsheet'!$B$28/60+W16</f>
        <v>19.30034736767637</v>
      </c>
    </row>
    <row r="18" spans="1:23" ht="15.75" customHeight="1">
      <c r="A18" s="79">
        <v>41649</v>
      </c>
      <c r="B18" s="56">
        <v>44.6</v>
      </c>
      <c r="C18" s="15">
        <f t="shared" si="0"/>
        <v>2.5</v>
      </c>
      <c r="D18" s="15">
        <f t="shared" si="6"/>
        <v>13.88</v>
      </c>
      <c r="E18" s="122">
        <f>'[1]everything spreadsheet'!$B$27*1000</f>
        <v>105879.88429553059</v>
      </c>
      <c r="F18" s="122">
        <f t="shared" si="7"/>
        <v>990494.99948670156</v>
      </c>
      <c r="G18" s="123">
        <f t="shared" si="1"/>
        <v>0.99049499948670161</v>
      </c>
      <c r="H18" s="28">
        <f t="shared" si="8"/>
        <v>12500</v>
      </c>
      <c r="I18" s="28">
        <f t="shared" si="2"/>
        <v>12.5</v>
      </c>
      <c r="J18" s="28">
        <f t="shared" si="3"/>
        <v>25000000</v>
      </c>
      <c r="K18" s="123">
        <f t="shared" si="4"/>
        <v>25</v>
      </c>
      <c r="L18" s="213"/>
      <c r="M18" s="214"/>
      <c r="N18" s="123">
        <f>IF('[1]everything spreadsheet'!$B$12="Ozone",K18+M18+G18,G18+M18)</f>
        <v>25.990494999486703</v>
      </c>
      <c r="O18" s="28">
        <f t="shared" si="9"/>
        <v>1.8564639285347646</v>
      </c>
      <c r="P18">
        <f t="shared" si="5"/>
        <v>500000</v>
      </c>
      <c r="Q18" s="8">
        <f t="shared" si="10"/>
        <v>500</v>
      </c>
      <c r="R18">
        <f t="shared" si="11"/>
        <v>2776</v>
      </c>
      <c r="W18">
        <f>(D18*1000)/'[1]everything spreadsheet'!$B$28/60+W17</f>
        <v>24.842110327199499</v>
      </c>
    </row>
    <row r="19" spans="1:23" ht="15.75" customHeight="1">
      <c r="A19" s="79">
        <v>41650</v>
      </c>
      <c r="B19" s="56">
        <v>14.4</v>
      </c>
      <c r="C19" s="15">
        <f t="shared" si="0"/>
        <v>1.44</v>
      </c>
      <c r="D19" s="15">
        <f t="shared" si="6"/>
        <v>15.32</v>
      </c>
      <c r="E19" s="122">
        <f>'[1]everything spreadsheet'!$B$27*1000</f>
        <v>105879.88429553059</v>
      </c>
      <c r="F19" s="122">
        <f t="shared" si="7"/>
        <v>570525.11970434</v>
      </c>
      <c r="G19" s="123">
        <f t="shared" si="1"/>
        <v>0.57052511970434006</v>
      </c>
      <c r="H19" s="28">
        <f t="shared" si="8"/>
        <v>7200</v>
      </c>
      <c r="I19" s="28">
        <f t="shared" si="2"/>
        <v>7.2</v>
      </c>
      <c r="J19" s="28">
        <f t="shared" si="3"/>
        <v>14400000</v>
      </c>
      <c r="K19" s="123">
        <f t="shared" si="4"/>
        <v>14.4</v>
      </c>
      <c r="L19" s="213"/>
      <c r="M19" s="214"/>
      <c r="N19" s="123">
        <f>IF('[1]everything spreadsheet'!$B$12="Ozone",K19+M19+G19,G19+M19)</f>
        <v>14.970525119704341</v>
      </c>
      <c r="O19" s="28">
        <f t="shared" si="9"/>
        <v>1.0693232228360243</v>
      </c>
      <c r="P19">
        <f t="shared" si="5"/>
        <v>288000</v>
      </c>
      <c r="Q19" s="8">
        <f t="shared" si="10"/>
        <v>288</v>
      </c>
      <c r="R19">
        <f t="shared" si="11"/>
        <v>3064</v>
      </c>
      <c r="W19">
        <f>(D19*1000)/'[1]everything spreadsheet'!$B$28/60+W18</f>
        <v>30.958811230650099</v>
      </c>
    </row>
    <row r="20" spans="1:23" ht="15.75" customHeight="1">
      <c r="A20" s="79">
        <v>41651</v>
      </c>
      <c r="B20" s="56">
        <v>50.2</v>
      </c>
      <c r="C20" s="15">
        <f t="shared" si="0"/>
        <v>2.5</v>
      </c>
      <c r="D20" s="15">
        <f t="shared" si="6"/>
        <v>17.82</v>
      </c>
      <c r="E20" s="122">
        <f>'[1]everything spreadsheet'!$B$27*1000</f>
        <v>105879.88429553059</v>
      </c>
      <c r="F20" s="122">
        <f t="shared" si="7"/>
        <v>990494.99948670156</v>
      </c>
      <c r="G20" s="123">
        <f t="shared" si="1"/>
        <v>0.99049499948670161</v>
      </c>
      <c r="H20" s="28">
        <f t="shared" si="8"/>
        <v>12500</v>
      </c>
      <c r="I20" s="28">
        <f t="shared" si="2"/>
        <v>12.5</v>
      </c>
      <c r="J20" s="28">
        <f t="shared" si="3"/>
        <v>25000000</v>
      </c>
      <c r="K20" s="123">
        <f t="shared" si="4"/>
        <v>25</v>
      </c>
      <c r="L20" s="213"/>
      <c r="M20" s="214"/>
      <c r="N20" s="123">
        <f>IF('[1]everything spreadsheet'!$B$12="Ozone",K20+M20+G20,G20+M20)</f>
        <v>25.990494999486703</v>
      </c>
      <c r="O20" s="28">
        <f>N20/$P$1/$P$2</f>
        <v>1.8564639285347646</v>
      </c>
      <c r="P20">
        <f t="shared" si="5"/>
        <v>500000</v>
      </c>
      <c r="Q20" s="8">
        <f t="shared" si="10"/>
        <v>500</v>
      </c>
      <c r="R20">
        <f t="shared" si="11"/>
        <v>3564</v>
      </c>
      <c r="W20">
        <f>(D20*1000)/'[1]everything spreadsheet'!$B$28/60+W19</f>
        <v>38.073668286752557</v>
      </c>
    </row>
    <row r="21" spans="1:23" ht="15.75" customHeight="1">
      <c r="A21" s="79">
        <v>41652</v>
      </c>
      <c r="B21" s="56">
        <v>9.6</v>
      </c>
      <c r="C21" s="15">
        <f t="shared" si="0"/>
        <v>0.96</v>
      </c>
      <c r="D21" s="15">
        <f t="shared" si="6"/>
        <v>18.78</v>
      </c>
      <c r="E21" s="122">
        <f>'[1]everything spreadsheet'!$B$27*1000</f>
        <v>105879.88429553059</v>
      </c>
      <c r="F21" s="122">
        <f t="shared" si="7"/>
        <v>380350.07980289333</v>
      </c>
      <c r="G21" s="123">
        <f t="shared" si="1"/>
        <v>0.38035007980289331</v>
      </c>
      <c r="H21" s="28">
        <f t="shared" si="8"/>
        <v>4800</v>
      </c>
      <c r="I21" s="28">
        <f t="shared" si="2"/>
        <v>4.8</v>
      </c>
      <c r="J21" s="28">
        <f t="shared" si="3"/>
        <v>9600000</v>
      </c>
      <c r="K21" s="123">
        <f t="shared" si="4"/>
        <v>9.6</v>
      </c>
      <c r="L21" s="213"/>
      <c r="M21" s="214"/>
      <c r="N21" s="123">
        <f>IF('[1]everything spreadsheet'!$B$12="Ozone",K21+M21+G21,G21+M21)</f>
        <v>9.9803500798028928</v>
      </c>
      <c r="O21" s="28">
        <f t="shared" si="9"/>
        <v>0.71288214855734955</v>
      </c>
      <c r="P21">
        <f t="shared" si="5"/>
        <v>192000</v>
      </c>
      <c r="Q21" s="8">
        <f t="shared" si="10"/>
        <v>192</v>
      </c>
      <c r="R21">
        <f t="shared" si="11"/>
        <v>3756</v>
      </c>
      <c r="W21">
        <f>(D21*1000)/'[1]everything spreadsheet'!$B$28/60+W20</f>
        <v>45.571817305473331</v>
      </c>
    </row>
    <row r="22" spans="1:23" ht="15.75" customHeight="1">
      <c r="A22" s="79">
        <v>41653</v>
      </c>
      <c r="B22" s="56">
        <v>5.8</v>
      </c>
      <c r="C22" s="15">
        <f t="shared" si="0"/>
        <v>0.57999999999999996</v>
      </c>
      <c r="D22" s="15">
        <f t="shared" si="6"/>
        <v>19.36</v>
      </c>
      <c r="E22" s="122">
        <f>'[1]everything spreadsheet'!$B$27*1000</f>
        <v>105879.88429553059</v>
      </c>
      <c r="F22" s="122">
        <f t="shared" si="7"/>
        <v>229794.83988091472</v>
      </c>
      <c r="G22" s="123">
        <f t="shared" si="1"/>
        <v>0.22979483988091473</v>
      </c>
      <c r="H22" s="28">
        <f t="shared" si="8"/>
        <v>2899.9999999999995</v>
      </c>
      <c r="I22" s="28">
        <f t="shared" si="2"/>
        <v>2.8999999999999995</v>
      </c>
      <c r="J22" s="28">
        <f t="shared" si="3"/>
        <v>5799999.9999999991</v>
      </c>
      <c r="K22" s="123">
        <f t="shared" si="4"/>
        <v>5.7999999999999989</v>
      </c>
      <c r="L22" s="213"/>
      <c r="M22" s="214"/>
      <c r="N22" s="123">
        <f>IF('[1]everything spreadsheet'!$B$12="Ozone",K22+M22+G22,G22+M22)</f>
        <v>6.029794839880914</v>
      </c>
      <c r="O22" s="28">
        <f>N22/$P$1/$P$2</f>
        <v>0.43069963142006534</v>
      </c>
      <c r="P22">
        <f t="shared" si="5"/>
        <v>115999.99999999999</v>
      </c>
      <c r="Q22" s="8">
        <f t="shared" si="10"/>
        <v>115.99999999999999</v>
      </c>
      <c r="R22">
        <f t="shared" si="11"/>
        <v>3872</v>
      </c>
      <c r="W22">
        <f>(D22*1000)/'[1]everything spreadsheet'!$B$28/60+W21</f>
        <v>53.30153855160934</v>
      </c>
    </row>
    <row r="23" spans="1:23" ht="15.75" customHeight="1">
      <c r="A23" s="79">
        <v>41654</v>
      </c>
      <c r="B23" s="56">
        <v>1.6</v>
      </c>
      <c r="C23" s="15">
        <f t="shared" si="0"/>
        <v>0.16</v>
      </c>
      <c r="D23" s="15">
        <f t="shared" si="6"/>
        <v>19.52</v>
      </c>
      <c r="E23" s="122">
        <f>'[1]everything spreadsheet'!$B$27*1000</f>
        <v>105879.88429553059</v>
      </c>
      <c r="F23" s="122">
        <f t="shared" si="7"/>
        <v>63391.679967148892</v>
      </c>
      <c r="G23" s="123">
        <f t="shared" si="1"/>
        <v>6.3391679967148895E-2</v>
      </c>
      <c r="H23" s="28">
        <f t="shared" si="8"/>
        <v>800</v>
      </c>
      <c r="I23" s="28">
        <f t="shared" si="2"/>
        <v>0.8</v>
      </c>
      <c r="J23" s="28">
        <f t="shared" si="3"/>
        <v>1600000</v>
      </c>
      <c r="K23" s="123">
        <f t="shared" si="4"/>
        <v>1.6</v>
      </c>
      <c r="L23" s="213"/>
      <c r="M23" s="214"/>
      <c r="N23" s="123">
        <f>IF('[1]everything spreadsheet'!$B$12="Ozone",K23+M23+G23,G23+M23)</f>
        <v>1.6633916799671491</v>
      </c>
      <c r="O23" s="28">
        <f t="shared" si="9"/>
        <v>0.11881369142622494</v>
      </c>
      <c r="P23">
        <f t="shared" si="5"/>
        <v>32000</v>
      </c>
      <c r="Q23" s="8">
        <f t="shared" si="10"/>
        <v>32</v>
      </c>
      <c r="R23">
        <f t="shared" si="11"/>
        <v>3904</v>
      </c>
      <c r="W23">
        <f>(D23*1000)/'[1]everything spreadsheet'!$B$28/60+W22</f>
        <v>61.095141791515061</v>
      </c>
    </row>
    <row r="24" spans="1:23" ht="15.75" customHeight="1">
      <c r="A24" s="79">
        <v>41655</v>
      </c>
      <c r="B24" s="56">
        <v>0.8</v>
      </c>
      <c r="C24" s="15">
        <f t="shared" si="0"/>
        <v>0.08</v>
      </c>
      <c r="D24" s="15">
        <f t="shared" si="6"/>
        <v>19.599999999999998</v>
      </c>
      <c r="E24" s="122">
        <f>'[1]everything spreadsheet'!$B$27*1000</f>
        <v>105879.88429553059</v>
      </c>
      <c r="F24" s="122">
        <f t="shared" si="7"/>
        <v>31695.839983574446</v>
      </c>
      <c r="G24" s="123">
        <f t="shared" si="1"/>
        <v>3.1695839983574448E-2</v>
      </c>
      <c r="H24" s="28">
        <f t="shared" si="8"/>
        <v>400</v>
      </c>
      <c r="I24" s="28">
        <f t="shared" si="2"/>
        <v>0.4</v>
      </c>
      <c r="J24" s="28">
        <f t="shared" si="3"/>
        <v>800000</v>
      </c>
      <c r="K24" s="123">
        <f t="shared" si="4"/>
        <v>0.8</v>
      </c>
      <c r="L24" s="213"/>
      <c r="M24" s="214"/>
      <c r="N24" s="123">
        <f>IF('[1]everything spreadsheet'!$B$12="Ozone",K24+M24+G24,G24+M24)</f>
        <v>0.83169583998357455</v>
      </c>
      <c r="O24" s="28">
        <f t="shared" si="9"/>
        <v>5.9406845713112472E-2</v>
      </c>
      <c r="P24">
        <f t="shared" si="5"/>
        <v>16000</v>
      </c>
      <c r="Q24" s="8">
        <f t="shared" si="10"/>
        <v>16</v>
      </c>
      <c r="R24">
        <f t="shared" si="11"/>
        <v>3920</v>
      </c>
      <c r="W24">
        <f>(D24*1000)/'[1]everything spreadsheet'!$B$28/60+W23</f>
        <v>68.920686028305639</v>
      </c>
    </row>
    <row r="25" spans="1:23" ht="15.75" customHeight="1">
      <c r="A25" s="79">
        <v>41656</v>
      </c>
      <c r="B25" s="56">
        <v>0</v>
      </c>
      <c r="C25" s="15">
        <f t="shared" si="0"/>
        <v>0</v>
      </c>
      <c r="D25" s="15">
        <f t="shared" si="6"/>
        <v>19.599999999999998</v>
      </c>
      <c r="E25" s="122">
        <f>'[1]everything spreadsheet'!$B$27*1000</f>
        <v>105879.88429553059</v>
      </c>
      <c r="F25" s="122">
        <f t="shared" si="7"/>
        <v>0</v>
      </c>
      <c r="G25" s="123">
        <f t="shared" si="1"/>
        <v>0</v>
      </c>
      <c r="H25" s="28">
        <f t="shared" si="8"/>
        <v>0</v>
      </c>
      <c r="I25" s="28">
        <f t="shared" si="2"/>
        <v>0</v>
      </c>
      <c r="J25" s="28">
        <f t="shared" si="3"/>
        <v>0</v>
      </c>
      <c r="K25" s="123">
        <f t="shared" si="4"/>
        <v>0</v>
      </c>
      <c r="L25" s="213"/>
      <c r="M25" s="214"/>
      <c r="N25" s="123">
        <f>IF('[1]everything spreadsheet'!$B$12="Ozone",K25+M25+G25,G25+M25)</f>
        <v>0</v>
      </c>
      <c r="O25" s="28">
        <f t="shared" si="9"/>
        <v>0</v>
      </c>
      <c r="P25">
        <f t="shared" si="5"/>
        <v>0</v>
      </c>
      <c r="Q25" s="8">
        <f t="shared" si="10"/>
        <v>0</v>
      </c>
      <c r="R25">
        <f t="shared" si="11"/>
        <v>3920</v>
      </c>
      <c r="W25">
        <f>(D25*1000)/'[1]everything spreadsheet'!$B$28/60+W24</f>
        <v>76.746230265096216</v>
      </c>
    </row>
    <row r="26" spans="1:23" ht="15.75" customHeight="1">
      <c r="A26" s="79">
        <v>41657</v>
      </c>
      <c r="B26" s="56">
        <v>2.6</v>
      </c>
      <c r="C26" s="15">
        <f t="shared" si="0"/>
        <v>0.26</v>
      </c>
      <c r="D26" s="15">
        <f t="shared" si="6"/>
        <v>19.86</v>
      </c>
      <c r="E26" s="122">
        <f>'[1]everything spreadsheet'!$B$27*1000</f>
        <v>105879.88429553059</v>
      </c>
      <c r="F26" s="122">
        <f t="shared" si="7"/>
        <v>103011.47994661696</v>
      </c>
      <c r="G26" s="123">
        <f t="shared" si="1"/>
        <v>0.10301147994661697</v>
      </c>
      <c r="H26" s="28">
        <f t="shared" si="8"/>
        <v>1300</v>
      </c>
      <c r="I26" s="28">
        <f t="shared" si="2"/>
        <v>1.3</v>
      </c>
      <c r="J26" s="28">
        <f t="shared" si="3"/>
        <v>2600000</v>
      </c>
      <c r="K26" s="123">
        <f t="shared" si="4"/>
        <v>2.6</v>
      </c>
      <c r="L26" s="213"/>
      <c r="M26" s="214"/>
      <c r="N26" s="123">
        <f>IF('[1]everything spreadsheet'!$B$12="Ozone",K26+M26+G26,G26+M26)</f>
        <v>2.7030114799466172</v>
      </c>
      <c r="O26" s="28">
        <f t="shared" si="9"/>
        <v>0.19307224856761551</v>
      </c>
      <c r="P26">
        <f t="shared" si="5"/>
        <v>52000</v>
      </c>
      <c r="Q26" s="8">
        <f t="shared" si="10"/>
        <v>52</v>
      </c>
      <c r="R26">
        <f t="shared" si="11"/>
        <v>3972</v>
      </c>
      <c r="W26">
        <f>(D26*1000)/'[1]everything spreadsheet'!$B$28/60+W25</f>
        <v>84.675582741762597</v>
      </c>
    </row>
    <row r="27" spans="1:23" ht="15.75" customHeight="1">
      <c r="A27" s="79">
        <v>41658</v>
      </c>
      <c r="B27" s="56">
        <v>1</v>
      </c>
      <c r="C27" s="15">
        <f t="shared" si="0"/>
        <v>0.1</v>
      </c>
      <c r="D27" s="15">
        <f t="shared" si="6"/>
        <v>19.96</v>
      </c>
      <c r="E27" s="122">
        <f>'[1]everything spreadsheet'!$B$27*1000</f>
        <v>105879.88429553059</v>
      </c>
      <c r="F27" s="122">
        <f t="shared" si="7"/>
        <v>39619.799979468058</v>
      </c>
      <c r="G27" s="123">
        <f t="shared" si="1"/>
        <v>3.9619799979468059E-2</v>
      </c>
      <c r="H27" s="28">
        <f t="shared" si="8"/>
        <v>500</v>
      </c>
      <c r="I27" s="28">
        <f t="shared" si="2"/>
        <v>0.5</v>
      </c>
      <c r="J27" s="28">
        <f t="shared" si="3"/>
        <v>1000000</v>
      </c>
      <c r="K27" s="123">
        <f t="shared" si="4"/>
        <v>1</v>
      </c>
      <c r="L27" s="213"/>
      <c r="M27" s="214"/>
      <c r="N27" s="123">
        <f>IF('[1]everything spreadsheet'!$B$12="Ozone",K27+M27+G27,G27+M27)</f>
        <v>1.0396197999794681</v>
      </c>
      <c r="O27" s="28">
        <f t="shared" si="9"/>
        <v>7.4258557141390583E-2</v>
      </c>
      <c r="P27">
        <f t="shared" si="5"/>
        <v>20000</v>
      </c>
      <c r="Q27" s="8">
        <f t="shared" si="10"/>
        <v>20</v>
      </c>
      <c r="R27">
        <f t="shared" si="11"/>
        <v>3992</v>
      </c>
      <c r="W27">
        <f>(D27*1000)/'[1]everything spreadsheet'!$B$28/60+W26</f>
        <v>92.644861464535055</v>
      </c>
    </row>
    <row r="28" spans="1:23" ht="15.75" customHeight="1">
      <c r="A28" s="79">
        <v>41659</v>
      </c>
      <c r="B28" s="56">
        <v>0.6</v>
      </c>
      <c r="C28" s="15">
        <f t="shared" si="0"/>
        <v>0.06</v>
      </c>
      <c r="D28" s="15">
        <f t="shared" si="6"/>
        <v>20.02</v>
      </c>
      <c r="E28" s="122">
        <f>'[1]everything spreadsheet'!$B$27*1000</f>
        <v>105879.88429553059</v>
      </c>
      <c r="F28" s="122">
        <f t="shared" si="7"/>
        <v>23771.879987680833</v>
      </c>
      <c r="G28" s="123">
        <f t="shared" si="1"/>
        <v>2.3771879987680832E-2</v>
      </c>
      <c r="H28" s="28">
        <f t="shared" si="8"/>
        <v>300</v>
      </c>
      <c r="I28" s="28">
        <f t="shared" si="2"/>
        <v>0.3</v>
      </c>
      <c r="J28" s="28">
        <f t="shared" si="3"/>
        <v>600000</v>
      </c>
      <c r="K28" s="123">
        <f t="shared" si="4"/>
        <v>0.6</v>
      </c>
      <c r="L28" s="213"/>
      <c r="M28" s="214"/>
      <c r="N28" s="123">
        <f>IF('[1]everything spreadsheet'!$B$12="Ozone",K28+M28+G28,G28+M28)</f>
        <v>0.6237718799876808</v>
      </c>
      <c r="O28" s="28">
        <f t="shared" si="9"/>
        <v>4.4555134284834347E-2</v>
      </c>
      <c r="P28">
        <f t="shared" si="5"/>
        <v>12000</v>
      </c>
      <c r="Q28" s="8">
        <f t="shared" si="10"/>
        <v>12</v>
      </c>
      <c r="R28">
        <f t="shared" si="11"/>
        <v>4004</v>
      </c>
      <c r="W28">
        <f>(D28*1000)/'[1]everything spreadsheet'!$B$28/60+W27</f>
        <v>100.63809593497115</v>
      </c>
    </row>
    <row r="29" spans="1:23" ht="15.75" customHeight="1">
      <c r="A29" s="79">
        <v>41660</v>
      </c>
      <c r="B29" s="56">
        <v>0.8</v>
      </c>
      <c r="C29" s="15">
        <f t="shared" si="0"/>
        <v>0.08</v>
      </c>
      <c r="D29" s="15">
        <f t="shared" si="6"/>
        <v>20.099999999999998</v>
      </c>
      <c r="E29" s="122">
        <f>'[1]everything spreadsheet'!$B$27*1000</f>
        <v>105879.88429553059</v>
      </c>
      <c r="F29" s="122">
        <f t="shared" si="7"/>
        <v>31695.839983574446</v>
      </c>
      <c r="G29" s="123">
        <f t="shared" si="1"/>
        <v>3.1695839983574448E-2</v>
      </c>
      <c r="H29" s="28">
        <f t="shared" si="8"/>
        <v>400</v>
      </c>
      <c r="I29" s="28">
        <f t="shared" si="2"/>
        <v>0.4</v>
      </c>
      <c r="J29" s="28">
        <f t="shared" si="3"/>
        <v>800000</v>
      </c>
      <c r="K29" s="123">
        <f t="shared" si="4"/>
        <v>0.8</v>
      </c>
      <c r="L29" s="213"/>
      <c r="M29" s="214"/>
      <c r="N29" s="123">
        <f>IF('[1]everything spreadsheet'!$B$12="Ozone",K29+M29+G29,G29+M29)</f>
        <v>0.83169583998357455</v>
      </c>
      <c r="O29" s="28">
        <f t="shared" si="9"/>
        <v>5.9406845713112472E-2</v>
      </c>
      <c r="P29">
        <f t="shared" si="5"/>
        <v>16000</v>
      </c>
      <c r="Q29" s="8">
        <f t="shared" si="10"/>
        <v>16</v>
      </c>
      <c r="R29">
        <f t="shared" si="11"/>
        <v>4020</v>
      </c>
      <c r="W29">
        <f>(D29*1000)/'[1]everything spreadsheet'!$B$28/60+W28</f>
        <v>108.6632714022921</v>
      </c>
    </row>
    <row r="30" spans="1:23" ht="15.75" customHeight="1">
      <c r="A30" s="79">
        <v>41661</v>
      </c>
      <c r="B30" s="56">
        <v>0.6</v>
      </c>
      <c r="C30" s="15">
        <f t="shared" si="0"/>
        <v>0.06</v>
      </c>
      <c r="D30" s="15">
        <f t="shared" si="6"/>
        <v>20.159999999999997</v>
      </c>
      <c r="E30" s="122">
        <f>'[1]everything spreadsheet'!$B$27*1000</f>
        <v>105879.88429553059</v>
      </c>
      <c r="F30" s="122">
        <f t="shared" si="7"/>
        <v>23771.879987680833</v>
      </c>
      <c r="G30" s="123">
        <f t="shared" si="1"/>
        <v>2.3771879987680832E-2</v>
      </c>
      <c r="H30" s="28">
        <f t="shared" si="8"/>
        <v>300</v>
      </c>
      <c r="I30" s="28">
        <f t="shared" si="2"/>
        <v>0.3</v>
      </c>
      <c r="J30" s="28">
        <f t="shared" si="3"/>
        <v>600000</v>
      </c>
      <c r="K30" s="123">
        <f t="shared" si="4"/>
        <v>0.6</v>
      </c>
      <c r="L30" s="213"/>
      <c r="M30" s="214"/>
      <c r="N30" s="123">
        <f>IF('[1]everything spreadsheet'!$B$12="Ozone",K30+M30+G30,G30+M30)</f>
        <v>0.6237718799876808</v>
      </c>
      <c r="O30" s="28">
        <f t="shared" si="9"/>
        <v>4.4555134284834347E-2</v>
      </c>
      <c r="P30">
        <f t="shared" si="5"/>
        <v>12000</v>
      </c>
      <c r="Q30" s="8">
        <f t="shared" si="10"/>
        <v>12</v>
      </c>
      <c r="R30">
        <f t="shared" si="11"/>
        <v>4032</v>
      </c>
      <c r="W30">
        <f>(D30*1000)/'[1]everything spreadsheet'!$B$28/60+W29</f>
        <v>116.71240261727669</v>
      </c>
    </row>
    <row r="31" spans="1:23" ht="15.75" customHeight="1">
      <c r="A31" s="79">
        <v>41662</v>
      </c>
      <c r="B31" s="56">
        <v>0</v>
      </c>
      <c r="C31" s="15">
        <f t="shared" si="0"/>
        <v>0</v>
      </c>
      <c r="D31" s="15">
        <f t="shared" si="6"/>
        <v>20.159999999999997</v>
      </c>
      <c r="E31" s="122">
        <f>'[1]everything spreadsheet'!$B$27*1000</f>
        <v>105879.88429553059</v>
      </c>
      <c r="F31" s="122">
        <f t="shared" si="7"/>
        <v>0</v>
      </c>
      <c r="G31" s="123">
        <f t="shared" si="1"/>
        <v>0</v>
      </c>
      <c r="H31" s="28">
        <f t="shared" si="8"/>
        <v>0</v>
      </c>
      <c r="I31" s="28">
        <f t="shared" si="2"/>
        <v>0</v>
      </c>
      <c r="J31" s="28">
        <f t="shared" si="3"/>
        <v>0</v>
      </c>
      <c r="K31" s="123">
        <f t="shared" si="4"/>
        <v>0</v>
      </c>
      <c r="L31" s="213"/>
      <c r="M31" s="214"/>
      <c r="N31" s="123">
        <f>IF('[1]everything spreadsheet'!$B$12="Ozone",K31+M31+G31,G31+M31)</f>
        <v>0</v>
      </c>
      <c r="O31" s="28">
        <f t="shared" si="9"/>
        <v>0</v>
      </c>
      <c r="P31">
        <f t="shared" si="5"/>
        <v>0</v>
      </c>
      <c r="Q31" s="8">
        <f t="shared" si="10"/>
        <v>0</v>
      </c>
      <c r="R31">
        <f t="shared" si="11"/>
        <v>4032</v>
      </c>
      <c r="W31">
        <f>(D31*1000)/'[1]everything spreadsheet'!$B$28/60+W30</f>
        <v>124.76153383226129</v>
      </c>
    </row>
    <row r="32" spans="1:23" ht="15.75" customHeight="1">
      <c r="A32" s="79">
        <v>41663</v>
      </c>
      <c r="B32" s="56">
        <v>0</v>
      </c>
      <c r="C32" s="15">
        <f t="shared" si="0"/>
        <v>0</v>
      </c>
      <c r="D32" s="15">
        <f t="shared" si="6"/>
        <v>20.159999999999997</v>
      </c>
      <c r="E32" s="122">
        <f>'[1]everything spreadsheet'!$B$27*1000</f>
        <v>105879.88429553059</v>
      </c>
      <c r="F32" s="122">
        <f t="shared" si="7"/>
        <v>0</v>
      </c>
      <c r="G32" s="123">
        <f t="shared" si="1"/>
        <v>0</v>
      </c>
      <c r="H32" s="28">
        <f t="shared" si="8"/>
        <v>0</v>
      </c>
      <c r="I32" s="28">
        <f t="shared" si="2"/>
        <v>0</v>
      </c>
      <c r="J32" s="28">
        <f t="shared" si="3"/>
        <v>0</v>
      </c>
      <c r="K32" s="123">
        <f t="shared" si="4"/>
        <v>0</v>
      </c>
      <c r="L32" s="213"/>
      <c r="M32" s="214"/>
      <c r="N32" s="123">
        <f>IF('[1]everything spreadsheet'!$B$12="Ozone",K32+M32+G32,G32+M32)</f>
        <v>0</v>
      </c>
      <c r="O32" s="28">
        <f t="shared" si="9"/>
        <v>0</v>
      </c>
      <c r="P32">
        <f t="shared" si="5"/>
        <v>0</v>
      </c>
      <c r="Q32" s="8">
        <f t="shared" si="10"/>
        <v>0</v>
      </c>
      <c r="R32">
        <f t="shared" si="11"/>
        <v>4032</v>
      </c>
      <c r="W32">
        <f>(D32*1000)/'[1]everything spreadsheet'!$B$28/60+W31</f>
        <v>132.81066504724589</v>
      </c>
    </row>
    <row r="33" spans="1:23" ht="15.75" customHeight="1">
      <c r="A33" s="79">
        <v>41664</v>
      </c>
      <c r="B33" s="56">
        <v>0</v>
      </c>
      <c r="C33" s="15">
        <f t="shared" si="0"/>
        <v>0</v>
      </c>
      <c r="D33" s="15">
        <f t="shared" si="6"/>
        <v>20.159999999999997</v>
      </c>
      <c r="E33" s="122">
        <f>'[1]everything spreadsheet'!$B$27*1000</f>
        <v>105879.88429553059</v>
      </c>
      <c r="F33" s="122">
        <f t="shared" si="7"/>
        <v>0</v>
      </c>
      <c r="G33" s="123">
        <f t="shared" si="1"/>
        <v>0</v>
      </c>
      <c r="H33" s="28">
        <f t="shared" si="8"/>
        <v>0</v>
      </c>
      <c r="I33" s="28">
        <f t="shared" si="2"/>
        <v>0</v>
      </c>
      <c r="J33" s="28">
        <f t="shared" si="3"/>
        <v>0</v>
      </c>
      <c r="K33" s="123">
        <f t="shared" si="4"/>
        <v>0</v>
      </c>
      <c r="L33" s="213"/>
      <c r="M33" s="214"/>
      <c r="N33" s="123">
        <f>IF('[1]everything spreadsheet'!$B$12="Ozone",K33+M33+G33,G33+M33)</f>
        <v>0</v>
      </c>
      <c r="O33" s="28">
        <f t="shared" si="9"/>
        <v>0</v>
      </c>
      <c r="P33">
        <f t="shared" si="5"/>
        <v>0</v>
      </c>
      <c r="Q33" s="8">
        <f t="shared" si="10"/>
        <v>0</v>
      </c>
      <c r="R33">
        <f t="shared" si="11"/>
        <v>4032</v>
      </c>
      <c r="W33">
        <f>(D33*1000)/'[1]everything spreadsheet'!$B$28/60+W32</f>
        <v>140.8597962622305</v>
      </c>
    </row>
    <row r="34" spans="1:23" ht="15.75" customHeight="1">
      <c r="A34" s="79">
        <v>41665</v>
      </c>
      <c r="B34" s="56">
        <v>0</v>
      </c>
      <c r="C34" s="15">
        <f t="shared" si="0"/>
        <v>0</v>
      </c>
      <c r="D34" s="15">
        <f t="shared" si="6"/>
        <v>20.159999999999997</v>
      </c>
      <c r="E34" s="122">
        <f>'[1]everything spreadsheet'!$B$27*1000</f>
        <v>105879.88429553059</v>
      </c>
      <c r="F34" s="122">
        <f t="shared" si="7"/>
        <v>0</v>
      </c>
      <c r="G34" s="123">
        <f t="shared" si="1"/>
        <v>0</v>
      </c>
      <c r="H34" s="28">
        <f t="shared" si="8"/>
        <v>0</v>
      </c>
      <c r="I34" s="28">
        <f t="shared" si="2"/>
        <v>0</v>
      </c>
      <c r="J34" s="28">
        <f t="shared" si="3"/>
        <v>0</v>
      </c>
      <c r="K34" s="123">
        <f t="shared" si="4"/>
        <v>0</v>
      </c>
      <c r="L34" s="213"/>
      <c r="M34" s="214"/>
      <c r="N34" s="123">
        <f>IF('[1]everything spreadsheet'!$B$12="Ozone",K34+M34+G34,G34+M34)</f>
        <v>0</v>
      </c>
      <c r="O34" s="28">
        <f t="shared" si="9"/>
        <v>0</v>
      </c>
      <c r="P34">
        <f t="shared" si="5"/>
        <v>0</v>
      </c>
      <c r="Q34" s="8">
        <f t="shared" si="10"/>
        <v>0</v>
      </c>
      <c r="R34">
        <f t="shared" si="11"/>
        <v>4032</v>
      </c>
      <c r="W34">
        <f>(D34*1000)/'[1]everything spreadsheet'!$B$28/60+W33</f>
        <v>148.90892747721512</v>
      </c>
    </row>
    <row r="35" spans="1:23" ht="15.75" customHeight="1">
      <c r="A35" s="79">
        <v>41666</v>
      </c>
      <c r="B35" s="56">
        <v>17.600000000000001</v>
      </c>
      <c r="C35" s="15">
        <f t="shared" si="0"/>
        <v>1.76</v>
      </c>
      <c r="D35" s="15">
        <f t="shared" si="6"/>
        <v>21.919999999999998</v>
      </c>
      <c r="E35" s="122">
        <f>'[1]everything spreadsheet'!$B$27*1000</f>
        <v>105879.88429553059</v>
      </c>
      <c r="F35" s="122">
        <f t="shared" si="7"/>
        <v>697308.47963863786</v>
      </c>
      <c r="G35" s="123">
        <f t="shared" si="1"/>
        <v>0.69730847963863785</v>
      </c>
      <c r="H35" s="28">
        <f t="shared" si="8"/>
        <v>8800</v>
      </c>
      <c r="I35" s="28">
        <f t="shared" si="2"/>
        <v>8.8000000000000007</v>
      </c>
      <c r="J35" s="28">
        <f t="shared" si="3"/>
        <v>17600000</v>
      </c>
      <c r="K35" s="123">
        <f t="shared" si="4"/>
        <v>17.600000000000001</v>
      </c>
      <c r="L35" s="213"/>
      <c r="M35" s="214"/>
      <c r="N35" s="123">
        <f>IF('[1]everything spreadsheet'!$B$12="Ozone",K35+M35+G35,G35+M35)</f>
        <v>18.297308479638641</v>
      </c>
      <c r="O35" s="28">
        <f t="shared" si="9"/>
        <v>1.3069506056884745</v>
      </c>
      <c r="P35">
        <f t="shared" si="5"/>
        <v>352000</v>
      </c>
      <c r="Q35" s="8">
        <f t="shared" si="10"/>
        <v>352</v>
      </c>
      <c r="R35">
        <f t="shared" si="11"/>
        <v>4384</v>
      </c>
      <c r="W35">
        <f>(D35*1000)/'[1]everything spreadsheet'!$B$28/60+W34</f>
        <v>157.66076062366662</v>
      </c>
    </row>
    <row r="36" spans="1:23" ht="15.75" customHeight="1">
      <c r="A36" s="79">
        <v>41667</v>
      </c>
      <c r="B36" s="56">
        <v>0</v>
      </c>
      <c r="C36" s="15">
        <f t="shared" si="0"/>
        <v>0</v>
      </c>
      <c r="D36" s="15">
        <f t="shared" si="6"/>
        <v>21.919999999999998</v>
      </c>
      <c r="E36" s="122">
        <f>'[1]everything spreadsheet'!$B$27*1000</f>
        <v>105879.88429553059</v>
      </c>
      <c r="F36" s="122">
        <f t="shared" si="7"/>
        <v>0</v>
      </c>
      <c r="G36" s="123">
        <f t="shared" si="1"/>
        <v>0</v>
      </c>
      <c r="H36" s="28">
        <f t="shared" si="8"/>
        <v>0</v>
      </c>
      <c r="I36" s="28">
        <f t="shared" si="2"/>
        <v>0</v>
      </c>
      <c r="J36" s="28">
        <f t="shared" si="3"/>
        <v>0</v>
      </c>
      <c r="K36" s="123">
        <f t="shared" si="4"/>
        <v>0</v>
      </c>
      <c r="L36" s="213"/>
      <c r="M36" s="214"/>
      <c r="N36" s="123">
        <f>IF('[1]everything spreadsheet'!$B$12="Ozone",K36+M36+G36,G36+M36)</f>
        <v>0</v>
      </c>
      <c r="O36" s="28">
        <f t="shared" si="9"/>
        <v>0</v>
      </c>
      <c r="P36">
        <f t="shared" si="5"/>
        <v>0</v>
      </c>
      <c r="Q36" s="8">
        <f t="shared" si="10"/>
        <v>0</v>
      </c>
      <c r="R36">
        <f t="shared" si="11"/>
        <v>4384</v>
      </c>
      <c r="W36">
        <f>(D36*1000)/'[1]everything spreadsheet'!$B$28/60+W35</f>
        <v>166.41259377011812</v>
      </c>
    </row>
    <row r="37" spans="1:23" ht="15.75" customHeight="1">
      <c r="A37" s="79">
        <v>41668</v>
      </c>
      <c r="B37" s="56">
        <v>0</v>
      </c>
      <c r="C37" s="15">
        <f t="shared" si="0"/>
        <v>0</v>
      </c>
      <c r="D37" s="15">
        <f t="shared" si="6"/>
        <v>21.919999999999998</v>
      </c>
      <c r="E37" s="122">
        <f>'[1]everything spreadsheet'!$B$27*1000</f>
        <v>105879.88429553059</v>
      </c>
      <c r="F37" s="122">
        <f t="shared" si="7"/>
        <v>0</v>
      </c>
      <c r="G37" s="123">
        <f t="shared" si="1"/>
        <v>0</v>
      </c>
      <c r="H37" s="28">
        <f t="shared" si="8"/>
        <v>0</v>
      </c>
      <c r="I37" s="28">
        <f t="shared" si="2"/>
        <v>0</v>
      </c>
      <c r="J37" s="28">
        <f t="shared" si="3"/>
        <v>0</v>
      </c>
      <c r="K37" s="123">
        <f t="shared" si="4"/>
        <v>0</v>
      </c>
      <c r="L37" s="213"/>
      <c r="M37" s="214"/>
      <c r="N37" s="123">
        <f>IF('[1]everything spreadsheet'!$B$12="Ozone",K37+M37+G37,G37+M37)</f>
        <v>0</v>
      </c>
      <c r="O37" s="28">
        <f t="shared" si="9"/>
        <v>0</v>
      </c>
      <c r="P37">
        <f t="shared" si="5"/>
        <v>0</v>
      </c>
      <c r="Q37" s="8">
        <f t="shared" si="10"/>
        <v>0</v>
      </c>
      <c r="R37">
        <f t="shared" si="11"/>
        <v>4384</v>
      </c>
      <c r="W37">
        <f>(D37*1000)/'[1]everything spreadsheet'!$B$28/60+W36</f>
        <v>175.16442691656962</v>
      </c>
    </row>
    <row r="38" spans="1:23" ht="15.75" customHeight="1">
      <c r="A38" s="79">
        <v>41669</v>
      </c>
      <c r="B38" s="56">
        <v>0</v>
      </c>
      <c r="C38" s="15">
        <f t="shared" si="0"/>
        <v>0</v>
      </c>
      <c r="D38" s="15">
        <f t="shared" si="6"/>
        <v>21.919999999999998</v>
      </c>
      <c r="E38" s="122">
        <f>'[1]everything spreadsheet'!$B$27*1000</f>
        <v>105879.88429553059</v>
      </c>
      <c r="F38" s="122">
        <f t="shared" si="7"/>
        <v>0</v>
      </c>
      <c r="G38" s="123">
        <f t="shared" si="1"/>
        <v>0</v>
      </c>
      <c r="H38" s="28">
        <f t="shared" si="8"/>
        <v>0</v>
      </c>
      <c r="I38" s="28">
        <f t="shared" si="2"/>
        <v>0</v>
      </c>
      <c r="J38" s="28">
        <f t="shared" si="3"/>
        <v>0</v>
      </c>
      <c r="K38" s="123">
        <f t="shared" si="4"/>
        <v>0</v>
      </c>
      <c r="L38" s="213"/>
      <c r="M38" s="214"/>
      <c r="N38" s="123">
        <f>IF('[1]everything spreadsheet'!$B$12="Ozone",K38+M38+G38,G38+M38)</f>
        <v>0</v>
      </c>
      <c r="O38" s="28">
        <f t="shared" si="9"/>
        <v>0</v>
      </c>
      <c r="P38">
        <f t="shared" si="5"/>
        <v>0</v>
      </c>
      <c r="Q38" s="8">
        <f t="shared" si="10"/>
        <v>0</v>
      </c>
      <c r="R38">
        <f t="shared" si="11"/>
        <v>4384</v>
      </c>
      <c r="W38">
        <f>(D38*1000)/'[1]everything spreadsheet'!$B$28/60+W37</f>
        <v>183.91626006302113</v>
      </c>
    </row>
    <row r="39" spans="1:23" ht="15.75" customHeight="1">
      <c r="A39" s="79">
        <v>41670</v>
      </c>
      <c r="B39" s="56">
        <v>2.6</v>
      </c>
      <c r="C39" s="15">
        <f t="shared" si="0"/>
        <v>0.26</v>
      </c>
      <c r="D39" s="15">
        <f t="shared" si="6"/>
        <v>22.18</v>
      </c>
      <c r="E39" s="122">
        <f>'[1]everything spreadsheet'!$B$27*1000</f>
        <v>105879.88429553059</v>
      </c>
      <c r="F39" s="122">
        <f t="shared" si="7"/>
        <v>103011.47994661696</v>
      </c>
      <c r="G39" s="123">
        <f t="shared" si="1"/>
        <v>0.10301147994661697</v>
      </c>
      <c r="H39" s="28">
        <f t="shared" si="8"/>
        <v>1300</v>
      </c>
      <c r="I39" s="28">
        <f t="shared" si="2"/>
        <v>1.3</v>
      </c>
      <c r="J39" s="28">
        <f t="shared" si="3"/>
        <v>2600000</v>
      </c>
      <c r="K39" s="123">
        <f t="shared" si="4"/>
        <v>2.6</v>
      </c>
      <c r="L39" s="213"/>
      <c r="M39" s="214"/>
      <c r="N39" s="123">
        <f>IF('[1]everything spreadsheet'!$B$12="Ozone",K39+M39+G39,G39+M39)</f>
        <v>2.7030114799466172</v>
      </c>
      <c r="O39" s="28">
        <f t="shared" si="9"/>
        <v>0.19307224856761551</v>
      </c>
      <c r="P39">
        <f t="shared" si="5"/>
        <v>52000</v>
      </c>
      <c r="Q39" s="8">
        <f t="shared" si="10"/>
        <v>52</v>
      </c>
      <c r="R39">
        <f t="shared" si="11"/>
        <v>4436</v>
      </c>
      <c r="W39">
        <f>(D39*1000)/'[1]everything spreadsheet'!$B$28/60+W38</f>
        <v>192.77190144934843</v>
      </c>
    </row>
    <row r="40" spans="1:23" ht="15.75" customHeight="1">
      <c r="A40" s="79">
        <v>41671</v>
      </c>
      <c r="B40" s="56">
        <v>2.6</v>
      </c>
      <c r="C40" s="15">
        <f t="shared" si="0"/>
        <v>0.26</v>
      </c>
      <c r="D40" s="15">
        <f t="shared" ref="D40:D103" si="12">MAX(IF(D39+C40-$B$4/1000&lt;=$B$6,D39+C40-$B$4/1000,$B$6),0)</f>
        <v>21.94</v>
      </c>
      <c r="E40" s="122">
        <f>'[1]everything spreadsheet'!$B$27*1000</f>
        <v>105879.88429553059</v>
      </c>
      <c r="F40" s="122">
        <f t="shared" si="7"/>
        <v>103011.47994661696</v>
      </c>
      <c r="G40" s="123">
        <f t="shared" si="1"/>
        <v>0.10301147994661697</v>
      </c>
      <c r="H40" s="28">
        <f t="shared" si="8"/>
        <v>1300</v>
      </c>
      <c r="I40" s="28">
        <f t="shared" si="2"/>
        <v>1.3</v>
      </c>
      <c r="J40" s="28">
        <f t="shared" si="3"/>
        <v>2600000</v>
      </c>
      <c r="K40" s="123">
        <f t="shared" si="4"/>
        <v>2.6</v>
      </c>
      <c r="L40" s="28">
        <f t="shared" ref="L40:L103" si="13">$M$1*24</f>
        <v>1200</v>
      </c>
      <c r="M40" s="124">
        <f t="shared" ref="M40:M47" si="14">L40*3600/1000000</f>
        <v>4.32</v>
      </c>
      <c r="N40" s="123">
        <f>IF('[1]everything spreadsheet'!$B$12="Ozone",K40+M40+G40,G40+M40)</f>
        <v>7.023011479946617</v>
      </c>
      <c r="O40" s="28">
        <f t="shared" si="9"/>
        <v>0.50164367713904412</v>
      </c>
      <c r="P40">
        <f t="shared" si="5"/>
        <v>52000</v>
      </c>
      <c r="Q40" s="8">
        <f t="shared" si="10"/>
        <v>52</v>
      </c>
      <c r="R40">
        <f t="shared" si="11"/>
        <v>4488</v>
      </c>
      <c r="W40">
        <f>(D40*1000)/'[1]everything spreadsheet'!$B$28/60+W39</f>
        <v>201.53171984502117</v>
      </c>
    </row>
    <row r="41" spans="1:23" ht="15.75" customHeight="1">
      <c r="A41" s="79">
        <v>41672</v>
      </c>
      <c r="B41" s="56">
        <v>0</v>
      </c>
      <c r="C41" s="15">
        <f t="shared" si="0"/>
        <v>0</v>
      </c>
      <c r="D41" s="15">
        <f t="shared" si="12"/>
        <v>21.44</v>
      </c>
      <c r="E41" s="122">
        <f>'[1]everything spreadsheet'!$B$27*1000</f>
        <v>105879.88429553059</v>
      </c>
      <c r="F41" s="122">
        <f t="shared" si="7"/>
        <v>0</v>
      </c>
      <c r="G41" s="123">
        <f t="shared" si="1"/>
        <v>0</v>
      </c>
      <c r="H41" s="28">
        <f t="shared" si="8"/>
        <v>0</v>
      </c>
      <c r="I41" s="28">
        <f t="shared" si="2"/>
        <v>0</v>
      </c>
      <c r="J41" s="28">
        <f t="shared" si="3"/>
        <v>0</v>
      </c>
      <c r="K41" s="123">
        <f t="shared" si="4"/>
        <v>0</v>
      </c>
      <c r="L41" s="28">
        <f t="shared" si="13"/>
        <v>1200</v>
      </c>
      <c r="M41" s="124">
        <f t="shared" si="14"/>
        <v>4.32</v>
      </c>
      <c r="N41" s="123">
        <f>IF('[1]everything spreadsheet'!$B$12="Ozone",K41+M41+G41,G41+M41)</f>
        <v>4.32</v>
      </c>
      <c r="O41" s="28">
        <f t="shared" si="9"/>
        <v>0.30857142857142861</v>
      </c>
      <c r="P41">
        <f t="shared" si="5"/>
        <v>0</v>
      </c>
      <c r="Q41" s="8">
        <f t="shared" si="10"/>
        <v>0</v>
      </c>
      <c r="R41">
        <f t="shared" si="11"/>
        <v>4488</v>
      </c>
      <c r="W41">
        <f>(D41*1000)/'[1]everything spreadsheet'!$B$28/60+W40</f>
        <v>210.09190701016354</v>
      </c>
    </row>
    <row r="42" spans="1:23" ht="15.75" customHeight="1">
      <c r="A42" s="79">
        <v>41673</v>
      </c>
      <c r="B42" s="56">
        <v>0</v>
      </c>
      <c r="C42" s="15">
        <f t="shared" si="0"/>
        <v>0</v>
      </c>
      <c r="D42" s="15">
        <f t="shared" si="12"/>
        <v>20.94</v>
      </c>
      <c r="E42" s="122">
        <f>'[1]everything spreadsheet'!$B$27*1000</f>
        <v>105879.88429553059</v>
      </c>
      <c r="F42" s="122">
        <f t="shared" si="7"/>
        <v>0</v>
      </c>
      <c r="G42" s="123">
        <f t="shared" si="1"/>
        <v>0</v>
      </c>
      <c r="H42" s="28">
        <f t="shared" si="8"/>
        <v>0</v>
      </c>
      <c r="I42" s="28">
        <f t="shared" si="2"/>
        <v>0</v>
      </c>
      <c r="J42" s="28">
        <f t="shared" si="3"/>
        <v>0</v>
      </c>
      <c r="K42" s="123">
        <f t="shared" si="4"/>
        <v>0</v>
      </c>
      <c r="L42" s="28">
        <f t="shared" si="13"/>
        <v>1200</v>
      </c>
      <c r="M42" s="124">
        <f t="shared" si="14"/>
        <v>4.32</v>
      </c>
      <c r="N42" s="123">
        <f>IF('[1]everything spreadsheet'!$B$12="Ozone",K42+M42+G42,G42+M42)</f>
        <v>4.32</v>
      </c>
      <c r="O42" s="28">
        <f t="shared" si="9"/>
        <v>0.30857142857142861</v>
      </c>
      <c r="P42">
        <f t="shared" si="5"/>
        <v>0</v>
      </c>
      <c r="Q42" s="8">
        <f t="shared" si="10"/>
        <v>0</v>
      </c>
      <c r="R42">
        <f t="shared" si="11"/>
        <v>4488</v>
      </c>
      <c r="W42">
        <f>(D42*1000)/'[1]everything spreadsheet'!$B$28/60+W41</f>
        <v>218.4524629447755</v>
      </c>
    </row>
    <row r="43" spans="1:23" ht="15.75" customHeight="1">
      <c r="A43" s="79">
        <v>41674</v>
      </c>
      <c r="B43" s="56">
        <v>0</v>
      </c>
      <c r="C43" s="15">
        <f t="shared" si="0"/>
        <v>0</v>
      </c>
      <c r="D43" s="15">
        <f t="shared" si="12"/>
        <v>20.440000000000001</v>
      </c>
      <c r="E43" s="122">
        <f>'[1]everything spreadsheet'!$B$27*1000</f>
        <v>105879.88429553059</v>
      </c>
      <c r="F43" s="122">
        <f t="shared" si="7"/>
        <v>0</v>
      </c>
      <c r="G43" s="123">
        <f t="shared" si="1"/>
        <v>0</v>
      </c>
      <c r="H43" s="28">
        <f t="shared" si="8"/>
        <v>0</v>
      </c>
      <c r="I43" s="28">
        <f t="shared" si="2"/>
        <v>0</v>
      </c>
      <c r="J43" s="28">
        <f t="shared" si="3"/>
        <v>0</v>
      </c>
      <c r="K43" s="123">
        <f t="shared" si="4"/>
        <v>0</v>
      </c>
      <c r="L43" s="28">
        <f t="shared" si="13"/>
        <v>1200</v>
      </c>
      <c r="M43" s="124">
        <f t="shared" si="14"/>
        <v>4.32</v>
      </c>
      <c r="N43" s="123">
        <f>IF('[1]everything spreadsheet'!$B$12="Ozone",K43+M43+G43,G43+M43)</f>
        <v>4.32</v>
      </c>
      <c r="O43" s="28">
        <f t="shared" si="9"/>
        <v>0.30857142857142861</v>
      </c>
      <c r="P43">
        <f t="shared" si="5"/>
        <v>0</v>
      </c>
      <c r="Q43" s="8">
        <f t="shared" si="10"/>
        <v>0</v>
      </c>
      <c r="R43">
        <f t="shared" si="11"/>
        <v>4488</v>
      </c>
      <c r="W43">
        <f>(D43*1000)/'[1]everything spreadsheet'!$B$28/60+W42</f>
        <v>226.6133876488571</v>
      </c>
    </row>
    <row r="44" spans="1:23" ht="15.75" customHeight="1">
      <c r="A44" s="79">
        <v>41675</v>
      </c>
      <c r="B44" s="56">
        <v>0</v>
      </c>
      <c r="C44" s="15">
        <f t="shared" si="0"/>
        <v>0</v>
      </c>
      <c r="D44" s="15">
        <f t="shared" si="12"/>
        <v>19.940000000000001</v>
      </c>
      <c r="E44" s="122">
        <f>'[1]everything spreadsheet'!$B$27*1000</f>
        <v>105879.88429553059</v>
      </c>
      <c r="F44" s="122">
        <f t="shared" si="7"/>
        <v>0</v>
      </c>
      <c r="G44" s="123">
        <f t="shared" si="1"/>
        <v>0</v>
      </c>
      <c r="H44" s="28">
        <f t="shared" si="8"/>
        <v>0</v>
      </c>
      <c r="I44" s="28">
        <f t="shared" si="2"/>
        <v>0</v>
      </c>
      <c r="J44" s="28">
        <f t="shared" si="3"/>
        <v>0</v>
      </c>
      <c r="K44" s="123">
        <f t="shared" si="4"/>
        <v>0</v>
      </c>
      <c r="L44" s="28">
        <f t="shared" si="13"/>
        <v>1200</v>
      </c>
      <c r="M44" s="124">
        <f t="shared" si="14"/>
        <v>4.32</v>
      </c>
      <c r="N44" s="123">
        <f>IF('[1]everything spreadsheet'!$B$12="Ozone",K44+M44+G44,G44+M44)</f>
        <v>4.32</v>
      </c>
      <c r="O44" s="28">
        <f t="shared" si="9"/>
        <v>0.30857142857142861</v>
      </c>
      <c r="P44">
        <f t="shared" si="5"/>
        <v>0</v>
      </c>
      <c r="Q44" s="8">
        <f t="shared" si="10"/>
        <v>0</v>
      </c>
      <c r="R44">
        <f t="shared" si="11"/>
        <v>4488</v>
      </c>
      <c r="W44">
        <f>(D44*1000)/'[1]everything spreadsheet'!$B$28/60+W43</f>
        <v>234.57468112240832</v>
      </c>
    </row>
    <row r="45" spans="1:23" ht="15.75" customHeight="1">
      <c r="A45" s="79">
        <v>41676</v>
      </c>
      <c r="B45" s="56">
        <v>0</v>
      </c>
      <c r="C45" s="15">
        <f t="shared" si="0"/>
        <v>0</v>
      </c>
      <c r="D45" s="15">
        <f t="shared" si="12"/>
        <v>19.440000000000001</v>
      </c>
      <c r="E45" s="122">
        <f>'[1]everything spreadsheet'!$B$27*1000</f>
        <v>105879.88429553059</v>
      </c>
      <c r="F45" s="122">
        <f t="shared" si="7"/>
        <v>0</v>
      </c>
      <c r="G45" s="123">
        <f t="shared" si="1"/>
        <v>0</v>
      </c>
      <c r="H45" s="28">
        <f t="shared" si="8"/>
        <v>0</v>
      </c>
      <c r="I45" s="28">
        <f t="shared" si="2"/>
        <v>0</v>
      </c>
      <c r="J45" s="28">
        <f t="shared" si="3"/>
        <v>0</v>
      </c>
      <c r="K45" s="123">
        <f t="shared" si="4"/>
        <v>0</v>
      </c>
      <c r="L45" s="28">
        <f t="shared" si="13"/>
        <v>1200</v>
      </c>
      <c r="M45" s="124">
        <f t="shared" si="14"/>
        <v>4.32</v>
      </c>
      <c r="N45" s="123">
        <f>IF('[1]everything spreadsheet'!$B$12="Ozone",K45+M45+G45,G45+M45)</f>
        <v>4.32</v>
      </c>
      <c r="O45" s="28">
        <f t="shared" si="9"/>
        <v>0.30857142857142861</v>
      </c>
      <c r="P45">
        <f t="shared" si="5"/>
        <v>0</v>
      </c>
      <c r="Q45" s="8">
        <f t="shared" si="10"/>
        <v>0</v>
      </c>
      <c r="R45">
        <f t="shared" si="11"/>
        <v>4488</v>
      </c>
      <c r="W45">
        <f>(D45*1000)/'[1]everything spreadsheet'!$B$28/60+W44</f>
        <v>242.33634336542917</v>
      </c>
    </row>
    <row r="46" spans="1:23" ht="15.75" customHeight="1">
      <c r="A46" s="79">
        <v>41677</v>
      </c>
      <c r="B46" s="56">
        <v>0</v>
      </c>
      <c r="C46" s="15">
        <f t="shared" si="0"/>
        <v>0</v>
      </c>
      <c r="D46" s="15">
        <f t="shared" si="12"/>
        <v>18.940000000000001</v>
      </c>
      <c r="E46" s="122">
        <f>'[1]everything spreadsheet'!$B$27*1000</f>
        <v>105879.88429553059</v>
      </c>
      <c r="F46" s="122">
        <f t="shared" si="7"/>
        <v>0</v>
      </c>
      <c r="G46" s="123">
        <f t="shared" si="1"/>
        <v>0</v>
      </c>
      <c r="H46" s="28">
        <f t="shared" si="8"/>
        <v>0</v>
      </c>
      <c r="I46" s="28">
        <f t="shared" si="2"/>
        <v>0</v>
      </c>
      <c r="J46" s="28">
        <f t="shared" si="3"/>
        <v>0</v>
      </c>
      <c r="K46" s="123">
        <f t="shared" si="4"/>
        <v>0</v>
      </c>
      <c r="L46" s="28">
        <f t="shared" si="13"/>
        <v>1200</v>
      </c>
      <c r="M46" s="124">
        <f t="shared" si="14"/>
        <v>4.32</v>
      </c>
      <c r="N46" s="123">
        <f>IF('[1]everything spreadsheet'!$B$12="Ozone",K46+M46+G46,G46+M46)</f>
        <v>4.32</v>
      </c>
      <c r="O46" s="28">
        <f t="shared" si="9"/>
        <v>0.30857142857142861</v>
      </c>
      <c r="P46">
        <f t="shared" si="5"/>
        <v>0</v>
      </c>
      <c r="Q46" s="8">
        <f t="shared" si="10"/>
        <v>0</v>
      </c>
      <c r="R46">
        <f t="shared" si="11"/>
        <v>4488</v>
      </c>
      <c r="W46">
        <f>(D46*1000)/'[1]everything spreadsheet'!$B$28/60+W45</f>
        <v>249.89837437791965</v>
      </c>
    </row>
    <row r="47" spans="1:23" ht="15.75" customHeight="1">
      <c r="A47" s="79">
        <v>41678</v>
      </c>
      <c r="B47" s="56">
        <v>0</v>
      </c>
      <c r="C47" s="15">
        <f t="shared" si="0"/>
        <v>0</v>
      </c>
      <c r="D47" s="15">
        <f t="shared" si="12"/>
        <v>18.440000000000001</v>
      </c>
      <c r="E47" s="122">
        <f>'[1]everything spreadsheet'!$B$27*1000</f>
        <v>105879.88429553059</v>
      </c>
      <c r="F47" s="122">
        <f t="shared" si="7"/>
        <v>0</v>
      </c>
      <c r="G47" s="123">
        <f t="shared" si="1"/>
        <v>0</v>
      </c>
      <c r="H47" s="28">
        <f t="shared" si="8"/>
        <v>0</v>
      </c>
      <c r="I47" s="28">
        <f t="shared" si="2"/>
        <v>0</v>
      </c>
      <c r="J47" s="28">
        <f t="shared" si="3"/>
        <v>0</v>
      </c>
      <c r="K47" s="123">
        <f t="shared" si="4"/>
        <v>0</v>
      </c>
      <c r="L47" s="28">
        <f t="shared" si="13"/>
        <v>1200</v>
      </c>
      <c r="M47" s="124">
        <f t="shared" si="14"/>
        <v>4.32</v>
      </c>
      <c r="N47" s="123">
        <f>IF('[1]everything spreadsheet'!$B$12="Ozone",K47+M47+G47,G47+M47)</f>
        <v>4.32</v>
      </c>
      <c r="O47" s="28">
        <f t="shared" si="9"/>
        <v>0.30857142857142861</v>
      </c>
      <c r="P47">
        <f t="shared" si="5"/>
        <v>0</v>
      </c>
      <c r="Q47" s="8">
        <f t="shared" si="10"/>
        <v>0</v>
      </c>
      <c r="R47">
        <f t="shared" si="11"/>
        <v>4488</v>
      </c>
      <c r="W47">
        <f>(D47*1000)/'[1]everything spreadsheet'!$B$28/60+W46</f>
        <v>257.26077415987976</v>
      </c>
    </row>
    <row r="48" spans="1:23" ht="15.75" customHeight="1">
      <c r="A48" s="79">
        <v>41679</v>
      </c>
      <c r="B48" s="56">
        <v>12.2</v>
      </c>
      <c r="C48" s="15">
        <f t="shared" si="0"/>
        <v>1.22</v>
      </c>
      <c r="D48" s="15">
        <f t="shared" si="12"/>
        <v>19.16</v>
      </c>
      <c r="E48" s="122">
        <f>'[1]everything spreadsheet'!$B$27*1000</f>
        <v>105879.88429553059</v>
      </c>
      <c r="F48" s="122">
        <f t="shared" si="7"/>
        <v>483361.55974951031</v>
      </c>
      <c r="G48" s="123">
        <f t="shared" si="1"/>
        <v>0.48336155974951034</v>
      </c>
      <c r="H48" s="28">
        <f t="shared" si="8"/>
        <v>6100</v>
      </c>
      <c r="I48" s="28">
        <f t="shared" si="2"/>
        <v>6.1</v>
      </c>
      <c r="J48" s="28">
        <f t="shared" si="3"/>
        <v>12200000</v>
      </c>
      <c r="K48" s="123">
        <f t="shared" si="4"/>
        <v>12.2</v>
      </c>
      <c r="L48" s="28">
        <f t="shared" si="13"/>
        <v>1200</v>
      </c>
      <c r="M48" s="124">
        <f t="shared" ref="M48:M111" si="15">L48*3600/1000000</f>
        <v>4.32</v>
      </c>
      <c r="N48" s="123">
        <f>IF('[1]everything spreadsheet'!$B$12="Ozone",K48+M48+G48,G48+M48)</f>
        <v>17.003361559749511</v>
      </c>
      <c r="O48" s="28">
        <f t="shared" si="9"/>
        <v>1.2145258256963936</v>
      </c>
      <c r="P48">
        <f t="shared" si="5"/>
        <v>244000</v>
      </c>
      <c r="Q48" s="8">
        <f t="shared" si="10"/>
        <v>244</v>
      </c>
      <c r="R48">
        <f t="shared" si="11"/>
        <v>4732</v>
      </c>
      <c r="W48">
        <f>(D48*1000)/'[1]everything spreadsheet'!$B$28/60+W47</f>
        <v>264.9106429138036</v>
      </c>
    </row>
    <row r="49" spans="1:23" ht="15.75" customHeight="1">
      <c r="A49" s="79">
        <v>41680</v>
      </c>
      <c r="B49" s="56">
        <v>13.4</v>
      </c>
      <c r="C49" s="15">
        <f t="shared" si="0"/>
        <v>1.34</v>
      </c>
      <c r="D49" s="15">
        <f t="shared" si="12"/>
        <v>20</v>
      </c>
      <c r="E49" s="122">
        <f>'[1]everything spreadsheet'!$B$27*1000</f>
        <v>105879.88429553059</v>
      </c>
      <c r="F49" s="122">
        <f t="shared" si="7"/>
        <v>530905.31972487201</v>
      </c>
      <c r="G49" s="123">
        <f t="shared" si="1"/>
        <v>0.53090531972487198</v>
      </c>
      <c r="H49" s="28">
        <f t="shared" si="8"/>
        <v>6700</v>
      </c>
      <c r="I49" s="28">
        <f t="shared" si="2"/>
        <v>6.7</v>
      </c>
      <c r="J49" s="28">
        <f t="shared" si="3"/>
        <v>13400000</v>
      </c>
      <c r="K49" s="123">
        <f t="shared" si="4"/>
        <v>13.4</v>
      </c>
      <c r="L49" s="28">
        <f t="shared" si="13"/>
        <v>1200</v>
      </c>
      <c r="M49" s="124">
        <f t="shared" si="15"/>
        <v>4.32</v>
      </c>
      <c r="N49" s="123">
        <f>IF('[1]everything spreadsheet'!$B$12="Ozone",K49+M49+G49,G49+M49)</f>
        <v>18.250905319724872</v>
      </c>
      <c r="O49" s="28">
        <f t="shared" si="9"/>
        <v>1.3036360942660625</v>
      </c>
      <c r="P49">
        <f t="shared" si="5"/>
        <v>268000</v>
      </c>
      <c r="Q49" s="8">
        <f t="shared" si="10"/>
        <v>268</v>
      </c>
      <c r="R49">
        <f t="shared" si="11"/>
        <v>5000</v>
      </c>
      <c r="W49">
        <f>(D49*1000)/'[1]everything spreadsheet'!$B$28/60+W48</f>
        <v>272.89589213501847</v>
      </c>
    </row>
    <row r="50" spans="1:23" ht="15.75" customHeight="1">
      <c r="A50" s="79">
        <v>41681</v>
      </c>
      <c r="B50" s="56">
        <v>46.6</v>
      </c>
      <c r="C50" s="15">
        <f t="shared" si="0"/>
        <v>2.5</v>
      </c>
      <c r="D50" s="15">
        <f t="shared" si="12"/>
        <v>22</v>
      </c>
      <c r="E50" s="122">
        <f>'[1]everything spreadsheet'!$B$27*1000</f>
        <v>105879.88429553059</v>
      </c>
      <c r="F50" s="122">
        <f t="shared" si="7"/>
        <v>990494.99948670156</v>
      </c>
      <c r="G50" s="123">
        <f t="shared" si="1"/>
        <v>0.99049499948670161</v>
      </c>
      <c r="H50" s="28">
        <f t="shared" si="8"/>
        <v>12500</v>
      </c>
      <c r="I50" s="28">
        <f t="shared" si="2"/>
        <v>12.5</v>
      </c>
      <c r="J50" s="28">
        <f t="shared" si="3"/>
        <v>25000000</v>
      </c>
      <c r="K50" s="123">
        <f t="shared" si="4"/>
        <v>25</v>
      </c>
      <c r="L50" s="28">
        <f t="shared" si="13"/>
        <v>1200</v>
      </c>
      <c r="M50" s="124">
        <f t="shared" si="15"/>
        <v>4.32</v>
      </c>
      <c r="N50" s="123">
        <f>IF('[1]everything spreadsheet'!$B$12="Ozone",K50+M50+G50,G50+M50)</f>
        <v>30.310494999486703</v>
      </c>
      <c r="O50" s="28">
        <f t="shared" si="9"/>
        <v>2.1650353571061931</v>
      </c>
      <c r="P50">
        <f t="shared" si="5"/>
        <v>500000</v>
      </c>
      <c r="Q50" s="8">
        <f t="shared" si="10"/>
        <v>500</v>
      </c>
      <c r="R50">
        <f t="shared" si="11"/>
        <v>5500</v>
      </c>
      <c r="W50">
        <f>(D50*1000)/'[1]everything spreadsheet'!$B$28/60+W49</f>
        <v>281.67966627835483</v>
      </c>
    </row>
    <row r="51" spans="1:23" ht="15.75" customHeight="1">
      <c r="A51" s="79">
        <v>41682</v>
      </c>
      <c r="B51" s="56">
        <v>16.8</v>
      </c>
      <c r="C51" s="15">
        <f t="shared" si="0"/>
        <v>1.6800000000000002</v>
      </c>
      <c r="D51" s="15">
        <f t="shared" si="12"/>
        <v>23.18</v>
      </c>
      <c r="E51" s="122">
        <f>'[1]everything spreadsheet'!$B$27*1000</f>
        <v>105879.88429553059</v>
      </c>
      <c r="F51" s="122">
        <f t="shared" si="7"/>
        <v>665612.63965506351</v>
      </c>
      <c r="G51" s="123">
        <f t="shared" si="1"/>
        <v>0.66561263965506356</v>
      </c>
      <c r="H51" s="28">
        <f t="shared" si="8"/>
        <v>8400.0000000000018</v>
      </c>
      <c r="I51" s="28">
        <f t="shared" si="2"/>
        <v>8.4000000000000021</v>
      </c>
      <c r="J51" s="28">
        <f t="shared" si="3"/>
        <v>16800000.000000004</v>
      </c>
      <c r="K51" s="123">
        <f t="shared" si="4"/>
        <v>16.800000000000004</v>
      </c>
      <c r="L51" s="28">
        <f t="shared" si="13"/>
        <v>1200</v>
      </c>
      <c r="M51" s="124">
        <f>L51*3600/1000000</f>
        <v>4.32</v>
      </c>
      <c r="N51" s="123">
        <f>IF('[1]everything spreadsheet'!$B$12="Ozone",K51+M51+G51,G51+M51)</f>
        <v>21.785612639655067</v>
      </c>
      <c r="O51" s="28">
        <f t="shared" si="9"/>
        <v>1.5561151885467905</v>
      </c>
      <c r="P51">
        <f t="shared" si="5"/>
        <v>336000.00000000006</v>
      </c>
      <c r="Q51" s="8">
        <f t="shared" si="10"/>
        <v>336.00000000000006</v>
      </c>
      <c r="R51">
        <f t="shared" si="11"/>
        <v>5836</v>
      </c>
      <c r="W51">
        <f>(D51*1000)/'[1]everything spreadsheet'!$B$28/60+W50</f>
        <v>290.93457012574288</v>
      </c>
    </row>
    <row r="52" spans="1:23" ht="15.75" customHeight="1">
      <c r="A52" s="79">
        <v>41683</v>
      </c>
      <c r="B52" s="56">
        <v>15.6</v>
      </c>
      <c r="C52" s="15">
        <f t="shared" si="0"/>
        <v>1.5599999999999998</v>
      </c>
      <c r="D52" s="15">
        <f t="shared" si="12"/>
        <v>24.24</v>
      </c>
      <c r="E52" s="122">
        <f>'[1]everything spreadsheet'!$B$27*1000</f>
        <v>105879.88429553059</v>
      </c>
      <c r="F52" s="122">
        <f t="shared" si="7"/>
        <v>618068.87967970164</v>
      </c>
      <c r="G52" s="123">
        <f t="shared" si="1"/>
        <v>0.61806887967970159</v>
      </c>
      <c r="H52" s="28">
        <f t="shared" si="8"/>
        <v>7799.9999999999991</v>
      </c>
      <c r="I52" s="28">
        <f t="shared" si="2"/>
        <v>7.7999999999999989</v>
      </c>
      <c r="J52" s="28">
        <f t="shared" si="3"/>
        <v>15599999.999999998</v>
      </c>
      <c r="K52" s="123">
        <f t="shared" si="4"/>
        <v>15.599999999999998</v>
      </c>
      <c r="L52" s="28">
        <f t="shared" si="13"/>
        <v>1200</v>
      </c>
      <c r="M52" s="124">
        <f t="shared" si="15"/>
        <v>4.32</v>
      </c>
      <c r="N52" s="123">
        <f>IF('[1]everything spreadsheet'!$B$12="Ozone",K52+M52+G52,G52+M52)</f>
        <v>20.538068879679699</v>
      </c>
      <c r="O52" s="28">
        <f t="shared" si="9"/>
        <v>1.4670049199771216</v>
      </c>
      <c r="P52">
        <f t="shared" si="5"/>
        <v>311999.99999999994</v>
      </c>
      <c r="Q52" s="8">
        <f t="shared" si="10"/>
        <v>311.99999999999994</v>
      </c>
      <c r="R52">
        <f t="shared" si="11"/>
        <v>6148</v>
      </c>
      <c r="W52">
        <f>(D52*1000)/'[1]everything spreadsheet'!$B$28/60+W51</f>
        <v>300.61269218185532</v>
      </c>
    </row>
    <row r="53" spans="1:23" ht="15.75" customHeight="1">
      <c r="A53" s="79">
        <v>41684</v>
      </c>
      <c r="B53" s="56">
        <v>3</v>
      </c>
      <c r="C53" s="15">
        <f t="shared" si="0"/>
        <v>0.3</v>
      </c>
      <c r="D53" s="15">
        <f t="shared" si="12"/>
        <v>24.04</v>
      </c>
      <c r="E53" s="122">
        <f>'[1]everything spreadsheet'!$B$27*1000</f>
        <v>105879.88429553059</v>
      </c>
      <c r="F53" s="122">
        <f t="shared" si="7"/>
        <v>118859.39993840417</v>
      </c>
      <c r="G53" s="123">
        <f t="shared" si="1"/>
        <v>0.11885939993840416</v>
      </c>
      <c r="H53" s="28">
        <f t="shared" si="8"/>
        <v>1500</v>
      </c>
      <c r="I53" s="28">
        <f t="shared" si="2"/>
        <v>1.5</v>
      </c>
      <c r="J53" s="28">
        <f t="shared" si="3"/>
        <v>3000000</v>
      </c>
      <c r="K53" s="123">
        <f t="shared" si="4"/>
        <v>3</v>
      </c>
      <c r="L53" s="28">
        <f t="shared" si="13"/>
        <v>1200</v>
      </c>
      <c r="M53" s="124">
        <f t="shared" si="15"/>
        <v>4.32</v>
      </c>
      <c r="N53" s="123">
        <f>IF('[1]everything spreadsheet'!$B$12="Ozone",K53+M53+G53,G53+M53)</f>
        <v>7.4388593999384041</v>
      </c>
      <c r="O53" s="28">
        <f t="shared" si="9"/>
        <v>0.53134709999560037</v>
      </c>
      <c r="P53">
        <f t="shared" si="5"/>
        <v>60000</v>
      </c>
      <c r="Q53" s="8">
        <f t="shared" si="10"/>
        <v>60</v>
      </c>
      <c r="R53">
        <f t="shared" si="11"/>
        <v>6208</v>
      </c>
      <c r="W53">
        <f>(D53*1000)/'[1]everything spreadsheet'!$B$28/60+W52</f>
        <v>310.21096174575558</v>
      </c>
    </row>
    <row r="54" spans="1:23" ht="15.75" customHeight="1">
      <c r="A54" s="79">
        <v>41685</v>
      </c>
      <c r="B54" s="56">
        <v>11.6</v>
      </c>
      <c r="C54" s="15">
        <f t="shared" si="0"/>
        <v>1.1599999999999999</v>
      </c>
      <c r="D54" s="15">
        <f t="shared" si="12"/>
        <v>24.7</v>
      </c>
      <c r="E54" s="122">
        <f>'[1]everything spreadsheet'!$B$27*1000</f>
        <v>105879.88429553059</v>
      </c>
      <c r="F54" s="122">
        <f t="shared" si="7"/>
        <v>459589.67976182944</v>
      </c>
      <c r="G54" s="123">
        <f t="shared" si="1"/>
        <v>0.45958967976182946</v>
      </c>
      <c r="H54" s="28">
        <f t="shared" si="8"/>
        <v>5799.9999999999991</v>
      </c>
      <c r="I54" s="28">
        <f t="shared" si="2"/>
        <v>5.7999999999999989</v>
      </c>
      <c r="J54" s="28">
        <f t="shared" si="3"/>
        <v>11599999.999999998</v>
      </c>
      <c r="K54" s="123">
        <f t="shared" si="4"/>
        <v>11.599999999999998</v>
      </c>
      <c r="L54" s="28">
        <f t="shared" si="13"/>
        <v>1200</v>
      </c>
      <c r="M54" s="124">
        <f t="shared" si="15"/>
        <v>4.32</v>
      </c>
      <c r="N54" s="123">
        <f>IF('[1]everything spreadsheet'!$B$12="Ozone",K54+M54+G54,G54+M54)</f>
        <v>16.379589679761828</v>
      </c>
      <c r="O54" s="28">
        <f t="shared" si="9"/>
        <v>1.1699706914115593</v>
      </c>
      <c r="P54">
        <f t="shared" si="5"/>
        <v>231999.99999999997</v>
      </c>
      <c r="Q54" s="8">
        <f t="shared" si="10"/>
        <v>231.99999999999997</v>
      </c>
      <c r="R54">
        <f t="shared" si="11"/>
        <v>6440</v>
      </c>
      <c r="W54">
        <f>(D54*1000)/'[1]everything spreadsheet'!$B$28/60+W53</f>
        <v>320.07274453395598</v>
      </c>
    </row>
    <row r="55" spans="1:23" ht="15.75" customHeight="1">
      <c r="A55" s="79">
        <v>41686</v>
      </c>
      <c r="B55" s="56">
        <v>19</v>
      </c>
      <c r="C55" s="15">
        <f t="shared" si="0"/>
        <v>1.9</v>
      </c>
      <c r="D55" s="15">
        <f t="shared" si="12"/>
        <v>26</v>
      </c>
      <c r="E55" s="122">
        <f>'[1]everything spreadsheet'!$B$27*1000</f>
        <v>105879.88429553059</v>
      </c>
      <c r="F55" s="122">
        <f t="shared" si="7"/>
        <v>752776.19960989302</v>
      </c>
      <c r="G55" s="123">
        <f t="shared" si="1"/>
        <v>0.75277619960989306</v>
      </c>
      <c r="H55" s="28">
        <f t="shared" si="8"/>
        <v>9500</v>
      </c>
      <c r="I55" s="28">
        <f t="shared" si="2"/>
        <v>9.5</v>
      </c>
      <c r="J55" s="28">
        <f t="shared" si="3"/>
        <v>19000000</v>
      </c>
      <c r="K55" s="123">
        <f t="shared" si="4"/>
        <v>19</v>
      </c>
      <c r="L55" s="28">
        <f t="shared" si="13"/>
        <v>1200</v>
      </c>
      <c r="M55" s="124">
        <f t="shared" si="15"/>
        <v>4.32</v>
      </c>
      <c r="N55" s="123">
        <f>IF('[1]everything spreadsheet'!$B$12="Ozone",K55+M55+G55,G55+M55)</f>
        <v>24.072776199609894</v>
      </c>
      <c r="O55" s="28">
        <f t="shared" si="9"/>
        <v>1.7194840142578496</v>
      </c>
      <c r="P55">
        <f t="shared" si="5"/>
        <v>380000</v>
      </c>
      <c r="Q55" s="8">
        <f t="shared" si="10"/>
        <v>380</v>
      </c>
      <c r="R55">
        <f t="shared" si="11"/>
        <v>6820</v>
      </c>
      <c r="W55">
        <f>(D55*1000)/'[1]everything spreadsheet'!$B$28/60+W54</f>
        <v>330.45356852153532</v>
      </c>
    </row>
    <row r="56" spans="1:23" ht="15.75" customHeight="1">
      <c r="A56" s="79">
        <v>41687</v>
      </c>
      <c r="B56" s="56">
        <v>9.1999999999999993</v>
      </c>
      <c r="C56" s="15">
        <f t="shared" si="0"/>
        <v>0.91999999999999993</v>
      </c>
      <c r="D56" s="15">
        <f t="shared" si="12"/>
        <v>26</v>
      </c>
      <c r="E56" s="122">
        <f>'[1]everything spreadsheet'!$B$27*1000</f>
        <v>105879.88429553059</v>
      </c>
      <c r="F56" s="122">
        <f t="shared" si="7"/>
        <v>364502.15981110616</v>
      </c>
      <c r="G56" s="123">
        <f t="shared" si="1"/>
        <v>0.36450215981110617</v>
      </c>
      <c r="H56" s="28">
        <f t="shared" si="8"/>
        <v>4600</v>
      </c>
      <c r="I56" s="28">
        <f t="shared" si="2"/>
        <v>4.5999999999999996</v>
      </c>
      <c r="J56" s="28">
        <f t="shared" si="3"/>
        <v>9200000</v>
      </c>
      <c r="K56" s="123">
        <f t="shared" si="4"/>
        <v>9.1999999999999993</v>
      </c>
      <c r="L56" s="28">
        <f t="shared" si="13"/>
        <v>1200</v>
      </c>
      <c r="M56" s="124">
        <f t="shared" si="15"/>
        <v>4.32</v>
      </c>
      <c r="N56" s="123">
        <f>IF('[1]everything spreadsheet'!$B$12="Ozone",K56+M56+G56,G56+M56)</f>
        <v>13.884502159811106</v>
      </c>
      <c r="O56" s="28">
        <f t="shared" si="9"/>
        <v>0.99175015427222191</v>
      </c>
      <c r="P56">
        <f t="shared" si="5"/>
        <v>184000</v>
      </c>
      <c r="Q56" s="8">
        <f t="shared" si="10"/>
        <v>184</v>
      </c>
      <c r="R56">
        <f t="shared" si="11"/>
        <v>7004</v>
      </c>
      <c r="W56">
        <f>(D56*1000)/'[1]everything spreadsheet'!$B$28/60+W55</f>
        <v>340.83439250911465</v>
      </c>
    </row>
    <row r="57" spans="1:23" ht="15.75" customHeight="1">
      <c r="A57" s="79">
        <v>41688</v>
      </c>
      <c r="B57" s="56">
        <v>12.6</v>
      </c>
      <c r="C57" s="15">
        <f t="shared" si="0"/>
        <v>1.26</v>
      </c>
      <c r="D57" s="15">
        <f t="shared" si="12"/>
        <v>26</v>
      </c>
      <c r="E57" s="122">
        <f>'[1]everything spreadsheet'!$B$27*1000</f>
        <v>105879.88429553059</v>
      </c>
      <c r="F57" s="122">
        <f t="shared" si="7"/>
        <v>499209.47974129755</v>
      </c>
      <c r="G57" s="123">
        <f t="shared" si="1"/>
        <v>0.49920947974129753</v>
      </c>
      <c r="H57" s="28">
        <f t="shared" si="8"/>
        <v>6300</v>
      </c>
      <c r="I57" s="28">
        <f t="shared" si="2"/>
        <v>6.3</v>
      </c>
      <c r="J57" s="28">
        <f t="shared" si="3"/>
        <v>12600000</v>
      </c>
      <c r="K57" s="123">
        <f t="shared" si="4"/>
        <v>12.6</v>
      </c>
      <c r="L57" s="28">
        <f t="shared" si="13"/>
        <v>1200</v>
      </c>
      <c r="M57" s="124">
        <f t="shared" si="15"/>
        <v>4.32</v>
      </c>
      <c r="N57" s="123">
        <f>IF('[1]everything spreadsheet'!$B$12="Ozone",K57+M57+G57,G57+M57)</f>
        <v>17.419209479741298</v>
      </c>
      <c r="O57" s="28">
        <f t="shared" si="9"/>
        <v>1.2442292485529498</v>
      </c>
      <c r="P57">
        <f t="shared" si="5"/>
        <v>252000</v>
      </c>
      <c r="Q57" s="8">
        <f t="shared" si="10"/>
        <v>252</v>
      </c>
      <c r="R57">
        <f t="shared" si="11"/>
        <v>7256</v>
      </c>
      <c r="W57">
        <f>(D57*1000)/'[1]everything spreadsheet'!$B$28/60+W56</f>
        <v>351.21521649669398</v>
      </c>
    </row>
    <row r="58" spans="1:23" ht="15.75" customHeight="1">
      <c r="A58" s="79">
        <v>41689</v>
      </c>
      <c r="B58" s="56">
        <v>21.8</v>
      </c>
      <c r="C58" s="15">
        <f t="shared" si="0"/>
        <v>2.1800000000000002</v>
      </c>
      <c r="D58" s="15">
        <f t="shared" si="12"/>
        <v>26</v>
      </c>
      <c r="E58" s="122">
        <f>'[1]everything spreadsheet'!$B$27*1000</f>
        <v>105879.88429553059</v>
      </c>
      <c r="F58" s="122">
        <f t="shared" si="7"/>
        <v>863711.63955240371</v>
      </c>
      <c r="G58" s="123">
        <f t="shared" si="1"/>
        <v>0.86371163955240371</v>
      </c>
      <c r="H58" s="28">
        <f t="shared" si="8"/>
        <v>10900.000000000002</v>
      </c>
      <c r="I58" s="28">
        <f t="shared" si="2"/>
        <v>10.900000000000002</v>
      </c>
      <c r="J58" s="28">
        <f t="shared" si="3"/>
        <v>21800000.000000004</v>
      </c>
      <c r="K58" s="123">
        <f t="shared" si="4"/>
        <v>21.800000000000004</v>
      </c>
      <c r="L58" s="28">
        <f t="shared" si="13"/>
        <v>1200</v>
      </c>
      <c r="M58" s="124">
        <f t="shared" si="15"/>
        <v>4.32</v>
      </c>
      <c r="N58" s="123">
        <f>IF('[1]everything spreadsheet'!$B$12="Ozone",K58+M58+G58,G58+M58)</f>
        <v>26.983711639552407</v>
      </c>
      <c r="O58" s="28">
        <f t="shared" si="9"/>
        <v>1.9274079742537436</v>
      </c>
      <c r="P58">
        <f t="shared" si="5"/>
        <v>436000.00000000006</v>
      </c>
      <c r="Q58" s="8">
        <f t="shared" si="10"/>
        <v>436.00000000000006</v>
      </c>
      <c r="R58">
        <f t="shared" si="11"/>
        <v>7692</v>
      </c>
      <c r="W58">
        <f>(D58*1000)/'[1]everything spreadsheet'!$B$28/60+W57</f>
        <v>361.59604048427332</v>
      </c>
    </row>
    <row r="59" spans="1:23" ht="15.75" customHeight="1">
      <c r="A59" s="79">
        <v>41690</v>
      </c>
      <c r="B59" s="56">
        <v>2.4</v>
      </c>
      <c r="C59" s="15">
        <f t="shared" si="0"/>
        <v>0.24</v>
      </c>
      <c r="D59" s="15">
        <f t="shared" si="12"/>
        <v>25.74</v>
      </c>
      <c r="E59" s="122">
        <f>'[1]everything spreadsheet'!$B$27*1000</f>
        <v>105879.88429553059</v>
      </c>
      <c r="F59" s="122">
        <f t="shared" si="7"/>
        <v>95087.519950723334</v>
      </c>
      <c r="G59" s="123">
        <f t="shared" si="1"/>
        <v>9.5087519950723329E-2</v>
      </c>
      <c r="H59" s="28">
        <f t="shared" si="8"/>
        <v>1200</v>
      </c>
      <c r="I59" s="28">
        <f t="shared" si="2"/>
        <v>1.2</v>
      </c>
      <c r="J59" s="28">
        <f t="shared" si="3"/>
        <v>2400000</v>
      </c>
      <c r="K59" s="123">
        <f t="shared" si="4"/>
        <v>2.4</v>
      </c>
      <c r="L59" s="28">
        <f t="shared" si="13"/>
        <v>1200</v>
      </c>
      <c r="M59" s="124">
        <f t="shared" si="15"/>
        <v>4.32</v>
      </c>
      <c r="N59" s="123">
        <f>IF('[1]everything spreadsheet'!$B$12="Ozone",K59+M59+G59,G59+M59)</f>
        <v>6.8150875199507244</v>
      </c>
      <c r="O59" s="28">
        <f t="shared" si="9"/>
        <v>0.48679196571076605</v>
      </c>
      <c r="P59">
        <f t="shared" si="5"/>
        <v>48000</v>
      </c>
      <c r="Q59" s="8">
        <f t="shared" si="10"/>
        <v>48</v>
      </c>
      <c r="R59">
        <f t="shared" si="11"/>
        <v>7740</v>
      </c>
      <c r="W59">
        <f>(D59*1000)/'[1]everything spreadsheet'!$B$28/60+W58</f>
        <v>371.87305623197688</v>
      </c>
    </row>
    <row r="60" spans="1:23" ht="15.75" customHeight="1">
      <c r="A60" s="79">
        <v>41691</v>
      </c>
      <c r="B60" s="56">
        <v>0.8</v>
      </c>
      <c r="C60" s="15">
        <f t="shared" si="0"/>
        <v>0.08</v>
      </c>
      <c r="D60" s="15">
        <f t="shared" si="12"/>
        <v>25.319999999999997</v>
      </c>
      <c r="E60" s="122">
        <f>'[1]everything spreadsheet'!$B$27*1000</f>
        <v>105879.88429553059</v>
      </c>
      <c r="F60" s="122">
        <f t="shared" si="7"/>
        <v>31695.839983574446</v>
      </c>
      <c r="G60" s="123">
        <f t="shared" si="1"/>
        <v>3.1695839983574448E-2</v>
      </c>
      <c r="H60" s="28">
        <f t="shared" si="8"/>
        <v>400</v>
      </c>
      <c r="I60" s="28">
        <f t="shared" si="2"/>
        <v>0.4</v>
      </c>
      <c r="J60" s="28">
        <f t="shared" si="3"/>
        <v>800000</v>
      </c>
      <c r="K60" s="123">
        <f t="shared" si="4"/>
        <v>0.8</v>
      </c>
      <c r="L60" s="28">
        <f t="shared" si="13"/>
        <v>1200</v>
      </c>
      <c r="M60" s="124">
        <f t="shared" si="15"/>
        <v>4.32</v>
      </c>
      <c r="N60" s="123">
        <f>IF('[1]everything spreadsheet'!$B$12="Ozone",K60+M60+G60,G60+M60)</f>
        <v>5.1516958399835744</v>
      </c>
      <c r="O60" s="28">
        <f t="shared" si="9"/>
        <v>0.36797827428454105</v>
      </c>
      <c r="P60">
        <f t="shared" si="5"/>
        <v>16000</v>
      </c>
      <c r="Q60" s="8">
        <f t="shared" si="10"/>
        <v>16</v>
      </c>
      <c r="R60">
        <f t="shared" si="11"/>
        <v>7756</v>
      </c>
      <c r="W60">
        <f>(D60*1000)/'[1]everything spreadsheet'!$B$28/60+W59</f>
        <v>381.98238174603489</v>
      </c>
    </row>
    <row r="61" spans="1:23" ht="15.75" customHeight="1">
      <c r="A61" s="79">
        <v>41692</v>
      </c>
      <c r="B61" s="56">
        <v>4.8</v>
      </c>
      <c r="C61" s="15">
        <f t="shared" si="0"/>
        <v>0.48</v>
      </c>
      <c r="D61" s="15">
        <f t="shared" si="12"/>
        <v>25.299999999999997</v>
      </c>
      <c r="E61" s="122">
        <f>'[1]everything spreadsheet'!$B$27*1000</f>
        <v>105879.88429553059</v>
      </c>
      <c r="F61" s="122">
        <f t="shared" si="7"/>
        <v>190175.03990144667</v>
      </c>
      <c r="G61" s="123">
        <f t="shared" si="1"/>
        <v>0.19017503990144666</v>
      </c>
      <c r="H61" s="28">
        <f t="shared" si="8"/>
        <v>2400</v>
      </c>
      <c r="I61" s="28">
        <f t="shared" si="2"/>
        <v>2.4</v>
      </c>
      <c r="J61" s="28">
        <f t="shared" si="3"/>
        <v>4800000</v>
      </c>
      <c r="K61" s="123">
        <f t="shared" si="4"/>
        <v>4.8</v>
      </c>
      <c r="L61" s="28">
        <f t="shared" si="13"/>
        <v>1200</v>
      </c>
      <c r="M61" s="124">
        <f t="shared" si="15"/>
        <v>4.32</v>
      </c>
      <c r="N61" s="123">
        <f>IF('[1]everything spreadsheet'!$B$12="Ozone",K61+M61+G61,G61+M61)</f>
        <v>9.3101750399014485</v>
      </c>
      <c r="O61" s="28">
        <f t="shared" si="9"/>
        <v>0.66501250285010349</v>
      </c>
      <c r="P61">
        <f t="shared" si="5"/>
        <v>96000</v>
      </c>
      <c r="Q61" s="8">
        <f t="shared" si="10"/>
        <v>96</v>
      </c>
      <c r="R61">
        <f t="shared" si="11"/>
        <v>7852</v>
      </c>
      <c r="W61">
        <f>(D61*1000)/'[1]everything spreadsheet'!$B$28/60+W60</f>
        <v>392.08372201087172</v>
      </c>
    </row>
    <row r="62" spans="1:23" ht="15.75" customHeight="1">
      <c r="A62" s="79">
        <v>41693</v>
      </c>
      <c r="B62" s="56">
        <v>14.6</v>
      </c>
      <c r="C62" s="15">
        <f t="shared" si="0"/>
        <v>1.46</v>
      </c>
      <c r="D62" s="15">
        <f t="shared" si="12"/>
        <v>26</v>
      </c>
      <c r="E62" s="122">
        <f>'[1]everything spreadsheet'!$B$27*1000</f>
        <v>105879.88429553059</v>
      </c>
      <c r="F62" s="122">
        <f t="shared" si="7"/>
        <v>578449.07970023365</v>
      </c>
      <c r="G62" s="123">
        <f t="shared" si="1"/>
        <v>0.57844907970023363</v>
      </c>
      <c r="H62" s="28">
        <f t="shared" si="8"/>
        <v>7300</v>
      </c>
      <c r="I62" s="28">
        <f t="shared" si="2"/>
        <v>7.3</v>
      </c>
      <c r="J62" s="28">
        <f t="shared" si="3"/>
        <v>14600000</v>
      </c>
      <c r="K62" s="123">
        <f t="shared" si="4"/>
        <v>14.6</v>
      </c>
      <c r="L62" s="28">
        <f t="shared" si="13"/>
        <v>1200</v>
      </c>
      <c r="M62" s="124">
        <f t="shared" si="15"/>
        <v>4.32</v>
      </c>
      <c r="N62" s="123">
        <f>IF('[1]everything spreadsheet'!$B$12="Ozone",K62+M62+G62,G62+M62)</f>
        <v>19.498449079700237</v>
      </c>
      <c r="O62" s="28">
        <f t="shared" si="9"/>
        <v>1.3927463628357313</v>
      </c>
      <c r="P62">
        <f t="shared" si="5"/>
        <v>292000</v>
      </c>
      <c r="Q62" s="8">
        <f t="shared" si="10"/>
        <v>292</v>
      </c>
      <c r="R62">
        <f t="shared" si="11"/>
        <v>8144</v>
      </c>
      <c r="W62">
        <f>(D62*1000)/'[1]everything spreadsheet'!$B$28/60+W61</f>
        <v>402.46454599845106</v>
      </c>
    </row>
    <row r="63" spans="1:23" ht="15.75" customHeight="1">
      <c r="A63" s="79">
        <v>41694</v>
      </c>
      <c r="B63" s="56">
        <v>6.8</v>
      </c>
      <c r="C63" s="15">
        <f t="shared" si="0"/>
        <v>0.67999999999999994</v>
      </c>
      <c r="D63" s="15">
        <f t="shared" si="12"/>
        <v>26</v>
      </c>
      <c r="E63" s="122">
        <f>'[1]everything spreadsheet'!$B$27*1000</f>
        <v>105879.88429553059</v>
      </c>
      <c r="F63" s="122">
        <f t="shared" si="7"/>
        <v>269414.63986038277</v>
      </c>
      <c r="G63" s="123">
        <f t="shared" si="1"/>
        <v>0.26941463986038278</v>
      </c>
      <c r="H63" s="28">
        <f t="shared" si="8"/>
        <v>3400</v>
      </c>
      <c r="I63" s="28">
        <f t="shared" si="2"/>
        <v>3.4</v>
      </c>
      <c r="J63" s="28">
        <f t="shared" si="3"/>
        <v>6800000</v>
      </c>
      <c r="K63" s="123">
        <f t="shared" si="4"/>
        <v>6.8</v>
      </c>
      <c r="L63" s="28">
        <f t="shared" si="13"/>
        <v>1200</v>
      </c>
      <c r="M63" s="124">
        <f t="shared" si="15"/>
        <v>4.32</v>
      </c>
      <c r="N63" s="123">
        <f>IF('[1]everything spreadsheet'!$B$12="Ozone",K63+M63+G63,G63+M63)</f>
        <v>11.389414639860384</v>
      </c>
      <c r="O63" s="28">
        <f t="shared" si="9"/>
        <v>0.81352961713288463</v>
      </c>
      <c r="P63">
        <f t="shared" si="5"/>
        <v>136000</v>
      </c>
      <c r="Q63" s="8">
        <f t="shared" si="10"/>
        <v>136</v>
      </c>
      <c r="R63">
        <f t="shared" si="11"/>
        <v>8280</v>
      </c>
      <c r="W63">
        <f>(D63*1000)/'[1]everything spreadsheet'!$B$28/60+W62</f>
        <v>412.84536998603039</v>
      </c>
    </row>
    <row r="64" spans="1:23" ht="15.75" customHeight="1">
      <c r="A64" s="79">
        <v>41695</v>
      </c>
      <c r="B64" s="56">
        <v>0</v>
      </c>
      <c r="C64" s="15">
        <f t="shared" si="0"/>
        <v>0</v>
      </c>
      <c r="D64" s="15">
        <f t="shared" si="12"/>
        <v>25.5</v>
      </c>
      <c r="E64" s="122">
        <f>'[1]everything spreadsheet'!$B$27*1000</f>
        <v>105879.88429553059</v>
      </c>
      <c r="F64" s="122">
        <f t="shared" si="7"/>
        <v>0</v>
      </c>
      <c r="G64" s="123">
        <f t="shared" si="1"/>
        <v>0</v>
      </c>
      <c r="H64" s="28">
        <f t="shared" si="8"/>
        <v>0</v>
      </c>
      <c r="I64" s="28">
        <f t="shared" si="2"/>
        <v>0</v>
      </c>
      <c r="J64" s="28">
        <f t="shared" si="3"/>
        <v>0</v>
      </c>
      <c r="K64" s="123">
        <f t="shared" si="4"/>
        <v>0</v>
      </c>
      <c r="L64" s="28">
        <f t="shared" si="13"/>
        <v>1200</v>
      </c>
      <c r="M64" s="124">
        <f t="shared" si="15"/>
        <v>4.32</v>
      </c>
      <c r="N64" s="123">
        <f>IF('[1]everything spreadsheet'!$B$12="Ozone",K64+M64+G64,G64+M64)</f>
        <v>4.32</v>
      </c>
      <c r="O64" s="28">
        <f t="shared" si="9"/>
        <v>0.30857142857142861</v>
      </c>
      <c r="P64">
        <f t="shared" si="5"/>
        <v>0</v>
      </c>
      <c r="Q64" s="8">
        <f t="shared" si="10"/>
        <v>0</v>
      </c>
      <c r="R64">
        <f t="shared" si="11"/>
        <v>8280</v>
      </c>
      <c r="W64">
        <f>(D64*1000)/'[1]everything spreadsheet'!$B$28/60+W63</f>
        <v>423.02656274307935</v>
      </c>
    </row>
    <row r="65" spans="1:23" ht="15.75" customHeight="1">
      <c r="A65" s="79">
        <v>41696</v>
      </c>
      <c r="B65" s="56">
        <v>0.8</v>
      </c>
      <c r="C65" s="15">
        <f t="shared" si="0"/>
        <v>0.08</v>
      </c>
      <c r="D65" s="15">
        <f t="shared" si="12"/>
        <v>25.08</v>
      </c>
      <c r="E65" s="122">
        <f>'[1]everything spreadsheet'!$B$27*1000</f>
        <v>105879.88429553059</v>
      </c>
      <c r="F65" s="122">
        <f t="shared" si="7"/>
        <v>31695.839983574446</v>
      </c>
      <c r="G65" s="123">
        <f t="shared" si="1"/>
        <v>3.1695839983574448E-2</v>
      </c>
      <c r="H65" s="28">
        <f t="shared" si="8"/>
        <v>400</v>
      </c>
      <c r="I65" s="28">
        <f t="shared" si="2"/>
        <v>0.4</v>
      </c>
      <c r="J65" s="28">
        <f t="shared" si="3"/>
        <v>800000</v>
      </c>
      <c r="K65" s="123">
        <f t="shared" si="4"/>
        <v>0.8</v>
      </c>
      <c r="L65" s="28">
        <f t="shared" si="13"/>
        <v>1200</v>
      </c>
      <c r="M65" s="124">
        <f t="shared" si="15"/>
        <v>4.32</v>
      </c>
      <c r="N65" s="123">
        <f>IF('[1]everything spreadsheet'!$B$12="Ozone",K65+M65+G65,G65+M65)</f>
        <v>5.1516958399835744</v>
      </c>
      <c r="O65" s="28">
        <f t="shared" si="9"/>
        <v>0.36797827428454105</v>
      </c>
      <c r="P65">
        <f t="shared" si="5"/>
        <v>16000</v>
      </c>
      <c r="Q65" s="8">
        <f t="shared" si="10"/>
        <v>16</v>
      </c>
      <c r="R65">
        <f t="shared" si="11"/>
        <v>8296</v>
      </c>
      <c r="W65">
        <f>(D65*1000)/'[1]everything spreadsheet'!$B$28/60+W64</f>
        <v>433.04006526648283</v>
      </c>
    </row>
    <row r="66" spans="1:23" ht="15.75" customHeight="1">
      <c r="A66" s="79">
        <v>41697</v>
      </c>
      <c r="B66" s="56">
        <v>0</v>
      </c>
      <c r="C66" s="15">
        <f t="shared" si="0"/>
        <v>0</v>
      </c>
      <c r="D66" s="15">
        <f t="shared" si="12"/>
        <v>24.58</v>
      </c>
      <c r="E66" s="122">
        <f>'[1]everything spreadsheet'!$B$27*1000</f>
        <v>105879.88429553059</v>
      </c>
      <c r="F66" s="122">
        <f t="shared" si="7"/>
        <v>0</v>
      </c>
      <c r="G66" s="123">
        <f t="shared" si="1"/>
        <v>0</v>
      </c>
      <c r="H66" s="28">
        <f t="shared" si="8"/>
        <v>0</v>
      </c>
      <c r="I66" s="28">
        <f t="shared" si="2"/>
        <v>0</v>
      </c>
      <c r="J66" s="28">
        <f t="shared" si="3"/>
        <v>0</v>
      </c>
      <c r="K66" s="123">
        <f t="shared" si="4"/>
        <v>0</v>
      </c>
      <c r="L66" s="28">
        <f t="shared" si="13"/>
        <v>1200</v>
      </c>
      <c r="M66" s="124">
        <f t="shared" si="15"/>
        <v>4.32</v>
      </c>
      <c r="N66" s="123">
        <f>IF('[1]everything spreadsheet'!$B$12="Ozone",K66+M66+G66,G66+M66)</f>
        <v>4.32</v>
      </c>
      <c r="O66" s="28">
        <f t="shared" si="9"/>
        <v>0.30857142857142861</v>
      </c>
      <c r="P66">
        <f t="shared" si="5"/>
        <v>0</v>
      </c>
      <c r="Q66" s="8">
        <f t="shared" si="10"/>
        <v>0</v>
      </c>
      <c r="R66">
        <f t="shared" si="11"/>
        <v>8296</v>
      </c>
      <c r="W66">
        <f>(D66*1000)/'[1]everything spreadsheet'!$B$28/60+W65</f>
        <v>442.85393655935593</v>
      </c>
    </row>
    <row r="67" spans="1:23" ht="15.75" customHeight="1">
      <c r="A67" s="79">
        <v>41698</v>
      </c>
      <c r="B67" s="56">
        <v>0.4</v>
      </c>
      <c r="C67" s="15">
        <f t="shared" si="0"/>
        <v>0.04</v>
      </c>
      <c r="D67" s="15">
        <f t="shared" si="12"/>
        <v>24.119999999999997</v>
      </c>
      <c r="E67" s="122">
        <f>'[1]everything spreadsheet'!$B$27*1000</f>
        <v>105879.88429553059</v>
      </c>
      <c r="F67" s="122">
        <f t="shared" si="7"/>
        <v>15847.919991787223</v>
      </c>
      <c r="G67" s="123">
        <f t="shared" si="1"/>
        <v>1.5847919991787224E-2</v>
      </c>
      <c r="H67" s="28">
        <f t="shared" si="8"/>
        <v>200</v>
      </c>
      <c r="I67" s="28">
        <f t="shared" si="2"/>
        <v>0.2</v>
      </c>
      <c r="J67" s="28">
        <f t="shared" si="3"/>
        <v>400000</v>
      </c>
      <c r="K67" s="123">
        <f t="shared" si="4"/>
        <v>0.4</v>
      </c>
      <c r="L67" s="28">
        <f t="shared" si="13"/>
        <v>1200</v>
      </c>
      <c r="M67" s="124">
        <f t="shared" si="15"/>
        <v>4.32</v>
      </c>
      <c r="N67" s="123">
        <f>IF('[1]everything spreadsheet'!$B$12="Ozone",K67+M67+G67,G67+M67)</f>
        <v>4.7358479199917882</v>
      </c>
      <c r="O67" s="28">
        <f t="shared" si="9"/>
        <v>0.33827485142798486</v>
      </c>
      <c r="P67">
        <f t="shared" si="5"/>
        <v>8000</v>
      </c>
      <c r="Q67" s="8">
        <f t="shared" si="10"/>
        <v>8</v>
      </c>
      <c r="R67">
        <f t="shared" si="11"/>
        <v>8304</v>
      </c>
      <c r="W67">
        <f>(D67*1000)/'[1]everything spreadsheet'!$B$28/60+W66</f>
        <v>452.48414712014107</v>
      </c>
    </row>
    <row r="68" spans="1:23" ht="15.75" customHeight="1">
      <c r="A68" s="79">
        <v>41699</v>
      </c>
      <c r="B68" s="56">
        <v>2</v>
      </c>
      <c r="C68" s="15">
        <f t="shared" si="0"/>
        <v>0.2</v>
      </c>
      <c r="D68" s="15">
        <f t="shared" si="12"/>
        <v>23.819999999999997</v>
      </c>
      <c r="E68" s="122">
        <f>'[1]everything spreadsheet'!$B$27*1000</f>
        <v>105879.88429553059</v>
      </c>
      <c r="F68" s="122">
        <f t="shared" si="7"/>
        <v>79239.599958936116</v>
      </c>
      <c r="G68" s="123">
        <f t="shared" si="1"/>
        <v>7.9239599958936119E-2</v>
      </c>
      <c r="H68" s="28">
        <f t="shared" si="8"/>
        <v>1000</v>
      </c>
      <c r="I68" s="28">
        <f t="shared" si="2"/>
        <v>1</v>
      </c>
      <c r="J68" s="28">
        <f t="shared" si="3"/>
        <v>2000000</v>
      </c>
      <c r="K68" s="123">
        <f t="shared" si="4"/>
        <v>2</v>
      </c>
      <c r="L68" s="28">
        <f t="shared" si="13"/>
        <v>1200</v>
      </c>
      <c r="M68" s="124">
        <f t="shared" si="15"/>
        <v>4.32</v>
      </c>
      <c r="N68" s="123">
        <f>IF('[1]everything spreadsheet'!$B$12="Ozone",K68+M68+G68,G68+M68)</f>
        <v>6.3992395999589364</v>
      </c>
      <c r="O68" s="28">
        <f t="shared" si="9"/>
        <v>0.4570885428542098</v>
      </c>
      <c r="P68">
        <f t="shared" si="5"/>
        <v>40000</v>
      </c>
      <c r="Q68" s="8">
        <f t="shared" si="10"/>
        <v>40</v>
      </c>
      <c r="R68">
        <f t="shared" si="11"/>
        <v>8344</v>
      </c>
      <c r="W68">
        <f>(D68*1000)/'[1]everything spreadsheet'!$B$28/60+W67</f>
        <v>461.99457894260797</v>
      </c>
    </row>
    <row r="69" spans="1:23" ht="15.75" customHeight="1">
      <c r="A69" s="79">
        <v>41700</v>
      </c>
      <c r="B69" s="56">
        <v>19</v>
      </c>
      <c r="C69" s="15">
        <f t="shared" si="0"/>
        <v>1.9</v>
      </c>
      <c r="D69" s="15">
        <f t="shared" si="12"/>
        <v>25.219999999999995</v>
      </c>
      <c r="E69" s="122">
        <f>'[1]everything spreadsheet'!$B$27*1000</f>
        <v>105879.88429553059</v>
      </c>
      <c r="F69" s="122">
        <f t="shared" si="7"/>
        <v>752776.19960989302</v>
      </c>
      <c r="G69" s="123">
        <f t="shared" si="1"/>
        <v>0.75277619960989306</v>
      </c>
      <c r="H69" s="28">
        <f t="shared" si="8"/>
        <v>9500</v>
      </c>
      <c r="I69" s="28">
        <f t="shared" si="2"/>
        <v>9.5</v>
      </c>
      <c r="J69" s="28">
        <f t="shared" si="3"/>
        <v>19000000</v>
      </c>
      <c r="K69" s="123">
        <f t="shared" si="4"/>
        <v>19</v>
      </c>
      <c r="L69" s="28">
        <f t="shared" si="13"/>
        <v>1200</v>
      </c>
      <c r="M69" s="124">
        <f t="shared" si="15"/>
        <v>4.32</v>
      </c>
      <c r="N69" s="123">
        <f>IF('[1]everything spreadsheet'!$B$12="Ozone",K69+M69+G69,G69+M69)</f>
        <v>24.072776199609894</v>
      </c>
      <c r="O69" s="28">
        <f t="shared" si="9"/>
        <v>1.7194840142578496</v>
      </c>
      <c r="P69">
        <f t="shared" si="5"/>
        <v>380000</v>
      </c>
      <c r="Q69" s="8">
        <f t="shared" si="10"/>
        <v>380</v>
      </c>
      <c r="R69">
        <f t="shared" si="11"/>
        <v>8724</v>
      </c>
      <c r="W69">
        <f>(D69*1000)/'[1]everything spreadsheet'!$B$28/60+W68</f>
        <v>472.06397821055992</v>
      </c>
    </row>
    <row r="70" spans="1:23" ht="15.75" customHeight="1">
      <c r="A70" s="79">
        <v>41701</v>
      </c>
      <c r="B70" s="56">
        <v>1</v>
      </c>
      <c r="C70" s="15">
        <f t="shared" si="0"/>
        <v>0.1</v>
      </c>
      <c r="D70" s="15">
        <f t="shared" si="12"/>
        <v>24.819999999999997</v>
      </c>
      <c r="E70" s="122">
        <f>'[1]everything spreadsheet'!$B$27*1000</f>
        <v>105879.88429553059</v>
      </c>
      <c r="F70" s="122">
        <f t="shared" si="7"/>
        <v>39619.799979468058</v>
      </c>
      <c r="G70" s="123">
        <f t="shared" si="1"/>
        <v>3.9619799979468059E-2</v>
      </c>
      <c r="H70" s="28">
        <f t="shared" si="8"/>
        <v>500</v>
      </c>
      <c r="I70" s="28">
        <f t="shared" si="2"/>
        <v>0.5</v>
      </c>
      <c r="J70" s="28">
        <f t="shared" si="3"/>
        <v>1000000</v>
      </c>
      <c r="K70" s="123">
        <f t="shared" si="4"/>
        <v>1</v>
      </c>
      <c r="L70" s="28">
        <f t="shared" si="13"/>
        <v>1200</v>
      </c>
      <c r="M70" s="124">
        <f t="shared" si="15"/>
        <v>4.32</v>
      </c>
      <c r="N70" s="123">
        <f>IF('[1]everything spreadsheet'!$B$12="Ozone",K70+M70+G70,G70+M70)</f>
        <v>5.3596197999794679</v>
      </c>
      <c r="O70" s="28">
        <f t="shared" si="9"/>
        <v>0.38282998571281918</v>
      </c>
      <c r="P70">
        <f t="shared" si="5"/>
        <v>20000</v>
      </c>
      <c r="Q70" s="8">
        <f t="shared" si="10"/>
        <v>20</v>
      </c>
      <c r="R70">
        <f t="shared" si="11"/>
        <v>8744</v>
      </c>
      <c r="W70">
        <f>(D70*1000)/'[1]everything spreadsheet'!$B$28/60+W69</f>
        <v>481.97367249408757</v>
      </c>
    </row>
    <row r="71" spans="1:23" ht="15.75" customHeight="1">
      <c r="A71" s="79">
        <v>41702</v>
      </c>
      <c r="B71" s="56">
        <v>2.4</v>
      </c>
      <c r="C71" s="15">
        <f t="shared" si="0"/>
        <v>0.24</v>
      </c>
      <c r="D71" s="15">
        <f t="shared" si="12"/>
        <v>24.559999999999995</v>
      </c>
      <c r="E71" s="122">
        <f>'[1]everything spreadsheet'!$B$27*1000</f>
        <v>105879.88429553059</v>
      </c>
      <c r="F71" s="122">
        <f t="shared" si="7"/>
        <v>95087.519950723334</v>
      </c>
      <c r="G71" s="123">
        <f t="shared" si="1"/>
        <v>9.5087519950723329E-2</v>
      </c>
      <c r="H71" s="28">
        <f t="shared" si="8"/>
        <v>1200</v>
      </c>
      <c r="I71" s="28">
        <f t="shared" si="2"/>
        <v>1.2</v>
      </c>
      <c r="J71" s="28">
        <f t="shared" si="3"/>
        <v>2400000</v>
      </c>
      <c r="K71" s="123">
        <f t="shared" si="4"/>
        <v>2.4</v>
      </c>
      <c r="L71" s="28">
        <f t="shared" si="13"/>
        <v>1200</v>
      </c>
      <c r="M71" s="124">
        <f t="shared" si="15"/>
        <v>4.32</v>
      </c>
      <c r="N71" s="123">
        <f>IF('[1]everything spreadsheet'!$B$12="Ozone",K71+M71+G71,G71+M71)</f>
        <v>6.8150875199507244</v>
      </c>
      <c r="O71" s="28">
        <f t="shared" si="9"/>
        <v>0.48679196571076605</v>
      </c>
      <c r="P71">
        <f t="shared" si="5"/>
        <v>48000</v>
      </c>
      <c r="Q71" s="8">
        <f t="shared" si="10"/>
        <v>48</v>
      </c>
      <c r="R71">
        <f t="shared" si="11"/>
        <v>8792</v>
      </c>
      <c r="W71">
        <f>(D71*1000)/'[1]everything spreadsheet'!$B$28/60+W70</f>
        <v>491.77955853773943</v>
      </c>
    </row>
    <row r="72" spans="1:23" ht="15.75" customHeight="1">
      <c r="A72" s="79">
        <v>41703</v>
      </c>
      <c r="B72" s="56">
        <v>23.8</v>
      </c>
      <c r="C72" s="15">
        <f t="shared" si="0"/>
        <v>2.3800000000000003</v>
      </c>
      <c r="D72" s="15">
        <f t="shared" si="12"/>
        <v>26</v>
      </c>
      <c r="E72" s="122">
        <f>'[1]everything spreadsheet'!$B$27*1000</f>
        <v>105879.88429553059</v>
      </c>
      <c r="F72" s="122">
        <f t="shared" si="7"/>
        <v>942951.23951133993</v>
      </c>
      <c r="G72" s="123">
        <f t="shared" si="1"/>
        <v>0.94295123951133997</v>
      </c>
      <c r="H72" s="28">
        <f t="shared" si="8"/>
        <v>11900.000000000002</v>
      </c>
      <c r="I72" s="28">
        <f t="shared" si="2"/>
        <v>11.900000000000002</v>
      </c>
      <c r="J72" s="28">
        <f t="shared" si="3"/>
        <v>23800000.000000004</v>
      </c>
      <c r="K72" s="123">
        <f t="shared" si="4"/>
        <v>23.800000000000004</v>
      </c>
      <c r="L72" s="28">
        <f t="shared" si="13"/>
        <v>1200</v>
      </c>
      <c r="M72" s="124">
        <f t="shared" si="15"/>
        <v>4.32</v>
      </c>
      <c r="N72" s="123">
        <f>IF('[1]everything spreadsheet'!$B$12="Ozone",K72+M72+G72,G72+M72)</f>
        <v>29.062951239511346</v>
      </c>
      <c r="O72" s="28">
        <f t="shared" si="9"/>
        <v>2.075925088536525</v>
      </c>
      <c r="P72">
        <f t="shared" si="5"/>
        <v>476000.00000000006</v>
      </c>
      <c r="Q72" s="8">
        <f t="shared" si="10"/>
        <v>476.00000000000006</v>
      </c>
      <c r="R72">
        <f t="shared" si="11"/>
        <v>9268</v>
      </c>
      <c r="W72">
        <f>(D72*1000)/'[1]everything spreadsheet'!$B$28/60+W71</f>
        <v>502.16038252531877</v>
      </c>
    </row>
    <row r="73" spans="1:23" ht="15.75" customHeight="1">
      <c r="A73" s="79">
        <v>41704</v>
      </c>
      <c r="B73" s="56">
        <v>8.6</v>
      </c>
      <c r="C73" s="15">
        <f t="shared" ref="C73:C136" si="16">IF(B73/1000*$B$2&lt;=$B$3,B73/1000*$B$2,$B$3)</f>
        <v>0.86</v>
      </c>
      <c r="D73" s="15">
        <f t="shared" si="12"/>
        <v>26</v>
      </c>
      <c r="E73" s="122">
        <f>'[1]everything spreadsheet'!$B$27*1000</f>
        <v>105879.88429553059</v>
      </c>
      <c r="F73" s="122">
        <f t="shared" si="7"/>
        <v>340730.27982342528</v>
      </c>
      <c r="G73" s="123">
        <f t="shared" ref="G73:G136" si="17">F73/1000000</f>
        <v>0.3407302798234253</v>
      </c>
      <c r="H73" s="28">
        <f t="shared" si="8"/>
        <v>4300</v>
      </c>
      <c r="I73" s="28">
        <f t="shared" ref="I73:I136" si="18">H73/1000</f>
        <v>4.3</v>
      </c>
      <c r="J73" s="28">
        <f t="shared" ref="J73:J136" si="19">I73*2000000</f>
        <v>8600000</v>
      </c>
      <c r="K73" s="123">
        <f t="shared" ref="K73:K136" si="20">J73/1000000</f>
        <v>8.6</v>
      </c>
      <c r="L73" s="28">
        <f t="shared" si="13"/>
        <v>1200</v>
      </c>
      <c r="M73" s="124">
        <f t="shared" si="15"/>
        <v>4.32</v>
      </c>
      <c r="N73" s="123">
        <f>IF('[1]everything spreadsheet'!$B$12="Ozone",K73+M73+G73,G73+M73)</f>
        <v>13.260730279823425</v>
      </c>
      <c r="O73" s="28">
        <f t="shared" si="9"/>
        <v>0.94719501998738753</v>
      </c>
      <c r="P73">
        <f t="shared" ref="P73:P136" si="21">$Y$2*C73/$Y$1*1000*20</f>
        <v>172000</v>
      </c>
      <c r="Q73" s="8">
        <f t="shared" si="10"/>
        <v>172</v>
      </c>
      <c r="R73">
        <f t="shared" si="11"/>
        <v>9440</v>
      </c>
      <c r="W73">
        <f>(D73*1000)/'[1]everything spreadsheet'!$B$28/60+W72</f>
        <v>512.54120651289816</v>
      </c>
    </row>
    <row r="74" spans="1:23" ht="15.75" customHeight="1">
      <c r="A74" s="79">
        <v>41705</v>
      </c>
      <c r="B74" s="56">
        <v>34</v>
      </c>
      <c r="C74" s="15">
        <f t="shared" si="16"/>
        <v>2.5</v>
      </c>
      <c r="D74" s="15">
        <f t="shared" si="12"/>
        <v>26</v>
      </c>
      <c r="E74" s="122">
        <f>'[1]everything spreadsheet'!$B$27*1000</f>
        <v>105879.88429553059</v>
      </c>
      <c r="F74" s="122">
        <f t="shared" ref="F74:F137" si="22">E74*C74/$G$1</f>
        <v>990494.99948670156</v>
      </c>
      <c r="G74" s="123">
        <f t="shared" si="17"/>
        <v>0.99049499948670161</v>
      </c>
      <c r="H74" s="28">
        <f t="shared" ref="H74:H137" si="23">$J$2*C74/$J$1*1000</f>
        <v>12500</v>
      </c>
      <c r="I74" s="28">
        <f t="shared" si="18"/>
        <v>12.5</v>
      </c>
      <c r="J74" s="28">
        <f t="shared" si="19"/>
        <v>25000000</v>
      </c>
      <c r="K74" s="123">
        <f t="shared" si="20"/>
        <v>25</v>
      </c>
      <c r="L74" s="28">
        <f t="shared" si="13"/>
        <v>1200</v>
      </c>
      <c r="M74" s="124">
        <f t="shared" si="15"/>
        <v>4.32</v>
      </c>
      <c r="N74" s="123">
        <f>IF('[1]everything spreadsheet'!$B$12="Ozone",K74+M74+G74,G74+M74)</f>
        <v>30.310494999486703</v>
      </c>
      <c r="O74" s="28">
        <f t="shared" ref="O74:O137" si="24">N74/$P$1/$P$2</f>
        <v>2.1650353571061931</v>
      </c>
      <c r="P74">
        <f t="shared" si="21"/>
        <v>500000</v>
      </c>
      <c r="Q74" s="8">
        <f t="shared" ref="Q74:Q137" si="25">P74/1000</f>
        <v>500</v>
      </c>
      <c r="R74">
        <f t="shared" si="11"/>
        <v>9940</v>
      </c>
      <c r="W74">
        <f>(D74*1000)/'[1]everything spreadsheet'!$B$28/60+W73</f>
        <v>522.92203050047749</v>
      </c>
    </row>
    <row r="75" spans="1:23" ht="15.75" customHeight="1">
      <c r="A75" s="79">
        <v>41706</v>
      </c>
      <c r="B75" s="56">
        <v>52.4</v>
      </c>
      <c r="C75" s="15">
        <f t="shared" si="16"/>
        <v>2.5</v>
      </c>
      <c r="D75" s="15">
        <f t="shared" si="12"/>
        <v>26</v>
      </c>
      <c r="E75" s="122">
        <f>'[1]everything spreadsheet'!$B$27*1000</f>
        <v>105879.88429553059</v>
      </c>
      <c r="F75" s="122">
        <f t="shared" si="22"/>
        <v>990494.99948670156</v>
      </c>
      <c r="G75" s="123">
        <f t="shared" si="17"/>
        <v>0.99049499948670161</v>
      </c>
      <c r="H75" s="28">
        <f t="shared" si="23"/>
        <v>12500</v>
      </c>
      <c r="I75" s="28">
        <f t="shared" si="18"/>
        <v>12.5</v>
      </c>
      <c r="J75" s="28">
        <f t="shared" si="19"/>
        <v>25000000</v>
      </c>
      <c r="K75" s="123">
        <f t="shared" si="20"/>
        <v>25</v>
      </c>
      <c r="L75" s="28">
        <f t="shared" si="13"/>
        <v>1200</v>
      </c>
      <c r="M75" s="124">
        <f t="shared" si="15"/>
        <v>4.32</v>
      </c>
      <c r="N75" s="123">
        <f>IF('[1]everything spreadsheet'!$B$12="Ozone",K75+M75+G75,G75+M75)</f>
        <v>30.310494999486703</v>
      </c>
      <c r="O75" s="28">
        <f t="shared" si="24"/>
        <v>2.1650353571061931</v>
      </c>
      <c r="P75">
        <f t="shared" si="21"/>
        <v>500000</v>
      </c>
      <c r="Q75" s="8">
        <f t="shared" si="25"/>
        <v>500</v>
      </c>
      <c r="R75">
        <f t="shared" ref="R75:R138" si="26">R74+Q75</f>
        <v>10440</v>
      </c>
      <c r="W75">
        <f>(D75*1000)/'[1]everything spreadsheet'!$B$28/60+W74</f>
        <v>533.30285448805682</v>
      </c>
    </row>
    <row r="76" spans="1:23" ht="15.75" customHeight="1">
      <c r="A76" s="79">
        <v>41707</v>
      </c>
      <c r="B76" s="56">
        <v>10.6</v>
      </c>
      <c r="C76" s="15">
        <f t="shared" si="16"/>
        <v>1.06</v>
      </c>
      <c r="D76" s="15">
        <f t="shared" si="12"/>
        <v>26</v>
      </c>
      <c r="E76" s="122">
        <f>'[1]everything spreadsheet'!$B$27*1000</f>
        <v>105879.88429553059</v>
      </c>
      <c r="F76" s="122">
        <f t="shared" si="22"/>
        <v>419969.87978236144</v>
      </c>
      <c r="G76" s="123">
        <f t="shared" si="17"/>
        <v>0.41996987978236144</v>
      </c>
      <c r="H76" s="28">
        <f t="shared" si="23"/>
        <v>5300</v>
      </c>
      <c r="I76" s="28">
        <f t="shared" si="18"/>
        <v>5.3</v>
      </c>
      <c r="J76" s="28">
        <f t="shared" si="19"/>
        <v>10600000</v>
      </c>
      <c r="K76" s="123">
        <f t="shared" si="20"/>
        <v>10.6</v>
      </c>
      <c r="L76" s="28">
        <f t="shared" si="13"/>
        <v>1200</v>
      </c>
      <c r="M76" s="124">
        <f t="shared" si="15"/>
        <v>4.32</v>
      </c>
      <c r="N76" s="123">
        <f>IF('[1]everything spreadsheet'!$B$12="Ozone",K76+M76+G76,G76+M76)</f>
        <v>15.339969879782361</v>
      </c>
      <c r="O76" s="28">
        <f t="shared" si="24"/>
        <v>1.0957121342701686</v>
      </c>
      <c r="P76">
        <f t="shared" si="21"/>
        <v>212000</v>
      </c>
      <c r="Q76" s="8">
        <f t="shared" si="25"/>
        <v>212</v>
      </c>
      <c r="R76">
        <f t="shared" si="26"/>
        <v>10652</v>
      </c>
      <c r="W76">
        <f>(D76*1000)/'[1]everything spreadsheet'!$B$28/60+W75</f>
        <v>543.68367847563616</v>
      </c>
    </row>
    <row r="77" spans="1:23" ht="15.75" customHeight="1">
      <c r="A77" s="79">
        <v>41708</v>
      </c>
      <c r="B77" s="56">
        <v>2.4</v>
      </c>
      <c r="C77" s="15">
        <f t="shared" si="16"/>
        <v>0.24</v>
      </c>
      <c r="D77" s="15">
        <f t="shared" si="12"/>
        <v>25.74</v>
      </c>
      <c r="E77" s="122">
        <f>'[1]everything spreadsheet'!$B$27*1000</f>
        <v>105879.88429553059</v>
      </c>
      <c r="F77" s="122">
        <f t="shared" si="22"/>
        <v>95087.519950723334</v>
      </c>
      <c r="G77" s="123">
        <f t="shared" si="17"/>
        <v>9.5087519950723329E-2</v>
      </c>
      <c r="H77" s="28">
        <f t="shared" si="23"/>
        <v>1200</v>
      </c>
      <c r="I77" s="28">
        <f t="shared" si="18"/>
        <v>1.2</v>
      </c>
      <c r="J77" s="28">
        <f t="shared" si="19"/>
        <v>2400000</v>
      </c>
      <c r="K77" s="123">
        <f t="shared" si="20"/>
        <v>2.4</v>
      </c>
      <c r="L77" s="28">
        <f t="shared" si="13"/>
        <v>1200</v>
      </c>
      <c r="M77" s="124">
        <f t="shared" si="15"/>
        <v>4.32</v>
      </c>
      <c r="N77" s="123">
        <f>IF('[1]everything spreadsheet'!$B$12="Ozone",K77+M77+G77,G77+M77)</f>
        <v>6.8150875199507244</v>
      </c>
      <c r="O77" s="28">
        <f t="shared" si="24"/>
        <v>0.48679196571076605</v>
      </c>
      <c r="P77">
        <f t="shared" si="21"/>
        <v>48000</v>
      </c>
      <c r="Q77" s="8">
        <f t="shared" si="25"/>
        <v>48</v>
      </c>
      <c r="R77">
        <f t="shared" si="26"/>
        <v>10700</v>
      </c>
      <c r="W77">
        <f>(D77*1000)/'[1]everything spreadsheet'!$B$28/60+W76</f>
        <v>553.96069422333971</v>
      </c>
    </row>
    <row r="78" spans="1:23" ht="15.75" customHeight="1">
      <c r="A78" s="79">
        <v>41709</v>
      </c>
      <c r="B78" s="56">
        <v>0</v>
      </c>
      <c r="C78" s="15">
        <f t="shared" si="16"/>
        <v>0</v>
      </c>
      <c r="D78" s="15">
        <f t="shared" si="12"/>
        <v>25.24</v>
      </c>
      <c r="E78" s="122">
        <f>'[1]everything spreadsheet'!$B$27*1000</f>
        <v>105879.88429553059</v>
      </c>
      <c r="F78" s="122">
        <f t="shared" si="22"/>
        <v>0</v>
      </c>
      <c r="G78" s="123">
        <f t="shared" si="17"/>
        <v>0</v>
      </c>
      <c r="H78" s="28">
        <f t="shared" si="23"/>
        <v>0</v>
      </c>
      <c r="I78" s="28">
        <f t="shared" si="18"/>
        <v>0</v>
      </c>
      <c r="J78" s="28">
        <f t="shared" si="19"/>
        <v>0</v>
      </c>
      <c r="K78" s="123">
        <f t="shared" si="20"/>
        <v>0</v>
      </c>
      <c r="L78" s="28">
        <f t="shared" si="13"/>
        <v>1200</v>
      </c>
      <c r="M78" s="124">
        <f t="shared" si="15"/>
        <v>4.32</v>
      </c>
      <c r="N78" s="123">
        <f>IF('[1]everything spreadsheet'!$B$12="Ozone",K78+M78+G78,G78+M78)</f>
        <v>4.32</v>
      </c>
      <c r="O78" s="28">
        <f t="shared" si="24"/>
        <v>0.30857142857142861</v>
      </c>
      <c r="P78">
        <f t="shared" si="21"/>
        <v>0</v>
      </c>
      <c r="Q78" s="8">
        <f t="shared" si="25"/>
        <v>0</v>
      </c>
      <c r="R78">
        <f t="shared" si="26"/>
        <v>10700</v>
      </c>
      <c r="W78">
        <f>(D78*1000)/'[1]everything spreadsheet'!$B$28/60+W77</f>
        <v>564.0380787405129</v>
      </c>
    </row>
    <row r="79" spans="1:23" ht="15.75" customHeight="1">
      <c r="A79" s="79">
        <v>41710</v>
      </c>
      <c r="B79" s="56">
        <v>2.8</v>
      </c>
      <c r="C79" s="15">
        <f t="shared" si="16"/>
        <v>0.27999999999999997</v>
      </c>
      <c r="D79" s="15">
        <f t="shared" si="12"/>
        <v>25.02</v>
      </c>
      <c r="E79" s="122">
        <f>'[1]everything spreadsheet'!$B$27*1000</f>
        <v>105879.88429553059</v>
      </c>
      <c r="F79" s="122">
        <f t="shared" si="22"/>
        <v>110935.43994251055</v>
      </c>
      <c r="G79" s="123">
        <f t="shared" si="17"/>
        <v>0.11093543994251055</v>
      </c>
      <c r="H79" s="28">
        <f t="shared" si="23"/>
        <v>1400</v>
      </c>
      <c r="I79" s="28">
        <f t="shared" si="18"/>
        <v>1.4</v>
      </c>
      <c r="J79" s="28">
        <f t="shared" si="19"/>
        <v>2800000</v>
      </c>
      <c r="K79" s="123">
        <f t="shared" si="20"/>
        <v>2.8</v>
      </c>
      <c r="L79" s="28">
        <f t="shared" si="13"/>
        <v>1200</v>
      </c>
      <c r="M79" s="124">
        <f t="shared" si="15"/>
        <v>4.32</v>
      </c>
      <c r="N79" s="123">
        <f>IF('[1]everything spreadsheet'!$B$12="Ozone",K79+M79+G79,G79+M79)</f>
        <v>7.2309354399425105</v>
      </c>
      <c r="O79" s="28">
        <f t="shared" si="24"/>
        <v>0.51649538856732224</v>
      </c>
      <c r="P79">
        <f t="shared" si="21"/>
        <v>56000</v>
      </c>
      <c r="Q79" s="8">
        <f t="shared" si="25"/>
        <v>56</v>
      </c>
      <c r="R79">
        <f t="shared" si="26"/>
        <v>10756</v>
      </c>
      <c r="W79">
        <f>(D79*1000)/'[1]everything spreadsheet'!$B$28/60+W78</f>
        <v>574.02762551625267</v>
      </c>
    </row>
    <row r="80" spans="1:23" ht="15.75" customHeight="1">
      <c r="A80" s="79">
        <v>41711</v>
      </c>
      <c r="B80" s="56">
        <v>20.2</v>
      </c>
      <c r="C80" s="15">
        <f t="shared" si="16"/>
        <v>2.02</v>
      </c>
      <c r="D80" s="15">
        <f t="shared" si="12"/>
        <v>26</v>
      </c>
      <c r="E80" s="122">
        <f>'[1]everything spreadsheet'!$B$27*1000</f>
        <v>105879.88429553059</v>
      </c>
      <c r="F80" s="122">
        <f t="shared" si="22"/>
        <v>800319.95958525478</v>
      </c>
      <c r="G80" s="123">
        <f t="shared" si="17"/>
        <v>0.80031995958525481</v>
      </c>
      <c r="H80" s="28">
        <f t="shared" si="23"/>
        <v>10100</v>
      </c>
      <c r="I80" s="28">
        <f t="shared" si="18"/>
        <v>10.1</v>
      </c>
      <c r="J80" s="28">
        <f t="shared" si="19"/>
        <v>20200000</v>
      </c>
      <c r="K80" s="123">
        <f t="shared" si="20"/>
        <v>20.2</v>
      </c>
      <c r="L80" s="28">
        <f t="shared" si="13"/>
        <v>1200</v>
      </c>
      <c r="M80" s="124">
        <f t="shared" si="15"/>
        <v>4.32</v>
      </c>
      <c r="N80" s="123">
        <f>IF('[1]everything spreadsheet'!$B$12="Ozone",K80+M80+G80,G80+M80)</f>
        <v>25.320319959585255</v>
      </c>
      <c r="O80" s="28">
        <f t="shared" si="24"/>
        <v>1.8085942828275183</v>
      </c>
      <c r="P80">
        <f t="shared" si="21"/>
        <v>404000</v>
      </c>
      <c r="Q80" s="8">
        <f t="shared" si="25"/>
        <v>404</v>
      </c>
      <c r="R80">
        <f t="shared" si="26"/>
        <v>11160</v>
      </c>
      <c r="W80">
        <f>(D80*1000)/'[1]everything spreadsheet'!$B$28/60+W79</f>
        <v>584.408449503832</v>
      </c>
    </row>
    <row r="81" spans="1:23" ht="15.75" customHeight="1">
      <c r="A81" s="79">
        <v>41712</v>
      </c>
      <c r="B81" s="56">
        <v>13.8</v>
      </c>
      <c r="C81" s="15">
        <f t="shared" si="16"/>
        <v>1.3800000000000001</v>
      </c>
      <c r="D81" s="15">
        <f t="shared" si="12"/>
        <v>26</v>
      </c>
      <c r="E81" s="122">
        <f>'[1]everything spreadsheet'!$B$27*1000</f>
        <v>105879.88429553059</v>
      </c>
      <c r="F81" s="122">
        <f t="shared" si="22"/>
        <v>546753.2397166593</v>
      </c>
      <c r="G81" s="123">
        <f t="shared" si="17"/>
        <v>0.54675323971665934</v>
      </c>
      <c r="H81" s="28">
        <f t="shared" si="23"/>
        <v>6900</v>
      </c>
      <c r="I81" s="28">
        <f t="shared" si="18"/>
        <v>6.9</v>
      </c>
      <c r="J81" s="28">
        <f t="shared" si="19"/>
        <v>13800000</v>
      </c>
      <c r="K81" s="123">
        <f t="shared" si="20"/>
        <v>13.8</v>
      </c>
      <c r="L81" s="28">
        <f t="shared" si="13"/>
        <v>1200</v>
      </c>
      <c r="M81" s="124">
        <f t="shared" si="15"/>
        <v>4.32</v>
      </c>
      <c r="N81" s="123">
        <f>IF('[1]everything spreadsheet'!$B$12="Ozone",K81+M81+G81,G81+M81)</f>
        <v>18.666753239716659</v>
      </c>
      <c r="O81" s="28">
        <f t="shared" si="24"/>
        <v>1.3333395171226186</v>
      </c>
      <c r="P81">
        <f t="shared" si="21"/>
        <v>276000</v>
      </c>
      <c r="Q81" s="8">
        <f t="shared" si="25"/>
        <v>276</v>
      </c>
      <c r="R81">
        <f t="shared" si="26"/>
        <v>11436</v>
      </c>
      <c r="W81">
        <f>(D81*1000)/'[1]everything spreadsheet'!$B$28/60+W80</f>
        <v>594.78927349141134</v>
      </c>
    </row>
    <row r="82" spans="1:23" ht="15.75" customHeight="1">
      <c r="A82" s="79">
        <v>41713</v>
      </c>
      <c r="B82" s="56">
        <v>22.8</v>
      </c>
      <c r="C82" s="15">
        <f t="shared" si="16"/>
        <v>2.2800000000000002</v>
      </c>
      <c r="D82" s="15">
        <f t="shared" si="12"/>
        <v>26</v>
      </c>
      <c r="E82" s="122">
        <f>'[1]everything spreadsheet'!$B$27*1000</f>
        <v>105879.88429553059</v>
      </c>
      <c r="F82" s="122">
        <f t="shared" si="22"/>
        <v>903331.43953187182</v>
      </c>
      <c r="G82" s="123">
        <f t="shared" si="17"/>
        <v>0.90333143953187178</v>
      </c>
      <c r="H82" s="28">
        <f t="shared" si="23"/>
        <v>11400.000000000002</v>
      </c>
      <c r="I82" s="28">
        <f t="shared" si="18"/>
        <v>11.400000000000002</v>
      </c>
      <c r="J82" s="28">
        <f t="shared" si="19"/>
        <v>22800000.000000004</v>
      </c>
      <c r="K82" s="123">
        <f t="shared" si="20"/>
        <v>22.800000000000004</v>
      </c>
      <c r="L82" s="28">
        <f t="shared" si="13"/>
        <v>1200</v>
      </c>
      <c r="M82" s="124">
        <f t="shared" si="15"/>
        <v>4.32</v>
      </c>
      <c r="N82" s="123">
        <f>IF('[1]everything spreadsheet'!$B$12="Ozone",K82+M82+G82,G82+M82)</f>
        <v>28.023331439531876</v>
      </c>
      <c r="O82" s="28">
        <f t="shared" si="24"/>
        <v>2.0016665313951343</v>
      </c>
      <c r="P82">
        <f t="shared" si="21"/>
        <v>456000.00000000006</v>
      </c>
      <c r="Q82" s="8">
        <f t="shared" si="25"/>
        <v>456.00000000000006</v>
      </c>
      <c r="R82">
        <f t="shared" si="26"/>
        <v>11892</v>
      </c>
      <c r="W82">
        <f>(D82*1000)/'[1]everything spreadsheet'!$B$28/60+W81</f>
        <v>605.17009747899067</v>
      </c>
    </row>
    <row r="83" spans="1:23" ht="15.75" customHeight="1">
      <c r="A83" s="79">
        <v>41714</v>
      </c>
      <c r="B83" s="56">
        <v>5.4</v>
      </c>
      <c r="C83" s="15">
        <f t="shared" si="16"/>
        <v>0.54</v>
      </c>
      <c r="D83" s="15">
        <f t="shared" si="12"/>
        <v>26</v>
      </c>
      <c r="E83" s="122">
        <f>'[1]everything spreadsheet'!$B$27*1000</f>
        <v>105879.88429553059</v>
      </c>
      <c r="F83" s="122">
        <f t="shared" si="22"/>
        <v>213946.91988912752</v>
      </c>
      <c r="G83" s="123">
        <f t="shared" si="17"/>
        <v>0.21394691988912751</v>
      </c>
      <c r="H83" s="28">
        <f t="shared" si="23"/>
        <v>2700</v>
      </c>
      <c r="I83" s="28">
        <f t="shared" si="18"/>
        <v>2.7</v>
      </c>
      <c r="J83" s="28">
        <f t="shared" si="19"/>
        <v>5400000</v>
      </c>
      <c r="K83" s="123">
        <f t="shared" si="20"/>
        <v>5.4</v>
      </c>
      <c r="L83" s="28">
        <f t="shared" si="13"/>
        <v>1200</v>
      </c>
      <c r="M83" s="124">
        <f t="shared" si="15"/>
        <v>4.32</v>
      </c>
      <c r="N83" s="123">
        <f>IF('[1]everything spreadsheet'!$B$12="Ozone",K83+M83+G83,G83+M83)</f>
        <v>9.9339469198891273</v>
      </c>
      <c r="O83" s="28">
        <f t="shared" si="24"/>
        <v>0.70956763713493776</v>
      </c>
      <c r="P83">
        <f t="shared" si="21"/>
        <v>108000</v>
      </c>
      <c r="Q83" s="8">
        <f t="shared" si="25"/>
        <v>108</v>
      </c>
      <c r="R83">
        <f t="shared" si="26"/>
        <v>12000</v>
      </c>
      <c r="W83">
        <f>(D83*1000)/'[1]everything spreadsheet'!$B$28/60+W82</f>
        <v>615.55092146657</v>
      </c>
    </row>
    <row r="84" spans="1:23" ht="15.75" customHeight="1">
      <c r="A84" s="79">
        <v>41715</v>
      </c>
      <c r="B84" s="56">
        <v>0.4</v>
      </c>
      <c r="C84" s="15">
        <f t="shared" si="16"/>
        <v>0.04</v>
      </c>
      <c r="D84" s="15">
        <f t="shared" si="12"/>
        <v>25.54</v>
      </c>
      <c r="E84" s="122">
        <f>'[1]everything spreadsheet'!$B$27*1000</f>
        <v>105879.88429553059</v>
      </c>
      <c r="F84" s="122">
        <f t="shared" si="22"/>
        <v>15847.919991787223</v>
      </c>
      <c r="G84" s="123">
        <f t="shared" si="17"/>
        <v>1.5847919991787224E-2</v>
      </c>
      <c r="H84" s="28">
        <f t="shared" si="23"/>
        <v>200</v>
      </c>
      <c r="I84" s="28">
        <f t="shared" si="18"/>
        <v>0.2</v>
      </c>
      <c r="J84" s="28">
        <f t="shared" si="19"/>
        <v>400000</v>
      </c>
      <c r="K84" s="123">
        <f t="shared" si="20"/>
        <v>0.4</v>
      </c>
      <c r="L84" s="28">
        <f t="shared" si="13"/>
        <v>1200</v>
      </c>
      <c r="M84" s="124">
        <f t="shared" si="15"/>
        <v>4.32</v>
      </c>
      <c r="N84" s="123">
        <f>IF('[1]everything spreadsheet'!$B$12="Ozone",K84+M84+G84,G84+M84)</f>
        <v>4.7358479199917882</v>
      </c>
      <c r="O84" s="28">
        <f t="shared" si="24"/>
        <v>0.33827485142798486</v>
      </c>
      <c r="P84">
        <f t="shared" si="21"/>
        <v>8000</v>
      </c>
      <c r="Q84" s="8">
        <f t="shared" si="25"/>
        <v>8</v>
      </c>
      <c r="R84">
        <f t="shared" si="26"/>
        <v>12008</v>
      </c>
      <c r="W84">
        <f>(D84*1000)/'[1]everything spreadsheet'!$B$28/60+W83</f>
        <v>625.74808472206144</v>
      </c>
    </row>
    <row r="85" spans="1:23" ht="15.75" customHeight="1">
      <c r="A85" s="79">
        <v>41716</v>
      </c>
      <c r="B85" s="56">
        <v>31</v>
      </c>
      <c r="C85" s="15">
        <f t="shared" si="16"/>
        <v>2.5</v>
      </c>
      <c r="D85" s="15">
        <f t="shared" si="12"/>
        <v>26</v>
      </c>
      <c r="E85" s="122">
        <f>'[1]everything spreadsheet'!$B$27*1000</f>
        <v>105879.88429553059</v>
      </c>
      <c r="F85" s="122">
        <f t="shared" si="22"/>
        <v>990494.99948670156</v>
      </c>
      <c r="G85" s="123">
        <f t="shared" si="17"/>
        <v>0.99049499948670161</v>
      </c>
      <c r="H85" s="28">
        <f t="shared" si="23"/>
        <v>12500</v>
      </c>
      <c r="I85" s="28">
        <f t="shared" si="18"/>
        <v>12.5</v>
      </c>
      <c r="J85" s="28">
        <f t="shared" si="19"/>
        <v>25000000</v>
      </c>
      <c r="K85" s="123">
        <f t="shared" si="20"/>
        <v>25</v>
      </c>
      <c r="L85" s="28">
        <f t="shared" si="13"/>
        <v>1200</v>
      </c>
      <c r="M85" s="124">
        <f t="shared" si="15"/>
        <v>4.32</v>
      </c>
      <c r="N85" s="123">
        <f>IF('[1]everything spreadsheet'!$B$12="Ozone",K85+M85+G85,G85+M85)</f>
        <v>30.310494999486703</v>
      </c>
      <c r="O85" s="28">
        <f t="shared" si="24"/>
        <v>2.1650353571061931</v>
      </c>
      <c r="P85">
        <f t="shared" si="21"/>
        <v>500000</v>
      </c>
      <c r="Q85" s="8">
        <f t="shared" si="25"/>
        <v>500</v>
      </c>
      <c r="R85">
        <f t="shared" si="26"/>
        <v>12508</v>
      </c>
      <c r="W85">
        <f>(D85*1000)/'[1]everything spreadsheet'!$B$28/60+W84</f>
        <v>636.12890870964077</v>
      </c>
    </row>
    <row r="86" spans="1:23" ht="15.75" customHeight="1">
      <c r="A86" s="79">
        <v>41717</v>
      </c>
      <c r="B86" s="56">
        <v>1.6</v>
      </c>
      <c r="C86" s="15">
        <f t="shared" si="16"/>
        <v>0.16</v>
      </c>
      <c r="D86" s="15">
        <f t="shared" si="12"/>
        <v>25.66</v>
      </c>
      <c r="E86" s="122">
        <f>'[1]everything spreadsheet'!$B$27*1000</f>
        <v>105879.88429553059</v>
      </c>
      <c r="F86" s="122">
        <f t="shared" si="22"/>
        <v>63391.679967148892</v>
      </c>
      <c r="G86" s="123">
        <f t="shared" si="17"/>
        <v>6.3391679967148895E-2</v>
      </c>
      <c r="H86" s="28">
        <f t="shared" si="23"/>
        <v>800</v>
      </c>
      <c r="I86" s="28">
        <f t="shared" si="18"/>
        <v>0.8</v>
      </c>
      <c r="J86" s="28">
        <f t="shared" si="19"/>
        <v>1600000</v>
      </c>
      <c r="K86" s="123">
        <f t="shared" si="20"/>
        <v>1.6</v>
      </c>
      <c r="L86" s="28">
        <f t="shared" si="13"/>
        <v>1200</v>
      </c>
      <c r="M86" s="124">
        <f t="shared" si="15"/>
        <v>4.32</v>
      </c>
      <c r="N86" s="123">
        <f>IF('[1]everything spreadsheet'!$B$12="Ozone",K86+M86+G86,G86+M86)</f>
        <v>5.9833916799671485</v>
      </c>
      <c r="O86" s="28">
        <f t="shared" si="24"/>
        <v>0.4273851199976535</v>
      </c>
      <c r="P86">
        <f t="shared" si="21"/>
        <v>32000</v>
      </c>
      <c r="Q86" s="8">
        <f t="shared" si="25"/>
        <v>32</v>
      </c>
      <c r="R86">
        <f t="shared" si="26"/>
        <v>12540</v>
      </c>
      <c r="W86">
        <f>(D86*1000)/'[1]everything spreadsheet'!$B$28/60+W85</f>
        <v>646.3739834604595</v>
      </c>
    </row>
    <row r="87" spans="1:23" ht="15.75" customHeight="1">
      <c r="A87" s="79">
        <v>41718</v>
      </c>
      <c r="B87" s="56">
        <v>1.6</v>
      </c>
      <c r="C87" s="15">
        <f t="shared" si="16"/>
        <v>0.16</v>
      </c>
      <c r="D87" s="15">
        <f t="shared" si="12"/>
        <v>25.32</v>
      </c>
      <c r="E87" s="122">
        <f>'[1]everything spreadsheet'!$B$27*1000</f>
        <v>105879.88429553059</v>
      </c>
      <c r="F87" s="122">
        <f t="shared" si="22"/>
        <v>63391.679967148892</v>
      </c>
      <c r="G87" s="123">
        <f t="shared" si="17"/>
        <v>6.3391679967148895E-2</v>
      </c>
      <c r="H87" s="28">
        <f t="shared" si="23"/>
        <v>800</v>
      </c>
      <c r="I87" s="28">
        <f t="shared" si="18"/>
        <v>0.8</v>
      </c>
      <c r="J87" s="28">
        <f t="shared" si="19"/>
        <v>1600000</v>
      </c>
      <c r="K87" s="123">
        <f t="shared" si="20"/>
        <v>1.6</v>
      </c>
      <c r="L87" s="28">
        <f t="shared" si="13"/>
        <v>1200</v>
      </c>
      <c r="M87" s="124">
        <f t="shared" si="15"/>
        <v>4.32</v>
      </c>
      <c r="N87" s="123">
        <f>IF('[1]everything spreadsheet'!$B$12="Ozone",K87+M87+G87,G87+M87)</f>
        <v>5.9833916799671485</v>
      </c>
      <c r="O87" s="28">
        <f t="shared" si="24"/>
        <v>0.4273851199976535</v>
      </c>
      <c r="P87">
        <f t="shared" si="21"/>
        <v>32000</v>
      </c>
      <c r="Q87" s="8">
        <f t="shared" si="25"/>
        <v>32</v>
      </c>
      <c r="R87">
        <f t="shared" si="26"/>
        <v>12572</v>
      </c>
      <c r="W87">
        <f>(D87*1000)/'[1]everything spreadsheet'!$B$28/60+W86</f>
        <v>656.48330897451751</v>
      </c>
    </row>
    <row r="88" spans="1:23" ht="15.75" customHeight="1">
      <c r="A88" s="79">
        <v>41719</v>
      </c>
      <c r="B88" s="56">
        <v>7.6</v>
      </c>
      <c r="C88" s="15">
        <f t="shared" si="16"/>
        <v>0.76</v>
      </c>
      <c r="D88" s="15">
        <f t="shared" si="12"/>
        <v>25.580000000000002</v>
      </c>
      <c r="E88" s="122">
        <f>'[1]everything spreadsheet'!$B$27*1000</f>
        <v>105879.88429553059</v>
      </c>
      <c r="F88" s="122">
        <f t="shared" si="22"/>
        <v>301110.47984395723</v>
      </c>
      <c r="G88" s="123">
        <f t="shared" si="17"/>
        <v>0.30111047984395722</v>
      </c>
      <c r="H88" s="28">
        <f t="shared" si="23"/>
        <v>3800</v>
      </c>
      <c r="I88" s="28">
        <f t="shared" si="18"/>
        <v>3.8</v>
      </c>
      <c r="J88" s="28">
        <f t="shared" si="19"/>
        <v>7600000</v>
      </c>
      <c r="K88" s="123">
        <f t="shared" si="20"/>
        <v>7.6</v>
      </c>
      <c r="L88" s="28">
        <f t="shared" si="13"/>
        <v>1200</v>
      </c>
      <c r="M88" s="124">
        <f t="shared" si="15"/>
        <v>4.32</v>
      </c>
      <c r="N88" s="123">
        <f>IF('[1]everything spreadsheet'!$B$12="Ozone",K88+M88+G88,G88+M88)</f>
        <v>12.221110479843958</v>
      </c>
      <c r="O88" s="28">
        <f t="shared" si="24"/>
        <v>0.87293646284599702</v>
      </c>
      <c r="P88">
        <f t="shared" si="21"/>
        <v>152000</v>
      </c>
      <c r="Q88" s="8">
        <f t="shared" si="25"/>
        <v>152</v>
      </c>
      <c r="R88">
        <f t="shared" si="26"/>
        <v>12724</v>
      </c>
      <c r="W88">
        <f>(D88*1000)/'[1]everything spreadsheet'!$B$28/60+W87</f>
        <v>666.6964427284513</v>
      </c>
    </row>
    <row r="89" spans="1:23" ht="15.75" customHeight="1">
      <c r="A89" s="79">
        <v>41720</v>
      </c>
      <c r="B89" s="56">
        <v>2.6</v>
      </c>
      <c r="C89" s="15">
        <f t="shared" si="16"/>
        <v>0.26</v>
      </c>
      <c r="D89" s="15">
        <f t="shared" si="12"/>
        <v>25.340000000000003</v>
      </c>
      <c r="E89" s="122">
        <f>'[1]everything spreadsheet'!$B$27*1000</f>
        <v>105879.88429553059</v>
      </c>
      <c r="F89" s="122">
        <f t="shared" si="22"/>
        <v>103011.47994661696</v>
      </c>
      <c r="G89" s="123">
        <f t="shared" si="17"/>
        <v>0.10301147994661697</v>
      </c>
      <c r="H89" s="28">
        <f t="shared" si="23"/>
        <v>1300</v>
      </c>
      <c r="I89" s="28">
        <f t="shared" si="18"/>
        <v>1.3</v>
      </c>
      <c r="J89" s="28">
        <f t="shared" si="19"/>
        <v>2600000</v>
      </c>
      <c r="K89" s="123">
        <f t="shared" si="20"/>
        <v>2.6</v>
      </c>
      <c r="L89" s="28">
        <f t="shared" si="13"/>
        <v>1200</v>
      </c>
      <c r="M89" s="124">
        <f t="shared" si="15"/>
        <v>4.32</v>
      </c>
      <c r="N89" s="123">
        <f>IF('[1]everything spreadsheet'!$B$12="Ozone",K89+M89+G89,G89+M89)</f>
        <v>7.023011479946617</v>
      </c>
      <c r="O89" s="28">
        <f t="shared" si="24"/>
        <v>0.50164367713904412</v>
      </c>
      <c r="P89">
        <f t="shared" si="21"/>
        <v>52000</v>
      </c>
      <c r="Q89" s="8">
        <f t="shared" si="25"/>
        <v>52</v>
      </c>
      <c r="R89">
        <f t="shared" si="26"/>
        <v>12776</v>
      </c>
      <c r="W89">
        <f>(D89*1000)/'[1]everything spreadsheet'!$B$28/60+W88</f>
        <v>676.81375349173061</v>
      </c>
    </row>
    <row r="90" spans="1:23" ht="15.75" customHeight="1">
      <c r="A90" s="79">
        <v>41721</v>
      </c>
      <c r="B90" s="56">
        <v>0</v>
      </c>
      <c r="C90" s="15">
        <f t="shared" si="16"/>
        <v>0</v>
      </c>
      <c r="D90" s="15">
        <f t="shared" si="12"/>
        <v>24.840000000000003</v>
      </c>
      <c r="E90" s="122">
        <f>'[1]everything spreadsheet'!$B$27*1000</f>
        <v>105879.88429553059</v>
      </c>
      <c r="F90" s="122">
        <f t="shared" si="22"/>
        <v>0</v>
      </c>
      <c r="G90" s="123">
        <f t="shared" si="17"/>
        <v>0</v>
      </c>
      <c r="H90" s="28">
        <f t="shared" si="23"/>
        <v>0</v>
      </c>
      <c r="I90" s="28">
        <f t="shared" si="18"/>
        <v>0</v>
      </c>
      <c r="J90" s="28">
        <f t="shared" si="19"/>
        <v>0</v>
      </c>
      <c r="K90" s="123">
        <f t="shared" si="20"/>
        <v>0</v>
      </c>
      <c r="L90" s="28">
        <f t="shared" si="13"/>
        <v>1200</v>
      </c>
      <c r="M90" s="124">
        <f t="shared" si="15"/>
        <v>4.32</v>
      </c>
      <c r="N90" s="123">
        <f>IF('[1]everything spreadsheet'!$B$12="Ozone",K90+M90+G90,G90+M90)</f>
        <v>4.32</v>
      </c>
      <c r="O90" s="28">
        <f t="shared" si="24"/>
        <v>0.30857142857142861</v>
      </c>
      <c r="P90">
        <f t="shared" si="21"/>
        <v>0</v>
      </c>
      <c r="Q90" s="8">
        <f t="shared" si="25"/>
        <v>0</v>
      </c>
      <c r="R90">
        <f t="shared" si="26"/>
        <v>12776</v>
      </c>
      <c r="W90">
        <f>(D90*1000)/'[1]everything spreadsheet'!$B$28/60+W89</f>
        <v>686.73143302447954</v>
      </c>
    </row>
    <row r="91" spans="1:23" ht="15.75" customHeight="1">
      <c r="A91" s="79">
        <v>41722</v>
      </c>
      <c r="B91" s="56">
        <v>4</v>
      </c>
      <c r="C91" s="15">
        <f t="shared" si="16"/>
        <v>0.4</v>
      </c>
      <c r="D91" s="15">
        <f t="shared" si="12"/>
        <v>24.740000000000002</v>
      </c>
      <c r="E91" s="122">
        <f>'[1]everything spreadsheet'!$B$27*1000</f>
        <v>105879.88429553059</v>
      </c>
      <c r="F91" s="122">
        <f t="shared" si="22"/>
        <v>158479.19991787223</v>
      </c>
      <c r="G91" s="123">
        <f t="shared" si="17"/>
        <v>0.15847919991787224</v>
      </c>
      <c r="H91" s="28">
        <f t="shared" si="23"/>
        <v>2000</v>
      </c>
      <c r="I91" s="28">
        <f t="shared" si="18"/>
        <v>2</v>
      </c>
      <c r="J91" s="28">
        <f t="shared" si="19"/>
        <v>4000000</v>
      </c>
      <c r="K91" s="123">
        <f t="shared" si="20"/>
        <v>4</v>
      </c>
      <c r="L91" s="28">
        <f t="shared" si="13"/>
        <v>1200</v>
      </c>
      <c r="M91" s="124">
        <f t="shared" si="15"/>
        <v>4.32</v>
      </c>
      <c r="N91" s="123">
        <f>IF('[1]everything spreadsheet'!$B$12="Ozone",K91+M91+G91,G91+M91)</f>
        <v>8.4784791999178726</v>
      </c>
      <c r="O91" s="28">
        <f t="shared" si="24"/>
        <v>0.60560565713699088</v>
      </c>
      <c r="P91">
        <f t="shared" si="21"/>
        <v>80000</v>
      </c>
      <c r="Q91" s="8">
        <f t="shared" si="25"/>
        <v>80</v>
      </c>
      <c r="R91">
        <f t="shared" si="26"/>
        <v>12856</v>
      </c>
      <c r="W91">
        <f>(D91*1000)/'[1]everything spreadsheet'!$B$28/60+W90</f>
        <v>696.60918631112236</v>
      </c>
    </row>
    <row r="92" spans="1:23" ht="15.75" customHeight="1">
      <c r="A92" s="79">
        <v>41723</v>
      </c>
      <c r="B92" s="56">
        <v>31</v>
      </c>
      <c r="C92" s="15">
        <f t="shared" si="16"/>
        <v>2.5</v>
      </c>
      <c r="D92" s="15">
        <f t="shared" si="12"/>
        <v>26</v>
      </c>
      <c r="E92" s="122">
        <f>'[1]everything spreadsheet'!$B$27*1000</f>
        <v>105879.88429553059</v>
      </c>
      <c r="F92" s="122">
        <f t="shared" si="22"/>
        <v>990494.99948670156</v>
      </c>
      <c r="G92" s="123">
        <f t="shared" si="17"/>
        <v>0.99049499948670161</v>
      </c>
      <c r="H92" s="28">
        <f t="shared" si="23"/>
        <v>12500</v>
      </c>
      <c r="I92" s="28">
        <f t="shared" si="18"/>
        <v>12.5</v>
      </c>
      <c r="J92" s="28">
        <f t="shared" si="19"/>
        <v>25000000</v>
      </c>
      <c r="K92" s="123">
        <f t="shared" si="20"/>
        <v>25</v>
      </c>
      <c r="L92" s="28">
        <f t="shared" si="13"/>
        <v>1200</v>
      </c>
      <c r="M92" s="124">
        <f t="shared" si="15"/>
        <v>4.32</v>
      </c>
      <c r="N92" s="123">
        <f>IF('[1]everything spreadsheet'!$B$12="Ozone",K92+M92+G92,G92+M92)</f>
        <v>30.310494999486703</v>
      </c>
      <c r="O92" s="28">
        <f t="shared" si="24"/>
        <v>2.1650353571061931</v>
      </c>
      <c r="P92">
        <f t="shared" si="21"/>
        <v>500000</v>
      </c>
      <c r="Q92" s="8">
        <f t="shared" si="25"/>
        <v>500</v>
      </c>
      <c r="R92">
        <f t="shared" si="26"/>
        <v>13356</v>
      </c>
      <c r="W92">
        <f>(D92*1000)/'[1]everything spreadsheet'!$B$28/60+W91</f>
        <v>706.99001029870169</v>
      </c>
    </row>
    <row r="93" spans="1:23" ht="15.75" customHeight="1">
      <c r="A93" s="79">
        <v>41724</v>
      </c>
      <c r="B93" s="56">
        <v>0.2</v>
      </c>
      <c r="C93" s="15">
        <f t="shared" si="16"/>
        <v>0.02</v>
      </c>
      <c r="D93" s="15">
        <f t="shared" si="12"/>
        <v>25.52</v>
      </c>
      <c r="E93" s="122">
        <f>'[1]everything spreadsheet'!$B$27*1000</f>
        <v>105879.88429553059</v>
      </c>
      <c r="F93" s="122">
        <f t="shared" si="22"/>
        <v>7923.9599958936114</v>
      </c>
      <c r="G93" s="123">
        <f t="shared" si="17"/>
        <v>7.9239599958936119E-3</v>
      </c>
      <c r="H93" s="28">
        <f t="shared" si="23"/>
        <v>100</v>
      </c>
      <c r="I93" s="28">
        <f t="shared" si="18"/>
        <v>0.1</v>
      </c>
      <c r="J93" s="28">
        <f t="shared" si="19"/>
        <v>200000</v>
      </c>
      <c r="K93" s="123">
        <f t="shared" si="20"/>
        <v>0.2</v>
      </c>
      <c r="L93" s="28">
        <f t="shared" si="13"/>
        <v>1200</v>
      </c>
      <c r="M93" s="124">
        <f t="shared" si="15"/>
        <v>4.32</v>
      </c>
      <c r="N93" s="123">
        <f>IF('[1]everything spreadsheet'!$B$12="Ozone",K93+M93+G93,G93+M93)</f>
        <v>4.5279239599958938</v>
      </c>
      <c r="O93" s="28">
        <f t="shared" si="24"/>
        <v>0.32342313999970673</v>
      </c>
      <c r="P93">
        <f t="shared" si="21"/>
        <v>4000</v>
      </c>
      <c r="Q93" s="8">
        <f t="shared" si="25"/>
        <v>4</v>
      </c>
      <c r="R93">
        <f t="shared" si="26"/>
        <v>13360</v>
      </c>
      <c r="W93">
        <f>(D93*1000)/'[1]everything spreadsheet'!$B$28/60+W92</f>
        <v>717.17918830497183</v>
      </c>
    </row>
    <row r="94" spans="1:23" ht="15.75" customHeight="1">
      <c r="A94" s="79">
        <v>41725</v>
      </c>
      <c r="B94" s="56">
        <v>4.4000000000000004</v>
      </c>
      <c r="C94" s="15">
        <f t="shared" si="16"/>
        <v>0.44</v>
      </c>
      <c r="D94" s="15">
        <f t="shared" si="12"/>
        <v>25.46</v>
      </c>
      <c r="E94" s="122">
        <f>'[1]everything spreadsheet'!$B$27*1000</f>
        <v>105879.88429553059</v>
      </c>
      <c r="F94" s="122">
        <f t="shared" si="22"/>
        <v>174327.11990965946</v>
      </c>
      <c r="G94" s="123">
        <f t="shared" si="17"/>
        <v>0.17432711990965946</v>
      </c>
      <c r="H94" s="28">
        <f t="shared" si="23"/>
        <v>2200</v>
      </c>
      <c r="I94" s="28">
        <f t="shared" si="18"/>
        <v>2.2000000000000002</v>
      </c>
      <c r="J94" s="28">
        <f t="shared" si="19"/>
        <v>4400000</v>
      </c>
      <c r="K94" s="123">
        <f t="shared" si="20"/>
        <v>4.4000000000000004</v>
      </c>
      <c r="L94" s="28">
        <f t="shared" si="13"/>
        <v>1200</v>
      </c>
      <c r="M94" s="124">
        <f t="shared" si="15"/>
        <v>4.32</v>
      </c>
      <c r="N94" s="123">
        <f>IF('[1]everything spreadsheet'!$B$12="Ozone",K94+M94+G94,G94+M94)</f>
        <v>8.8943271199096596</v>
      </c>
      <c r="O94" s="28">
        <f t="shared" si="24"/>
        <v>0.63530907999354713</v>
      </c>
      <c r="P94">
        <f t="shared" si="21"/>
        <v>88000</v>
      </c>
      <c r="Q94" s="8">
        <f t="shared" si="25"/>
        <v>88</v>
      </c>
      <c r="R94">
        <f t="shared" si="26"/>
        <v>13448</v>
      </c>
      <c r="W94">
        <f>(D94*1000)/'[1]everything spreadsheet'!$B$28/60+W93</f>
        <v>727.34441056357832</v>
      </c>
    </row>
    <row r="95" spans="1:23" ht="15.75" customHeight="1">
      <c r="A95" s="79">
        <v>41726</v>
      </c>
      <c r="B95" s="56">
        <v>23.6</v>
      </c>
      <c r="C95" s="15">
        <f t="shared" si="16"/>
        <v>2.3600000000000003</v>
      </c>
      <c r="D95" s="15">
        <f t="shared" si="12"/>
        <v>26</v>
      </c>
      <c r="E95" s="122">
        <f>'[1]everything spreadsheet'!$B$27*1000</f>
        <v>105879.88429553059</v>
      </c>
      <c r="F95" s="122">
        <f t="shared" si="22"/>
        <v>935027.2795154464</v>
      </c>
      <c r="G95" s="123">
        <f t="shared" si="17"/>
        <v>0.9350272795154464</v>
      </c>
      <c r="H95" s="28">
        <f t="shared" si="23"/>
        <v>11800</v>
      </c>
      <c r="I95" s="28">
        <f t="shared" si="18"/>
        <v>11.8</v>
      </c>
      <c r="J95" s="28">
        <f t="shared" si="19"/>
        <v>23600000</v>
      </c>
      <c r="K95" s="123">
        <f t="shared" si="20"/>
        <v>23.6</v>
      </c>
      <c r="L95" s="28">
        <f t="shared" si="13"/>
        <v>1200</v>
      </c>
      <c r="M95" s="124">
        <f t="shared" si="15"/>
        <v>4.32</v>
      </c>
      <c r="N95" s="123">
        <f>IF('[1]everything spreadsheet'!$B$12="Ozone",K95+M95+G95,G95+M95)</f>
        <v>28.855027279515447</v>
      </c>
      <c r="O95" s="28">
        <f t="shared" si="24"/>
        <v>2.0610733771082463</v>
      </c>
      <c r="P95">
        <f t="shared" si="21"/>
        <v>472000</v>
      </c>
      <c r="Q95" s="8">
        <f t="shared" si="25"/>
        <v>472</v>
      </c>
      <c r="R95">
        <f t="shared" si="26"/>
        <v>13920</v>
      </c>
      <c r="W95">
        <f>(D95*1000)/'[1]everything spreadsheet'!$B$28/60+W94</f>
        <v>737.72523455115766</v>
      </c>
    </row>
    <row r="96" spans="1:23" ht="15.75" customHeight="1">
      <c r="A96" s="79">
        <v>41727</v>
      </c>
      <c r="B96" s="56">
        <v>41.6</v>
      </c>
      <c r="C96" s="15">
        <f t="shared" si="16"/>
        <v>2.5</v>
      </c>
      <c r="D96" s="15">
        <f t="shared" si="12"/>
        <v>26</v>
      </c>
      <c r="E96" s="122">
        <f>'[1]everything spreadsheet'!$B$27*1000</f>
        <v>105879.88429553059</v>
      </c>
      <c r="F96" s="122">
        <f t="shared" si="22"/>
        <v>990494.99948670156</v>
      </c>
      <c r="G96" s="123">
        <f t="shared" si="17"/>
        <v>0.99049499948670161</v>
      </c>
      <c r="H96" s="28">
        <f t="shared" si="23"/>
        <v>12500</v>
      </c>
      <c r="I96" s="28">
        <f t="shared" si="18"/>
        <v>12.5</v>
      </c>
      <c r="J96" s="28">
        <f t="shared" si="19"/>
        <v>25000000</v>
      </c>
      <c r="K96" s="123">
        <f t="shared" si="20"/>
        <v>25</v>
      </c>
      <c r="L96" s="28">
        <f t="shared" si="13"/>
        <v>1200</v>
      </c>
      <c r="M96" s="124">
        <f t="shared" si="15"/>
        <v>4.32</v>
      </c>
      <c r="N96" s="123">
        <f>IF('[1]everything spreadsheet'!$B$12="Ozone",K96+M96+G96,G96+M96)</f>
        <v>30.310494999486703</v>
      </c>
      <c r="O96" s="28">
        <f t="shared" si="24"/>
        <v>2.1650353571061931</v>
      </c>
      <c r="P96">
        <f t="shared" si="21"/>
        <v>500000</v>
      </c>
      <c r="Q96" s="8">
        <f t="shared" si="25"/>
        <v>500</v>
      </c>
      <c r="R96">
        <f t="shared" si="26"/>
        <v>14420</v>
      </c>
      <c r="W96">
        <f>(D96*1000)/'[1]everything spreadsheet'!$B$28/60+W95</f>
        <v>748.10605853873699</v>
      </c>
    </row>
    <row r="97" spans="1:23" ht="15.75" customHeight="1">
      <c r="A97" s="79">
        <v>41728</v>
      </c>
      <c r="B97" s="56">
        <v>3</v>
      </c>
      <c r="C97" s="15">
        <f t="shared" si="16"/>
        <v>0.3</v>
      </c>
      <c r="D97" s="15">
        <f t="shared" si="12"/>
        <v>25.8</v>
      </c>
      <c r="E97" s="122">
        <f>'[1]everything spreadsheet'!$B$27*1000</f>
        <v>105879.88429553059</v>
      </c>
      <c r="F97" s="122">
        <f t="shared" si="22"/>
        <v>118859.39993840417</v>
      </c>
      <c r="G97" s="123">
        <f t="shared" si="17"/>
        <v>0.11885939993840416</v>
      </c>
      <c r="H97" s="28">
        <f t="shared" si="23"/>
        <v>1500</v>
      </c>
      <c r="I97" s="28">
        <f t="shared" si="18"/>
        <v>1.5</v>
      </c>
      <c r="J97" s="28">
        <f t="shared" si="19"/>
        <v>3000000</v>
      </c>
      <c r="K97" s="123">
        <f t="shared" si="20"/>
        <v>3</v>
      </c>
      <c r="L97" s="28">
        <f t="shared" si="13"/>
        <v>1200</v>
      </c>
      <c r="M97" s="124">
        <f t="shared" si="15"/>
        <v>4.32</v>
      </c>
      <c r="N97" s="123">
        <f>IF('[1]everything spreadsheet'!$B$12="Ozone",K97+M97+G97,G97+M97)</f>
        <v>7.4388593999384041</v>
      </c>
      <c r="O97" s="28">
        <f t="shared" si="24"/>
        <v>0.53134709999560037</v>
      </c>
      <c r="P97">
        <f t="shared" si="21"/>
        <v>60000</v>
      </c>
      <c r="Q97" s="8">
        <f t="shared" si="25"/>
        <v>60</v>
      </c>
      <c r="R97">
        <f t="shared" si="26"/>
        <v>14480</v>
      </c>
      <c r="W97">
        <f>(D97*1000)/'[1]everything spreadsheet'!$B$28/60+W96</f>
        <v>758.4070300341042</v>
      </c>
    </row>
    <row r="98" spans="1:23" ht="15.75" customHeight="1">
      <c r="A98" s="79">
        <v>41729</v>
      </c>
      <c r="B98" s="56">
        <v>0</v>
      </c>
      <c r="C98" s="15">
        <f t="shared" si="16"/>
        <v>0</v>
      </c>
      <c r="D98" s="15">
        <f t="shared" si="12"/>
        <v>25.3</v>
      </c>
      <c r="E98" s="122">
        <f>'[1]everything spreadsheet'!$B$27*1000</f>
        <v>105879.88429553059</v>
      </c>
      <c r="F98" s="122">
        <f t="shared" si="22"/>
        <v>0</v>
      </c>
      <c r="G98" s="123">
        <f t="shared" si="17"/>
        <v>0</v>
      </c>
      <c r="H98" s="28">
        <f t="shared" si="23"/>
        <v>0</v>
      </c>
      <c r="I98" s="28">
        <f t="shared" si="18"/>
        <v>0</v>
      </c>
      <c r="J98" s="28">
        <f t="shared" si="19"/>
        <v>0</v>
      </c>
      <c r="K98" s="123">
        <f t="shared" si="20"/>
        <v>0</v>
      </c>
      <c r="L98" s="28">
        <f t="shared" si="13"/>
        <v>1200</v>
      </c>
      <c r="M98" s="124">
        <f t="shared" si="15"/>
        <v>4.32</v>
      </c>
      <c r="N98" s="123">
        <f>IF('[1]everything spreadsheet'!$B$12="Ozone",K98+M98+G98,G98+M98)</f>
        <v>4.32</v>
      </c>
      <c r="O98" s="28">
        <f t="shared" si="24"/>
        <v>0.30857142857142861</v>
      </c>
      <c r="P98">
        <f t="shared" si="21"/>
        <v>0</v>
      </c>
      <c r="Q98" s="8">
        <f t="shared" si="25"/>
        <v>0</v>
      </c>
      <c r="R98">
        <f t="shared" si="26"/>
        <v>14480</v>
      </c>
      <c r="W98">
        <f>(D98*1000)/'[1]everything spreadsheet'!$B$28/60+W97</f>
        <v>768.50837029894103</v>
      </c>
    </row>
    <row r="99" spans="1:23" ht="15.75" customHeight="1">
      <c r="A99" s="79">
        <v>41730</v>
      </c>
      <c r="B99" s="56">
        <v>0</v>
      </c>
      <c r="C99" s="15">
        <f t="shared" si="16"/>
        <v>0</v>
      </c>
      <c r="D99" s="15">
        <f t="shared" si="12"/>
        <v>24.8</v>
      </c>
      <c r="E99" s="122">
        <f>'[1]everything spreadsheet'!$B$27*1000</f>
        <v>105879.88429553059</v>
      </c>
      <c r="F99" s="122">
        <f t="shared" si="22"/>
        <v>0</v>
      </c>
      <c r="G99" s="123">
        <f t="shared" si="17"/>
        <v>0</v>
      </c>
      <c r="H99" s="28">
        <f t="shared" si="23"/>
        <v>0</v>
      </c>
      <c r="I99" s="28">
        <f t="shared" si="18"/>
        <v>0</v>
      </c>
      <c r="J99" s="28">
        <f t="shared" si="19"/>
        <v>0</v>
      </c>
      <c r="K99" s="123">
        <f t="shared" si="20"/>
        <v>0</v>
      </c>
      <c r="L99" s="28">
        <f t="shared" si="13"/>
        <v>1200</v>
      </c>
      <c r="M99" s="124">
        <f t="shared" si="15"/>
        <v>4.32</v>
      </c>
      <c r="N99" s="123">
        <f>IF('[1]everything spreadsheet'!$B$12="Ozone",K99+M99+G99,G99+M99)</f>
        <v>4.32</v>
      </c>
      <c r="O99" s="28">
        <f t="shared" si="24"/>
        <v>0.30857142857142861</v>
      </c>
      <c r="P99">
        <f t="shared" si="21"/>
        <v>0</v>
      </c>
      <c r="Q99" s="8">
        <f t="shared" si="25"/>
        <v>0</v>
      </c>
      <c r="R99">
        <f t="shared" si="26"/>
        <v>14480</v>
      </c>
      <c r="W99">
        <f>(D99*1000)/'[1]everything spreadsheet'!$B$28/60+W98</f>
        <v>778.4100793332475</v>
      </c>
    </row>
    <row r="100" spans="1:23" ht="15.75" customHeight="1">
      <c r="A100" s="79">
        <v>41731</v>
      </c>
      <c r="B100" s="56">
        <v>5.6</v>
      </c>
      <c r="C100" s="15">
        <f t="shared" si="16"/>
        <v>0.55999999999999994</v>
      </c>
      <c r="D100" s="15">
        <f t="shared" si="12"/>
        <v>24.86</v>
      </c>
      <c r="E100" s="122">
        <f>'[1]everything spreadsheet'!$B$27*1000</f>
        <v>105879.88429553059</v>
      </c>
      <c r="F100" s="122">
        <f t="shared" si="22"/>
        <v>221870.8798850211</v>
      </c>
      <c r="G100" s="123">
        <f t="shared" si="17"/>
        <v>0.22187087988502111</v>
      </c>
      <c r="H100" s="28">
        <f t="shared" si="23"/>
        <v>2800</v>
      </c>
      <c r="I100" s="28">
        <f t="shared" si="18"/>
        <v>2.8</v>
      </c>
      <c r="J100" s="28">
        <f t="shared" si="19"/>
        <v>5600000</v>
      </c>
      <c r="K100" s="123">
        <f t="shared" si="20"/>
        <v>5.6</v>
      </c>
      <c r="L100" s="28">
        <f t="shared" si="13"/>
        <v>1200</v>
      </c>
      <c r="M100" s="124">
        <f t="shared" si="15"/>
        <v>4.32</v>
      </c>
      <c r="N100" s="123">
        <f>IF('[1]everything spreadsheet'!$B$12="Ozone",K100+M100+G100,G100+M100)</f>
        <v>10.141870879885021</v>
      </c>
      <c r="O100" s="28">
        <f t="shared" si="24"/>
        <v>0.72441934856321577</v>
      </c>
      <c r="P100">
        <f t="shared" si="21"/>
        <v>112000</v>
      </c>
      <c r="Q100" s="8">
        <f t="shared" si="25"/>
        <v>112</v>
      </c>
      <c r="R100">
        <f t="shared" si="26"/>
        <v>14592</v>
      </c>
      <c r="W100">
        <f>(D100*1000)/'[1]everything spreadsheet'!$B$28/60+W99</f>
        <v>788.33574411521761</v>
      </c>
    </row>
    <row r="101" spans="1:23" ht="15.75" customHeight="1">
      <c r="A101" s="79">
        <v>41732</v>
      </c>
      <c r="B101" s="56">
        <v>20.399999999999999</v>
      </c>
      <c r="C101" s="15">
        <f t="shared" si="16"/>
        <v>2.0399999999999996</v>
      </c>
      <c r="D101" s="15">
        <f t="shared" si="12"/>
        <v>26</v>
      </c>
      <c r="E101" s="122">
        <f>'[1]everything spreadsheet'!$B$27*1000</f>
        <v>105879.88429553059</v>
      </c>
      <c r="F101" s="122">
        <f t="shared" si="22"/>
        <v>808243.91958114819</v>
      </c>
      <c r="G101" s="123">
        <f t="shared" si="17"/>
        <v>0.80824391958114816</v>
      </c>
      <c r="H101" s="28">
        <f t="shared" si="23"/>
        <v>10200</v>
      </c>
      <c r="I101" s="28">
        <f t="shared" si="18"/>
        <v>10.199999999999999</v>
      </c>
      <c r="J101" s="28">
        <f t="shared" si="19"/>
        <v>20400000</v>
      </c>
      <c r="K101" s="123">
        <f t="shared" si="20"/>
        <v>20.399999999999999</v>
      </c>
      <c r="L101" s="28">
        <f t="shared" si="13"/>
        <v>1200</v>
      </c>
      <c r="M101" s="124">
        <f t="shared" si="15"/>
        <v>4.32</v>
      </c>
      <c r="N101" s="123">
        <f>IF('[1]everything spreadsheet'!$B$12="Ozone",K101+M101+G101,G101+M101)</f>
        <v>25.528243919581147</v>
      </c>
      <c r="O101" s="28">
        <f t="shared" si="24"/>
        <v>1.8234459942557963</v>
      </c>
      <c r="P101">
        <f t="shared" si="21"/>
        <v>408000</v>
      </c>
      <c r="Q101" s="8">
        <f t="shared" si="25"/>
        <v>408</v>
      </c>
      <c r="R101">
        <f t="shared" si="26"/>
        <v>15000</v>
      </c>
      <c r="W101">
        <f>(D101*1000)/'[1]everything spreadsheet'!$B$28/60+W100</f>
        <v>798.71656810279694</v>
      </c>
    </row>
    <row r="102" spans="1:23" ht="15.75" customHeight="1">
      <c r="A102" s="79">
        <v>41733</v>
      </c>
      <c r="B102" s="56">
        <v>2.6</v>
      </c>
      <c r="C102" s="15">
        <f t="shared" si="16"/>
        <v>0.26</v>
      </c>
      <c r="D102" s="15">
        <f t="shared" si="12"/>
        <v>25.76</v>
      </c>
      <c r="E102" s="122">
        <f>'[1]everything spreadsheet'!$B$27*1000</f>
        <v>105879.88429553059</v>
      </c>
      <c r="F102" s="122">
        <f t="shared" si="22"/>
        <v>103011.47994661696</v>
      </c>
      <c r="G102" s="123">
        <f t="shared" si="17"/>
        <v>0.10301147994661697</v>
      </c>
      <c r="H102" s="28">
        <f t="shared" si="23"/>
        <v>1300</v>
      </c>
      <c r="I102" s="28">
        <f t="shared" si="18"/>
        <v>1.3</v>
      </c>
      <c r="J102" s="28">
        <f t="shared" si="19"/>
        <v>2600000</v>
      </c>
      <c r="K102" s="123">
        <f t="shared" si="20"/>
        <v>2.6</v>
      </c>
      <c r="L102" s="28">
        <f t="shared" si="13"/>
        <v>1200</v>
      </c>
      <c r="M102" s="124">
        <f t="shared" si="15"/>
        <v>4.32</v>
      </c>
      <c r="N102" s="123">
        <f>IF('[1]everything spreadsheet'!$B$12="Ozone",K102+M102+G102,G102+M102)</f>
        <v>7.023011479946617</v>
      </c>
      <c r="O102" s="28">
        <f t="shared" si="24"/>
        <v>0.50164367713904412</v>
      </c>
      <c r="P102">
        <f t="shared" si="21"/>
        <v>52000</v>
      </c>
      <c r="Q102" s="8">
        <f t="shared" si="25"/>
        <v>52</v>
      </c>
      <c r="R102">
        <f t="shared" si="26"/>
        <v>15052</v>
      </c>
      <c r="W102">
        <f>(D102*1000)/'[1]everything spreadsheet'!$B$28/60+W101</f>
        <v>809.00156909972168</v>
      </c>
    </row>
    <row r="103" spans="1:23" ht="15.75" customHeight="1">
      <c r="A103" s="79">
        <v>41734</v>
      </c>
      <c r="B103" s="56">
        <v>15.9</v>
      </c>
      <c r="C103" s="15">
        <f t="shared" si="16"/>
        <v>1.59</v>
      </c>
      <c r="D103" s="15">
        <f t="shared" si="12"/>
        <v>26</v>
      </c>
      <c r="E103" s="122">
        <f>'[1]everything spreadsheet'!$B$27*1000</f>
        <v>105879.88429553059</v>
      </c>
      <c r="F103" s="122">
        <f t="shared" si="22"/>
        <v>629954.81967354217</v>
      </c>
      <c r="G103" s="123">
        <f t="shared" si="17"/>
        <v>0.62995481967354217</v>
      </c>
      <c r="H103" s="28">
        <f t="shared" si="23"/>
        <v>7950</v>
      </c>
      <c r="I103" s="28">
        <f t="shared" si="18"/>
        <v>7.95</v>
      </c>
      <c r="J103" s="28">
        <f t="shared" si="19"/>
        <v>15900000</v>
      </c>
      <c r="K103" s="123">
        <f t="shared" si="20"/>
        <v>15.9</v>
      </c>
      <c r="L103" s="28">
        <f t="shared" si="13"/>
        <v>1200</v>
      </c>
      <c r="M103" s="124">
        <f t="shared" si="15"/>
        <v>4.32</v>
      </c>
      <c r="N103" s="123">
        <f>IF('[1]everything spreadsheet'!$B$12="Ozone",K103+M103+G103,G103+M103)</f>
        <v>20.849954819673542</v>
      </c>
      <c r="O103" s="28">
        <f t="shared" si="24"/>
        <v>1.4892824871195387</v>
      </c>
      <c r="P103">
        <f t="shared" si="21"/>
        <v>318000</v>
      </c>
      <c r="Q103" s="8">
        <f t="shared" si="25"/>
        <v>318</v>
      </c>
      <c r="R103">
        <f t="shared" si="26"/>
        <v>15370</v>
      </c>
      <c r="W103">
        <f>(D103*1000)/'[1]everything spreadsheet'!$B$28/60+W102</f>
        <v>819.38239308730101</v>
      </c>
    </row>
    <row r="104" spans="1:23" ht="15.75" customHeight="1">
      <c r="A104" s="79">
        <v>41735</v>
      </c>
      <c r="B104" s="56">
        <v>9.4</v>
      </c>
      <c r="C104" s="15">
        <f t="shared" si="16"/>
        <v>0.94000000000000006</v>
      </c>
      <c r="D104" s="15">
        <f t="shared" ref="D104:D167" si="27">MAX(IF(D103+C104-$B$4/1000&lt;=$B$6,D103+C104-$B$4/1000,$B$6),0)</f>
        <v>26</v>
      </c>
      <c r="E104" s="122">
        <f>'[1]everything spreadsheet'!$B$27*1000</f>
        <v>105879.88429553059</v>
      </c>
      <c r="F104" s="122">
        <f t="shared" si="22"/>
        <v>372426.11980699975</v>
      </c>
      <c r="G104" s="123">
        <f t="shared" si="17"/>
        <v>0.37242611980699974</v>
      </c>
      <c r="H104" s="28">
        <f t="shared" si="23"/>
        <v>4700</v>
      </c>
      <c r="I104" s="28">
        <f t="shared" si="18"/>
        <v>4.7</v>
      </c>
      <c r="J104" s="28">
        <f t="shared" si="19"/>
        <v>9400000</v>
      </c>
      <c r="K104" s="123">
        <f t="shared" si="20"/>
        <v>9.4</v>
      </c>
      <c r="L104" s="28">
        <f t="shared" ref="L104:L167" si="28">$M$1*24</f>
        <v>1200</v>
      </c>
      <c r="M104" s="124">
        <f t="shared" si="15"/>
        <v>4.32</v>
      </c>
      <c r="N104" s="123">
        <f>IF('[1]everything spreadsheet'!$B$12="Ozone",K104+M104+G104,G104+M104)</f>
        <v>14.092426119807</v>
      </c>
      <c r="O104" s="28">
        <f t="shared" si="24"/>
        <v>1.0066018657005</v>
      </c>
      <c r="P104">
        <f t="shared" si="21"/>
        <v>188000</v>
      </c>
      <c r="Q104" s="8">
        <f t="shared" si="25"/>
        <v>188</v>
      </c>
      <c r="R104">
        <f t="shared" si="26"/>
        <v>15558</v>
      </c>
      <c r="W104">
        <f>(D104*1000)/'[1]everything spreadsheet'!$B$28/60+W103</f>
        <v>829.76321707488034</v>
      </c>
    </row>
    <row r="105" spans="1:23" ht="15.75" customHeight="1">
      <c r="A105" s="79">
        <v>41736</v>
      </c>
      <c r="B105" s="56">
        <v>13.6</v>
      </c>
      <c r="C105" s="15">
        <f t="shared" si="16"/>
        <v>1.3599999999999999</v>
      </c>
      <c r="D105" s="15">
        <f t="shared" si="27"/>
        <v>26</v>
      </c>
      <c r="E105" s="122">
        <f>'[1]everything spreadsheet'!$B$27*1000</f>
        <v>105879.88429553059</v>
      </c>
      <c r="F105" s="122">
        <f t="shared" si="22"/>
        <v>538829.27972076554</v>
      </c>
      <c r="G105" s="123">
        <f t="shared" si="17"/>
        <v>0.53882927972076555</v>
      </c>
      <c r="H105" s="28">
        <f t="shared" si="23"/>
        <v>6800</v>
      </c>
      <c r="I105" s="28">
        <f t="shared" si="18"/>
        <v>6.8</v>
      </c>
      <c r="J105" s="28">
        <f t="shared" si="19"/>
        <v>13600000</v>
      </c>
      <c r="K105" s="123">
        <f t="shared" si="20"/>
        <v>13.6</v>
      </c>
      <c r="L105" s="28">
        <f t="shared" si="28"/>
        <v>1200</v>
      </c>
      <c r="M105" s="124">
        <f t="shared" si="15"/>
        <v>4.32</v>
      </c>
      <c r="N105" s="123">
        <f>IF('[1]everything spreadsheet'!$B$12="Ozone",K105+M105+G105,G105+M105)</f>
        <v>18.458829279720767</v>
      </c>
      <c r="O105" s="28">
        <f t="shared" si="24"/>
        <v>1.3184878056943405</v>
      </c>
      <c r="P105">
        <f t="shared" si="21"/>
        <v>272000</v>
      </c>
      <c r="Q105" s="8">
        <f t="shared" si="25"/>
        <v>272</v>
      </c>
      <c r="R105">
        <f t="shared" si="26"/>
        <v>15830</v>
      </c>
      <c r="W105">
        <f>(D105*1000)/'[1]everything spreadsheet'!$B$28/60+W104</f>
        <v>840.14404106245968</v>
      </c>
    </row>
    <row r="106" spans="1:23" ht="15.75" customHeight="1">
      <c r="A106" s="79">
        <v>41737</v>
      </c>
      <c r="B106" s="56">
        <v>5.6</v>
      </c>
      <c r="C106" s="15">
        <f t="shared" si="16"/>
        <v>0.55999999999999994</v>
      </c>
      <c r="D106" s="15">
        <f t="shared" si="27"/>
        <v>26</v>
      </c>
      <c r="E106" s="122">
        <f>'[1]everything spreadsheet'!$B$27*1000</f>
        <v>105879.88429553059</v>
      </c>
      <c r="F106" s="122">
        <f t="shared" si="22"/>
        <v>221870.8798850211</v>
      </c>
      <c r="G106" s="123">
        <f t="shared" si="17"/>
        <v>0.22187087988502111</v>
      </c>
      <c r="H106" s="28">
        <f t="shared" si="23"/>
        <v>2800</v>
      </c>
      <c r="I106" s="28">
        <f t="shared" si="18"/>
        <v>2.8</v>
      </c>
      <c r="J106" s="28">
        <f t="shared" si="19"/>
        <v>5600000</v>
      </c>
      <c r="K106" s="123">
        <f t="shared" si="20"/>
        <v>5.6</v>
      </c>
      <c r="L106" s="28">
        <f t="shared" si="28"/>
        <v>1200</v>
      </c>
      <c r="M106" s="124">
        <f t="shared" si="15"/>
        <v>4.32</v>
      </c>
      <c r="N106" s="123">
        <f>IF('[1]everything spreadsheet'!$B$12="Ozone",K106+M106+G106,G106+M106)</f>
        <v>10.141870879885021</v>
      </c>
      <c r="O106" s="28">
        <f t="shared" si="24"/>
        <v>0.72441934856321577</v>
      </c>
      <c r="P106">
        <f t="shared" si="21"/>
        <v>112000</v>
      </c>
      <c r="Q106" s="8">
        <f t="shared" si="25"/>
        <v>112</v>
      </c>
      <c r="R106">
        <f t="shared" si="26"/>
        <v>15942</v>
      </c>
      <c r="W106">
        <f>(D106*1000)/'[1]everything spreadsheet'!$B$28/60+W105</f>
        <v>850.52486505003901</v>
      </c>
    </row>
    <row r="107" spans="1:23" ht="15.75" customHeight="1">
      <c r="A107" s="79">
        <v>41738</v>
      </c>
      <c r="B107" s="56">
        <v>0</v>
      </c>
      <c r="C107" s="15">
        <f t="shared" si="16"/>
        <v>0</v>
      </c>
      <c r="D107" s="15">
        <f t="shared" si="27"/>
        <v>25.5</v>
      </c>
      <c r="E107" s="122">
        <f>'[1]everything spreadsheet'!$B$27*1000</f>
        <v>105879.88429553059</v>
      </c>
      <c r="F107" s="122">
        <f t="shared" si="22"/>
        <v>0</v>
      </c>
      <c r="G107" s="123">
        <f t="shared" si="17"/>
        <v>0</v>
      </c>
      <c r="H107" s="28">
        <f t="shared" si="23"/>
        <v>0</v>
      </c>
      <c r="I107" s="28">
        <f t="shared" si="18"/>
        <v>0</v>
      </c>
      <c r="J107" s="28">
        <f t="shared" si="19"/>
        <v>0</v>
      </c>
      <c r="K107" s="123">
        <f t="shared" si="20"/>
        <v>0</v>
      </c>
      <c r="L107" s="28">
        <f t="shared" si="28"/>
        <v>1200</v>
      </c>
      <c r="M107" s="124">
        <f t="shared" si="15"/>
        <v>4.32</v>
      </c>
      <c r="N107" s="123">
        <f>IF('[1]everything spreadsheet'!$B$12="Ozone",K107+M107+G107,G107+M107)</f>
        <v>4.32</v>
      </c>
      <c r="O107" s="28">
        <f t="shared" si="24"/>
        <v>0.30857142857142861</v>
      </c>
      <c r="P107">
        <f t="shared" si="21"/>
        <v>0</v>
      </c>
      <c r="Q107" s="8">
        <f t="shared" si="25"/>
        <v>0</v>
      </c>
      <c r="R107">
        <f t="shared" si="26"/>
        <v>15942</v>
      </c>
      <c r="W107">
        <f>(D107*1000)/'[1]everything spreadsheet'!$B$28/60+W106</f>
        <v>860.70605780708797</v>
      </c>
    </row>
    <row r="108" spans="1:23" ht="15.75" customHeight="1">
      <c r="A108" s="79">
        <v>41739</v>
      </c>
      <c r="B108" s="56">
        <v>16.600000000000001</v>
      </c>
      <c r="C108" s="15">
        <f t="shared" si="16"/>
        <v>1.66</v>
      </c>
      <c r="D108" s="15">
        <f t="shared" si="27"/>
        <v>26</v>
      </c>
      <c r="E108" s="122">
        <f>'[1]everything spreadsheet'!$B$27*1000</f>
        <v>105879.88429553059</v>
      </c>
      <c r="F108" s="122">
        <f t="shared" si="22"/>
        <v>657688.67965916975</v>
      </c>
      <c r="G108" s="123">
        <f t="shared" si="17"/>
        <v>0.65768867965916977</v>
      </c>
      <c r="H108" s="28">
        <f t="shared" si="23"/>
        <v>8300</v>
      </c>
      <c r="I108" s="28">
        <f t="shared" si="18"/>
        <v>8.3000000000000007</v>
      </c>
      <c r="J108" s="28">
        <f t="shared" si="19"/>
        <v>16600000.000000002</v>
      </c>
      <c r="K108" s="123">
        <f t="shared" si="20"/>
        <v>16.600000000000001</v>
      </c>
      <c r="L108" s="28">
        <f t="shared" si="28"/>
        <v>1200</v>
      </c>
      <c r="M108" s="124">
        <f t="shared" si="15"/>
        <v>4.32</v>
      </c>
      <c r="N108" s="123">
        <f>IF('[1]everything spreadsheet'!$B$12="Ozone",K108+M108+G108,G108+M108)</f>
        <v>21.577688679659172</v>
      </c>
      <c r="O108" s="28">
        <f t="shared" si="24"/>
        <v>1.5412634771185125</v>
      </c>
      <c r="P108">
        <f t="shared" si="21"/>
        <v>332000</v>
      </c>
      <c r="Q108" s="8">
        <f t="shared" si="25"/>
        <v>332</v>
      </c>
      <c r="R108">
        <f t="shared" si="26"/>
        <v>16274</v>
      </c>
      <c r="W108">
        <f>(D108*1000)/'[1]everything spreadsheet'!$B$28/60+W107</f>
        <v>871.08688179466731</v>
      </c>
    </row>
    <row r="109" spans="1:23" ht="15.75" customHeight="1">
      <c r="A109" s="79">
        <v>41740</v>
      </c>
      <c r="B109" s="56">
        <v>0</v>
      </c>
      <c r="C109" s="15">
        <f t="shared" si="16"/>
        <v>0</v>
      </c>
      <c r="D109" s="15">
        <f t="shared" si="27"/>
        <v>25.5</v>
      </c>
      <c r="E109" s="122">
        <f>'[1]everything spreadsheet'!$B$27*1000</f>
        <v>105879.88429553059</v>
      </c>
      <c r="F109" s="122">
        <f t="shared" si="22"/>
        <v>0</v>
      </c>
      <c r="G109" s="123">
        <f t="shared" si="17"/>
        <v>0</v>
      </c>
      <c r="H109" s="28">
        <f t="shared" si="23"/>
        <v>0</v>
      </c>
      <c r="I109" s="28">
        <f t="shared" si="18"/>
        <v>0</v>
      </c>
      <c r="J109" s="28">
        <f t="shared" si="19"/>
        <v>0</v>
      </c>
      <c r="K109" s="123">
        <f t="shared" si="20"/>
        <v>0</v>
      </c>
      <c r="L109" s="28">
        <f t="shared" si="28"/>
        <v>1200</v>
      </c>
      <c r="M109" s="124">
        <f t="shared" si="15"/>
        <v>4.32</v>
      </c>
      <c r="N109" s="123">
        <f>IF('[1]everything spreadsheet'!$B$12="Ozone",K109+M109+G109,G109+M109)</f>
        <v>4.32</v>
      </c>
      <c r="O109" s="28">
        <f t="shared" si="24"/>
        <v>0.30857142857142861</v>
      </c>
      <c r="P109">
        <f t="shared" si="21"/>
        <v>0</v>
      </c>
      <c r="Q109" s="8">
        <f t="shared" si="25"/>
        <v>0</v>
      </c>
      <c r="R109">
        <f t="shared" si="26"/>
        <v>16274</v>
      </c>
      <c r="W109">
        <f>(D109*1000)/'[1]everything spreadsheet'!$B$28/60+W108</f>
        <v>881.26807455171627</v>
      </c>
    </row>
    <row r="110" spans="1:23" ht="15.75" customHeight="1">
      <c r="A110" s="79">
        <v>41741</v>
      </c>
      <c r="B110" s="56">
        <v>0</v>
      </c>
      <c r="C110" s="15">
        <f t="shared" si="16"/>
        <v>0</v>
      </c>
      <c r="D110" s="15">
        <f t="shared" si="27"/>
        <v>25</v>
      </c>
      <c r="E110" s="122">
        <f>'[1]everything spreadsheet'!$B$27*1000</f>
        <v>105879.88429553059</v>
      </c>
      <c r="F110" s="122">
        <f t="shared" si="22"/>
        <v>0</v>
      </c>
      <c r="G110" s="123">
        <f t="shared" si="17"/>
        <v>0</v>
      </c>
      <c r="H110" s="28">
        <f t="shared" si="23"/>
        <v>0</v>
      </c>
      <c r="I110" s="28">
        <f t="shared" si="18"/>
        <v>0</v>
      </c>
      <c r="J110" s="28">
        <f t="shared" si="19"/>
        <v>0</v>
      </c>
      <c r="K110" s="123">
        <f t="shared" si="20"/>
        <v>0</v>
      </c>
      <c r="L110" s="28">
        <f t="shared" si="28"/>
        <v>1200</v>
      </c>
      <c r="M110" s="124">
        <f t="shared" si="15"/>
        <v>4.32</v>
      </c>
      <c r="N110" s="123">
        <f>IF('[1]everything spreadsheet'!$B$12="Ozone",K110+M110+G110,G110+M110)</f>
        <v>4.32</v>
      </c>
      <c r="O110" s="28">
        <f t="shared" si="24"/>
        <v>0.30857142857142861</v>
      </c>
      <c r="P110">
        <f t="shared" si="21"/>
        <v>0</v>
      </c>
      <c r="Q110" s="8">
        <f t="shared" si="25"/>
        <v>0</v>
      </c>
      <c r="R110">
        <f t="shared" si="26"/>
        <v>16274</v>
      </c>
      <c r="W110">
        <f>(D110*1000)/'[1]everything spreadsheet'!$B$28/60+W109</f>
        <v>891.24963607823486</v>
      </c>
    </row>
    <row r="111" spans="1:23" ht="15.75" customHeight="1">
      <c r="A111" s="79">
        <v>41742</v>
      </c>
      <c r="B111" s="56">
        <v>0</v>
      </c>
      <c r="C111" s="15">
        <f t="shared" si="16"/>
        <v>0</v>
      </c>
      <c r="D111" s="15">
        <f t="shared" si="27"/>
        <v>24.5</v>
      </c>
      <c r="E111" s="122">
        <f>'[1]everything spreadsheet'!$B$27*1000</f>
        <v>105879.88429553059</v>
      </c>
      <c r="F111" s="122">
        <f t="shared" si="22"/>
        <v>0</v>
      </c>
      <c r="G111" s="123">
        <f t="shared" si="17"/>
        <v>0</v>
      </c>
      <c r="H111" s="28">
        <f t="shared" si="23"/>
        <v>0</v>
      </c>
      <c r="I111" s="28">
        <f t="shared" si="18"/>
        <v>0</v>
      </c>
      <c r="J111" s="28">
        <f t="shared" si="19"/>
        <v>0</v>
      </c>
      <c r="K111" s="123">
        <f t="shared" si="20"/>
        <v>0</v>
      </c>
      <c r="L111" s="28">
        <f t="shared" si="28"/>
        <v>1200</v>
      </c>
      <c r="M111" s="124">
        <f t="shared" si="15"/>
        <v>4.32</v>
      </c>
      <c r="N111" s="123">
        <f>IF('[1]everything spreadsheet'!$B$12="Ozone",K111+M111+G111,G111+M111)</f>
        <v>4.32</v>
      </c>
      <c r="O111" s="28">
        <f t="shared" si="24"/>
        <v>0.30857142857142861</v>
      </c>
      <c r="P111">
        <f t="shared" si="21"/>
        <v>0</v>
      </c>
      <c r="Q111" s="8">
        <f t="shared" si="25"/>
        <v>0</v>
      </c>
      <c r="R111">
        <f t="shared" si="26"/>
        <v>16274</v>
      </c>
      <c r="W111">
        <f>(D111*1000)/'[1]everything spreadsheet'!$B$28/60+W110</f>
        <v>901.03156637422308</v>
      </c>
    </row>
    <row r="112" spans="1:23" ht="15.75" customHeight="1">
      <c r="A112" s="79">
        <v>41743</v>
      </c>
      <c r="B112" s="56">
        <v>14.8</v>
      </c>
      <c r="C112" s="15">
        <f t="shared" si="16"/>
        <v>1.48</v>
      </c>
      <c r="D112" s="15">
        <f t="shared" si="27"/>
        <v>25.48</v>
      </c>
      <c r="E112" s="122">
        <f>'[1]everything spreadsheet'!$B$27*1000</f>
        <v>105879.88429553059</v>
      </c>
      <c r="F112" s="122">
        <f t="shared" si="22"/>
        <v>586373.03969612729</v>
      </c>
      <c r="G112" s="123">
        <f t="shared" si="17"/>
        <v>0.58637303969612731</v>
      </c>
      <c r="H112" s="28">
        <f t="shared" si="23"/>
        <v>7400</v>
      </c>
      <c r="I112" s="28">
        <f t="shared" si="18"/>
        <v>7.4</v>
      </c>
      <c r="J112" s="28">
        <f t="shared" si="19"/>
        <v>14800000</v>
      </c>
      <c r="K112" s="123">
        <f t="shared" si="20"/>
        <v>14.8</v>
      </c>
      <c r="L112" s="28">
        <f t="shared" si="28"/>
        <v>1200</v>
      </c>
      <c r="M112" s="124">
        <f t="shared" ref="M112:M175" si="29">L112*3600/1000000</f>
        <v>4.32</v>
      </c>
      <c r="N112" s="123">
        <f>IF('[1]everything spreadsheet'!$B$12="Ozone",K112+M112+G112,G112+M112)</f>
        <v>19.706373039696128</v>
      </c>
      <c r="O112" s="28">
        <f t="shared" si="24"/>
        <v>1.4075980742640093</v>
      </c>
      <c r="P112">
        <f t="shared" si="21"/>
        <v>296000</v>
      </c>
      <c r="Q112" s="8">
        <f t="shared" si="25"/>
        <v>296</v>
      </c>
      <c r="R112">
        <f t="shared" si="26"/>
        <v>16570</v>
      </c>
      <c r="W112">
        <f>(D112*1000)/'[1]everything spreadsheet'!$B$28/60+W111</f>
        <v>911.20477388205086</v>
      </c>
    </row>
    <row r="113" spans="1:23" ht="15.75" customHeight="1">
      <c r="A113" s="79">
        <v>41744</v>
      </c>
      <c r="B113" s="56">
        <v>20.8</v>
      </c>
      <c r="C113" s="15">
        <f t="shared" si="16"/>
        <v>2.08</v>
      </c>
      <c r="D113" s="15">
        <f t="shared" si="27"/>
        <v>26</v>
      </c>
      <c r="E113" s="122">
        <f>'[1]everything spreadsheet'!$B$27*1000</f>
        <v>105879.88429553059</v>
      </c>
      <c r="F113" s="122">
        <f t="shared" si="22"/>
        <v>824091.83957293571</v>
      </c>
      <c r="G113" s="123">
        <f t="shared" si="17"/>
        <v>0.82409183957293575</v>
      </c>
      <c r="H113" s="28">
        <f t="shared" si="23"/>
        <v>10400</v>
      </c>
      <c r="I113" s="28">
        <f t="shared" si="18"/>
        <v>10.4</v>
      </c>
      <c r="J113" s="28">
        <f t="shared" si="19"/>
        <v>20800000</v>
      </c>
      <c r="K113" s="123">
        <f t="shared" si="20"/>
        <v>20.8</v>
      </c>
      <c r="L113" s="28">
        <f t="shared" si="28"/>
        <v>1200</v>
      </c>
      <c r="M113" s="124">
        <f t="shared" si="29"/>
        <v>4.32</v>
      </c>
      <c r="N113" s="123">
        <f>IF('[1]everything spreadsheet'!$B$12="Ozone",K113+M113+G113,G113+M113)</f>
        <v>25.944091839572938</v>
      </c>
      <c r="O113" s="28">
        <f t="shared" si="24"/>
        <v>1.8531494171123526</v>
      </c>
      <c r="P113">
        <f t="shared" si="21"/>
        <v>416000</v>
      </c>
      <c r="Q113" s="8">
        <f t="shared" si="25"/>
        <v>416</v>
      </c>
      <c r="R113">
        <f t="shared" si="26"/>
        <v>16986</v>
      </c>
      <c r="W113">
        <f>(D113*1000)/'[1]everything spreadsheet'!$B$28/60+W112</f>
        <v>921.58559786963019</v>
      </c>
    </row>
    <row r="114" spans="1:23" ht="15.75" customHeight="1">
      <c r="A114" s="79">
        <v>41745</v>
      </c>
      <c r="B114" s="56">
        <v>37.4</v>
      </c>
      <c r="C114" s="15">
        <f t="shared" si="16"/>
        <v>2.5</v>
      </c>
      <c r="D114" s="15">
        <f t="shared" si="27"/>
        <v>26</v>
      </c>
      <c r="E114" s="122">
        <f>'[1]everything spreadsheet'!$B$27*1000</f>
        <v>105879.88429553059</v>
      </c>
      <c r="F114" s="122">
        <f t="shared" si="22"/>
        <v>990494.99948670156</v>
      </c>
      <c r="G114" s="123">
        <f t="shared" si="17"/>
        <v>0.99049499948670161</v>
      </c>
      <c r="H114" s="28">
        <f t="shared" si="23"/>
        <v>12500</v>
      </c>
      <c r="I114" s="28">
        <f t="shared" si="18"/>
        <v>12.5</v>
      </c>
      <c r="J114" s="28">
        <f t="shared" si="19"/>
        <v>25000000</v>
      </c>
      <c r="K114" s="123">
        <f t="shared" si="20"/>
        <v>25</v>
      </c>
      <c r="L114" s="28">
        <f t="shared" si="28"/>
        <v>1200</v>
      </c>
      <c r="M114" s="124">
        <f t="shared" si="29"/>
        <v>4.32</v>
      </c>
      <c r="N114" s="123">
        <f>IF('[1]everything spreadsheet'!$B$12="Ozone",K114+M114+G114,G114+M114)</f>
        <v>30.310494999486703</v>
      </c>
      <c r="O114" s="28">
        <f t="shared" si="24"/>
        <v>2.1650353571061931</v>
      </c>
      <c r="P114">
        <f t="shared" si="21"/>
        <v>500000</v>
      </c>
      <c r="Q114" s="8">
        <f t="shared" si="25"/>
        <v>500</v>
      </c>
      <c r="R114">
        <f t="shared" si="26"/>
        <v>17486</v>
      </c>
      <c r="W114">
        <f>(D114*1000)/'[1]everything spreadsheet'!$B$28/60+W113</f>
        <v>931.96642185720953</v>
      </c>
    </row>
    <row r="115" spans="1:23" ht="15.75" customHeight="1">
      <c r="A115" s="79">
        <v>41746</v>
      </c>
      <c r="B115" s="56">
        <v>9.8000000000000007</v>
      </c>
      <c r="C115" s="15">
        <f t="shared" si="16"/>
        <v>0.98000000000000009</v>
      </c>
      <c r="D115" s="15">
        <f t="shared" si="27"/>
        <v>26</v>
      </c>
      <c r="E115" s="122">
        <f>'[1]everything spreadsheet'!$B$27*1000</f>
        <v>105879.88429553059</v>
      </c>
      <c r="F115" s="122">
        <f t="shared" si="22"/>
        <v>388274.03979878704</v>
      </c>
      <c r="G115" s="123">
        <f t="shared" si="17"/>
        <v>0.38827403979878705</v>
      </c>
      <c r="H115" s="28">
        <f t="shared" si="23"/>
        <v>4900</v>
      </c>
      <c r="I115" s="28">
        <f t="shared" si="18"/>
        <v>4.9000000000000004</v>
      </c>
      <c r="J115" s="28">
        <f t="shared" si="19"/>
        <v>9800000</v>
      </c>
      <c r="K115" s="123">
        <f t="shared" si="20"/>
        <v>9.8000000000000007</v>
      </c>
      <c r="L115" s="28">
        <f t="shared" si="28"/>
        <v>1200</v>
      </c>
      <c r="M115" s="124">
        <f t="shared" si="29"/>
        <v>4.32</v>
      </c>
      <c r="N115" s="123">
        <f>IF('[1]everything spreadsheet'!$B$12="Ozone",K115+M115+G115,G115+M115)</f>
        <v>14.508274039798788</v>
      </c>
      <c r="O115" s="28">
        <f t="shared" si="24"/>
        <v>1.0363052885570563</v>
      </c>
      <c r="P115">
        <f t="shared" si="21"/>
        <v>196000</v>
      </c>
      <c r="Q115" s="8">
        <f t="shared" si="25"/>
        <v>196</v>
      </c>
      <c r="R115">
        <f t="shared" si="26"/>
        <v>17682</v>
      </c>
      <c r="W115">
        <f>(D115*1000)/'[1]everything spreadsheet'!$B$28/60+W114</f>
        <v>942.34724584478886</v>
      </c>
    </row>
    <row r="116" spans="1:23" ht="15.75" customHeight="1">
      <c r="A116" s="79">
        <v>41747</v>
      </c>
      <c r="B116" s="56">
        <v>1.9</v>
      </c>
      <c r="C116" s="15">
        <f t="shared" si="16"/>
        <v>0.19</v>
      </c>
      <c r="D116" s="15">
        <f t="shared" si="27"/>
        <v>25.69</v>
      </c>
      <c r="E116" s="122">
        <f>'[1]everything spreadsheet'!$B$27*1000</f>
        <v>105879.88429553059</v>
      </c>
      <c r="F116" s="122">
        <f t="shared" si="22"/>
        <v>75277.619960989308</v>
      </c>
      <c r="G116" s="123">
        <f t="shared" si="17"/>
        <v>7.5277619960989306E-2</v>
      </c>
      <c r="H116" s="28">
        <f t="shared" si="23"/>
        <v>950</v>
      </c>
      <c r="I116" s="28">
        <f t="shared" si="18"/>
        <v>0.95</v>
      </c>
      <c r="J116" s="28">
        <f t="shared" si="19"/>
        <v>1900000</v>
      </c>
      <c r="K116" s="123">
        <f t="shared" si="20"/>
        <v>1.9</v>
      </c>
      <c r="L116" s="28">
        <f t="shared" si="28"/>
        <v>1200</v>
      </c>
      <c r="M116" s="124">
        <f t="shared" si="29"/>
        <v>4.32</v>
      </c>
      <c r="N116" s="123">
        <f>IF('[1]everything spreadsheet'!$B$12="Ozone",K116+M116+G116,G116+M116)</f>
        <v>6.2952776199609897</v>
      </c>
      <c r="O116" s="28">
        <f t="shared" si="24"/>
        <v>0.44966268714007068</v>
      </c>
      <c r="P116">
        <f t="shared" si="21"/>
        <v>38000</v>
      </c>
      <c r="Q116" s="8">
        <f t="shared" si="25"/>
        <v>38</v>
      </c>
      <c r="R116">
        <f t="shared" si="26"/>
        <v>17720</v>
      </c>
      <c r="W116">
        <f>(D116*1000)/'[1]everything spreadsheet'!$B$28/60+W115</f>
        <v>952.60429846943941</v>
      </c>
    </row>
    <row r="117" spans="1:23" ht="15.75" customHeight="1">
      <c r="A117" s="79">
        <v>41748</v>
      </c>
      <c r="B117" s="56">
        <v>21</v>
      </c>
      <c r="C117" s="15">
        <f t="shared" si="16"/>
        <v>2.1</v>
      </c>
      <c r="D117" s="15">
        <f t="shared" si="27"/>
        <v>26</v>
      </c>
      <c r="E117" s="122">
        <f>'[1]everything spreadsheet'!$B$27*1000</f>
        <v>105879.88429553059</v>
      </c>
      <c r="F117" s="122">
        <f t="shared" si="22"/>
        <v>832015.79956882936</v>
      </c>
      <c r="G117" s="123">
        <f t="shared" si="17"/>
        <v>0.83201579956882932</v>
      </c>
      <c r="H117" s="28">
        <f t="shared" si="23"/>
        <v>10500</v>
      </c>
      <c r="I117" s="28">
        <f t="shared" si="18"/>
        <v>10.5</v>
      </c>
      <c r="J117" s="28">
        <f t="shared" si="19"/>
        <v>21000000</v>
      </c>
      <c r="K117" s="123">
        <f t="shared" si="20"/>
        <v>21</v>
      </c>
      <c r="L117" s="28">
        <f t="shared" si="28"/>
        <v>1200</v>
      </c>
      <c r="M117" s="124">
        <f t="shared" si="29"/>
        <v>4.32</v>
      </c>
      <c r="N117" s="123">
        <f>IF('[1]everything spreadsheet'!$B$12="Ozone",K117+M117+G117,G117+M117)</f>
        <v>26.152015799568829</v>
      </c>
      <c r="O117" s="28">
        <f t="shared" si="24"/>
        <v>1.8680011285406308</v>
      </c>
      <c r="P117">
        <f t="shared" si="21"/>
        <v>420000</v>
      </c>
      <c r="Q117" s="8">
        <f t="shared" si="25"/>
        <v>420</v>
      </c>
      <c r="R117">
        <f t="shared" si="26"/>
        <v>18140</v>
      </c>
      <c r="W117">
        <f>(D117*1000)/'[1]everything spreadsheet'!$B$28/60+W116</f>
        <v>962.98512245701875</v>
      </c>
    </row>
    <row r="118" spans="1:23" ht="15.75" customHeight="1">
      <c r="A118" s="79">
        <v>41749</v>
      </c>
      <c r="B118" s="56">
        <v>30</v>
      </c>
      <c r="C118" s="15">
        <f t="shared" si="16"/>
        <v>2.5</v>
      </c>
      <c r="D118" s="15">
        <f t="shared" si="27"/>
        <v>26</v>
      </c>
      <c r="E118" s="122">
        <f>'[1]everything spreadsheet'!$B$27*1000</f>
        <v>105879.88429553059</v>
      </c>
      <c r="F118" s="122">
        <f t="shared" si="22"/>
        <v>990494.99948670156</v>
      </c>
      <c r="G118" s="123">
        <f t="shared" si="17"/>
        <v>0.99049499948670161</v>
      </c>
      <c r="H118" s="28">
        <f t="shared" si="23"/>
        <v>12500</v>
      </c>
      <c r="I118" s="28">
        <f t="shared" si="18"/>
        <v>12.5</v>
      </c>
      <c r="J118" s="28">
        <f t="shared" si="19"/>
        <v>25000000</v>
      </c>
      <c r="K118" s="123">
        <f t="shared" si="20"/>
        <v>25</v>
      </c>
      <c r="L118" s="28">
        <f t="shared" si="28"/>
        <v>1200</v>
      </c>
      <c r="M118" s="124">
        <f t="shared" si="29"/>
        <v>4.32</v>
      </c>
      <c r="N118" s="123">
        <f>IF('[1]everything spreadsheet'!$B$12="Ozone",K118+M118+G118,G118+M118)</f>
        <v>30.310494999486703</v>
      </c>
      <c r="O118" s="28">
        <f t="shared" si="24"/>
        <v>2.1650353571061931</v>
      </c>
      <c r="P118">
        <f t="shared" si="21"/>
        <v>500000</v>
      </c>
      <c r="Q118" s="8">
        <f t="shared" si="25"/>
        <v>500</v>
      </c>
      <c r="R118">
        <f t="shared" si="26"/>
        <v>18640</v>
      </c>
      <c r="W118">
        <f>(D118*1000)/'[1]everything spreadsheet'!$B$28/60+W117</f>
        <v>973.36594644459808</v>
      </c>
    </row>
    <row r="119" spans="1:23" ht="15.75" customHeight="1">
      <c r="A119" s="79">
        <v>41750</v>
      </c>
      <c r="B119" s="56">
        <v>0</v>
      </c>
      <c r="C119" s="15">
        <f t="shared" si="16"/>
        <v>0</v>
      </c>
      <c r="D119" s="15">
        <f t="shared" si="27"/>
        <v>25.5</v>
      </c>
      <c r="E119" s="122">
        <f>'[1]everything spreadsheet'!$B$27*1000</f>
        <v>105879.88429553059</v>
      </c>
      <c r="F119" s="122">
        <f t="shared" si="22"/>
        <v>0</v>
      </c>
      <c r="G119" s="123">
        <f t="shared" si="17"/>
        <v>0</v>
      </c>
      <c r="H119" s="28">
        <f t="shared" si="23"/>
        <v>0</v>
      </c>
      <c r="I119" s="28">
        <f t="shared" si="18"/>
        <v>0</v>
      </c>
      <c r="J119" s="28">
        <f t="shared" si="19"/>
        <v>0</v>
      </c>
      <c r="K119" s="123">
        <f t="shared" si="20"/>
        <v>0</v>
      </c>
      <c r="L119" s="28">
        <f t="shared" si="28"/>
        <v>1200</v>
      </c>
      <c r="M119" s="124">
        <f t="shared" si="29"/>
        <v>4.32</v>
      </c>
      <c r="N119" s="123">
        <f>IF('[1]everything spreadsheet'!$B$12="Ozone",K119+M119+G119,G119+M119)</f>
        <v>4.32</v>
      </c>
      <c r="O119" s="28">
        <f t="shared" si="24"/>
        <v>0.30857142857142861</v>
      </c>
      <c r="P119">
        <f t="shared" si="21"/>
        <v>0</v>
      </c>
      <c r="Q119" s="8">
        <f t="shared" si="25"/>
        <v>0</v>
      </c>
      <c r="R119">
        <f t="shared" si="26"/>
        <v>18640</v>
      </c>
      <c r="W119">
        <f>(D119*1000)/'[1]everything spreadsheet'!$B$28/60+W118</f>
        <v>983.54713920164704</v>
      </c>
    </row>
    <row r="120" spans="1:23" ht="15.75" customHeight="1">
      <c r="A120" s="79">
        <v>41751</v>
      </c>
      <c r="B120" s="56">
        <v>4.4000000000000004</v>
      </c>
      <c r="C120" s="15">
        <f t="shared" si="16"/>
        <v>0.44</v>
      </c>
      <c r="D120" s="15">
        <f t="shared" si="27"/>
        <v>25.44</v>
      </c>
      <c r="E120" s="122">
        <f>'[1]everything spreadsheet'!$B$27*1000</f>
        <v>105879.88429553059</v>
      </c>
      <c r="F120" s="122">
        <f t="shared" si="22"/>
        <v>174327.11990965946</v>
      </c>
      <c r="G120" s="123">
        <f t="shared" si="17"/>
        <v>0.17432711990965946</v>
      </c>
      <c r="H120" s="28">
        <f t="shared" si="23"/>
        <v>2200</v>
      </c>
      <c r="I120" s="28">
        <f t="shared" si="18"/>
        <v>2.2000000000000002</v>
      </c>
      <c r="J120" s="28">
        <f t="shared" si="19"/>
        <v>4400000</v>
      </c>
      <c r="K120" s="123">
        <f t="shared" si="20"/>
        <v>4.4000000000000004</v>
      </c>
      <c r="L120" s="28">
        <f t="shared" si="28"/>
        <v>1200</v>
      </c>
      <c r="M120" s="124">
        <f t="shared" si="29"/>
        <v>4.32</v>
      </c>
      <c r="N120" s="123">
        <f>IF('[1]everything spreadsheet'!$B$12="Ozone",K120+M120+G120,G120+M120)</f>
        <v>8.8943271199096596</v>
      </c>
      <c r="O120" s="28">
        <f t="shared" si="24"/>
        <v>0.63530907999354713</v>
      </c>
      <c r="P120">
        <f t="shared" si="21"/>
        <v>88000</v>
      </c>
      <c r="Q120" s="8">
        <f t="shared" si="25"/>
        <v>88</v>
      </c>
      <c r="R120">
        <f t="shared" si="26"/>
        <v>18728</v>
      </c>
      <c r="W120">
        <f>(D120*1000)/'[1]everything spreadsheet'!$B$28/60+W119</f>
        <v>993.70437621103235</v>
      </c>
    </row>
    <row r="121" spans="1:23" ht="15.75" customHeight="1">
      <c r="A121" s="79">
        <v>41752</v>
      </c>
      <c r="B121" s="56">
        <v>12.8</v>
      </c>
      <c r="C121" s="15">
        <f t="shared" si="16"/>
        <v>1.28</v>
      </c>
      <c r="D121" s="15">
        <f t="shared" si="27"/>
        <v>26</v>
      </c>
      <c r="E121" s="122">
        <f>'[1]everything spreadsheet'!$B$27*1000</f>
        <v>105879.88429553059</v>
      </c>
      <c r="F121" s="122">
        <f t="shared" si="22"/>
        <v>507133.43973719113</v>
      </c>
      <c r="G121" s="123">
        <f t="shared" si="17"/>
        <v>0.50713343973719116</v>
      </c>
      <c r="H121" s="28">
        <f t="shared" si="23"/>
        <v>6400</v>
      </c>
      <c r="I121" s="28">
        <f t="shared" si="18"/>
        <v>6.4</v>
      </c>
      <c r="J121" s="28">
        <f t="shared" si="19"/>
        <v>12800000</v>
      </c>
      <c r="K121" s="123">
        <f t="shared" si="20"/>
        <v>12.8</v>
      </c>
      <c r="L121" s="28">
        <f t="shared" si="28"/>
        <v>1200</v>
      </c>
      <c r="M121" s="124">
        <f t="shared" si="29"/>
        <v>4.32</v>
      </c>
      <c r="N121" s="123">
        <f>IF('[1]everything spreadsheet'!$B$12="Ozone",K121+M121+G121,G121+M121)</f>
        <v>17.627133439737193</v>
      </c>
      <c r="O121" s="28">
        <f t="shared" si="24"/>
        <v>1.259080959981228</v>
      </c>
      <c r="P121">
        <f t="shared" si="21"/>
        <v>256000</v>
      </c>
      <c r="Q121" s="8">
        <f t="shared" si="25"/>
        <v>256</v>
      </c>
      <c r="R121">
        <f t="shared" si="26"/>
        <v>18984</v>
      </c>
      <c r="W121">
        <f>(D121*1000)/'[1]everything spreadsheet'!$B$28/60+W120</f>
        <v>1004.0852001986117</v>
      </c>
    </row>
    <row r="122" spans="1:23" ht="15.75" customHeight="1">
      <c r="A122" s="79">
        <v>41753</v>
      </c>
      <c r="B122" s="56">
        <v>26</v>
      </c>
      <c r="C122" s="15">
        <f t="shared" si="16"/>
        <v>2.5</v>
      </c>
      <c r="D122" s="15">
        <f t="shared" si="27"/>
        <v>26</v>
      </c>
      <c r="E122" s="122">
        <f>'[1]everything spreadsheet'!$B$27*1000</f>
        <v>105879.88429553059</v>
      </c>
      <c r="F122" s="122">
        <f t="shared" si="22"/>
        <v>990494.99948670156</v>
      </c>
      <c r="G122" s="123">
        <f t="shared" si="17"/>
        <v>0.99049499948670161</v>
      </c>
      <c r="H122" s="28">
        <f t="shared" si="23"/>
        <v>12500</v>
      </c>
      <c r="I122" s="28">
        <f t="shared" si="18"/>
        <v>12.5</v>
      </c>
      <c r="J122" s="28">
        <f t="shared" si="19"/>
        <v>25000000</v>
      </c>
      <c r="K122" s="123">
        <f t="shared" si="20"/>
        <v>25</v>
      </c>
      <c r="L122" s="28">
        <f t="shared" si="28"/>
        <v>1200</v>
      </c>
      <c r="M122" s="124">
        <f t="shared" si="29"/>
        <v>4.32</v>
      </c>
      <c r="N122" s="123">
        <f>IF('[1]everything spreadsheet'!$B$12="Ozone",K122+M122+G122,G122+M122)</f>
        <v>30.310494999486703</v>
      </c>
      <c r="O122" s="28">
        <f t="shared" si="24"/>
        <v>2.1650353571061931</v>
      </c>
      <c r="P122">
        <f t="shared" si="21"/>
        <v>500000</v>
      </c>
      <c r="Q122" s="8">
        <f t="shared" si="25"/>
        <v>500</v>
      </c>
      <c r="R122">
        <f t="shared" si="26"/>
        <v>19484</v>
      </c>
      <c r="W122">
        <f>(D122*1000)/'[1]everything spreadsheet'!$B$28/60+W121</f>
        <v>1014.466024186191</v>
      </c>
    </row>
    <row r="123" spans="1:23" ht="15.75" customHeight="1">
      <c r="A123" s="79">
        <v>41754</v>
      </c>
      <c r="B123" s="56">
        <v>1.8</v>
      </c>
      <c r="C123" s="15">
        <f t="shared" si="16"/>
        <v>0.18</v>
      </c>
      <c r="D123" s="15">
        <f t="shared" si="27"/>
        <v>25.68</v>
      </c>
      <c r="E123" s="122">
        <f>'[1]everything spreadsheet'!$B$27*1000</f>
        <v>105879.88429553059</v>
      </c>
      <c r="F123" s="122">
        <f t="shared" si="22"/>
        <v>71315.6399630425</v>
      </c>
      <c r="G123" s="123">
        <f t="shared" si="17"/>
        <v>7.1315639963042507E-2</v>
      </c>
      <c r="H123" s="28">
        <f t="shared" si="23"/>
        <v>900</v>
      </c>
      <c r="I123" s="28">
        <f t="shared" si="18"/>
        <v>0.9</v>
      </c>
      <c r="J123" s="28">
        <f t="shared" si="19"/>
        <v>1800000</v>
      </c>
      <c r="K123" s="123">
        <f t="shared" si="20"/>
        <v>1.8</v>
      </c>
      <c r="L123" s="28">
        <f t="shared" si="28"/>
        <v>1200</v>
      </c>
      <c r="M123" s="124">
        <f t="shared" si="29"/>
        <v>4.32</v>
      </c>
      <c r="N123" s="123">
        <f>IF('[1]everything spreadsheet'!$B$12="Ozone",K123+M123+G123,G123+M123)</f>
        <v>6.1913156399630429</v>
      </c>
      <c r="O123" s="28">
        <f t="shared" si="24"/>
        <v>0.44223683142593168</v>
      </c>
      <c r="P123">
        <f t="shared" si="21"/>
        <v>36000</v>
      </c>
      <c r="Q123" s="8">
        <f t="shared" si="25"/>
        <v>36</v>
      </c>
      <c r="R123">
        <f t="shared" si="26"/>
        <v>19520</v>
      </c>
      <c r="W123">
        <f>(D123*1000)/'[1]everything spreadsheet'!$B$28/60+W122</f>
        <v>1024.7190841862309</v>
      </c>
    </row>
    <row r="124" spans="1:23" ht="15.75" customHeight="1">
      <c r="A124" s="79">
        <v>41755</v>
      </c>
      <c r="B124" s="56">
        <v>35</v>
      </c>
      <c r="C124" s="15">
        <f t="shared" si="16"/>
        <v>2.5</v>
      </c>
      <c r="D124" s="15">
        <f t="shared" si="27"/>
        <v>26</v>
      </c>
      <c r="E124" s="122">
        <f>'[1]everything spreadsheet'!$B$27*1000</f>
        <v>105879.88429553059</v>
      </c>
      <c r="F124" s="122">
        <f t="shared" si="22"/>
        <v>990494.99948670156</v>
      </c>
      <c r="G124" s="123">
        <f t="shared" si="17"/>
        <v>0.99049499948670161</v>
      </c>
      <c r="H124" s="28">
        <f t="shared" si="23"/>
        <v>12500</v>
      </c>
      <c r="I124" s="28">
        <f t="shared" si="18"/>
        <v>12.5</v>
      </c>
      <c r="J124" s="28">
        <f t="shared" si="19"/>
        <v>25000000</v>
      </c>
      <c r="K124" s="123">
        <f t="shared" si="20"/>
        <v>25</v>
      </c>
      <c r="L124" s="28">
        <f t="shared" si="28"/>
        <v>1200</v>
      </c>
      <c r="M124" s="124">
        <f t="shared" si="29"/>
        <v>4.32</v>
      </c>
      <c r="N124" s="123">
        <f>IF('[1]everything spreadsheet'!$B$12="Ozone",K124+M124+G124,G124+M124)</f>
        <v>30.310494999486703</v>
      </c>
      <c r="O124" s="28">
        <f t="shared" si="24"/>
        <v>2.1650353571061931</v>
      </c>
      <c r="P124">
        <f t="shared" si="21"/>
        <v>500000</v>
      </c>
      <c r="Q124" s="8">
        <f t="shared" si="25"/>
        <v>500</v>
      </c>
      <c r="R124">
        <f t="shared" si="26"/>
        <v>20020</v>
      </c>
      <c r="W124">
        <f>(D124*1000)/'[1]everything spreadsheet'!$B$28/60+W123</f>
        <v>1035.0999081738103</v>
      </c>
    </row>
    <row r="125" spans="1:23" ht="15.75" customHeight="1">
      <c r="A125" s="79">
        <v>41756</v>
      </c>
      <c r="B125" s="56">
        <v>7.2</v>
      </c>
      <c r="C125" s="15">
        <f t="shared" si="16"/>
        <v>0.72</v>
      </c>
      <c r="D125" s="15">
        <f t="shared" si="27"/>
        <v>26</v>
      </c>
      <c r="E125" s="122">
        <f>'[1]everything spreadsheet'!$B$27*1000</f>
        <v>105879.88429553059</v>
      </c>
      <c r="F125" s="122">
        <f t="shared" si="22"/>
        <v>285262.55985217</v>
      </c>
      <c r="G125" s="123">
        <f t="shared" si="17"/>
        <v>0.28526255985217003</v>
      </c>
      <c r="H125" s="28">
        <f t="shared" si="23"/>
        <v>3600</v>
      </c>
      <c r="I125" s="28">
        <f t="shared" si="18"/>
        <v>3.6</v>
      </c>
      <c r="J125" s="28">
        <f t="shared" si="19"/>
        <v>7200000</v>
      </c>
      <c r="K125" s="123">
        <f t="shared" si="20"/>
        <v>7.2</v>
      </c>
      <c r="L125" s="28">
        <f t="shared" si="28"/>
        <v>1200</v>
      </c>
      <c r="M125" s="124">
        <f t="shared" si="29"/>
        <v>4.32</v>
      </c>
      <c r="N125" s="123">
        <f>IF('[1]everything spreadsheet'!$B$12="Ozone",K125+M125+G125,G125+M125)</f>
        <v>11.805262559852169</v>
      </c>
      <c r="O125" s="28">
        <f t="shared" si="24"/>
        <v>0.84323303998944077</v>
      </c>
      <c r="P125">
        <f t="shared" si="21"/>
        <v>144000</v>
      </c>
      <c r="Q125" s="8">
        <f t="shared" si="25"/>
        <v>144</v>
      </c>
      <c r="R125">
        <f t="shared" si="26"/>
        <v>20164</v>
      </c>
      <c r="W125">
        <f>(D125*1000)/'[1]everything spreadsheet'!$B$28/60+W124</f>
        <v>1045.4807321613896</v>
      </c>
    </row>
    <row r="126" spans="1:23" ht="15.75" customHeight="1">
      <c r="A126" s="79">
        <v>41757</v>
      </c>
      <c r="B126" s="56">
        <v>0.8</v>
      </c>
      <c r="C126" s="15">
        <f t="shared" si="16"/>
        <v>0.08</v>
      </c>
      <c r="D126" s="15">
        <f t="shared" si="27"/>
        <v>25.58</v>
      </c>
      <c r="E126" s="122">
        <f>'[1]everything spreadsheet'!$B$27*1000</f>
        <v>105879.88429553059</v>
      </c>
      <c r="F126" s="122">
        <f t="shared" si="22"/>
        <v>31695.839983574446</v>
      </c>
      <c r="G126" s="123">
        <f t="shared" si="17"/>
        <v>3.1695839983574448E-2</v>
      </c>
      <c r="H126" s="28">
        <f t="shared" si="23"/>
        <v>400</v>
      </c>
      <c r="I126" s="28">
        <f t="shared" si="18"/>
        <v>0.4</v>
      </c>
      <c r="J126" s="28">
        <f t="shared" si="19"/>
        <v>800000</v>
      </c>
      <c r="K126" s="123">
        <f t="shared" si="20"/>
        <v>0.8</v>
      </c>
      <c r="L126" s="28">
        <f t="shared" si="28"/>
        <v>1200</v>
      </c>
      <c r="M126" s="124">
        <f t="shared" si="29"/>
        <v>4.32</v>
      </c>
      <c r="N126" s="123">
        <f>IF('[1]everything spreadsheet'!$B$12="Ozone",K126+M126+G126,G126+M126)</f>
        <v>5.1516958399835744</v>
      </c>
      <c r="O126" s="28">
        <f t="shared" si="24"/>
        <v>0.36797827428454105</v>
      </c>
      <c r="P126">
        <f t="shared" si="21"/>
        <v>16000</v>
      </c>
      <c r="Q126" s="8">
        <f t="shared" si="25"/>
        <v>16</v>
      </c>
      <c r="R126">
        <f t="shared" si="26"/>
        <v>20180</v>
      </c>
      <c r="W126">
        <f>(D126*1000)/'[1]everything spreadsheet'!$B$28/60+W125</f>
        <v>1055.6938659153234</v>
      </c>
    </row>
    <row r="127" spans="1:23" ht="15.75" customHeight="1">
      <c r="A127" s="79">
        <v>41758</v>
      </c>
      <c r="B127" s="56">
        <v>0.1</v>
      </c>
      <c r="C127" s="15">
        <f t="shared" si="16"/>
        <v>0.01</v>
      </c>
      <c r="D127" s="15">
        <f t="shared" si="27"/>
        <v>25.09</v>
      </c>
      <c r="E127" s="122">
        <f>'[1]everything spreadsheet'!$B$27*1000</f>
        <v>105879.88429553059</v>
      </c>
      <c r="F127" s="122">
        <f t="shared" si="22"/>
        <v>3961.9799979468057</v>
      </c>
      <c r="G127" s="123">
        <f t="shared" si="17"/>
        <v>3.9619799979468059E-3</v>
      </c>
      <c r="H127" s="28">
        <f t="shared" si="23"/>
        <v>50</v>
      </c>
      <c r="I127" s="28">
        <f t="shared" si="18"/>
        <v>0.05</v>
      </c>
      <c r="J127" s="28">
        <f t="shared" si="19"/>
        <v>100000</v>
      </c>
      <c r="K127" s="123">
        <f t="shared" si="20"/>
        <v>0.1</v>
      </c>
      <c r="L127" s="28">
        <f t="shared" si="28"/>
        <v>1200</v>
      </c>
      <c r="M127" s="124">
        <f t="shared" si="29"/>
        <v>4.32</v>
      </c>
      <c r="N127" s="123">
        <f>IF('[1]everything spreadsheet'!$B$12="Ozone",K127+M127+G127,G127+M127)</f>
        <v>4.423961979997947</v>
      </c>
      <c r="O127" s="28">
        <f t="shared" si="24"/>
        <v>0.31599728428556767</v>
      </c>
      <c r="P127">
        <f t="shared" si="21"/>
        <v>2000</v>
      </c>
      <c r="Q127" s="8">
        <f t="shared" si="25"/>
        <v>2</v>
      </c>
      <c r="R127">
        <f t="shared" si="26"/>
        <v>20182</v>
      </c>
      <c r="W127">
        <f>(D127*1000)/'[1]everything spreadsheet'!$B$28/60+W126</f>
        <v>1065.7113610633376</v>
      </c>
    </row>
    <row r="128" spans="1:23" ht="15.75" customHeight="1">
      <c r="A128" s="79">
        <v>41759</v>
      </c>
      <c r="B128" s="56">
        <v>0</v>
      </c>
      <c r="C128" s="15">
        <f t="shared" si="16"/>
        <v>0</v>
      </c>
      <c r="D128" s="15">
        <f t="shared" si="27"/>
        <v>24.59</v>
      </c>
      <c r="E128" s="122">
        <f>'[1]everything spreadsheet'!$B$27*1000</f>
        <v>105879.88429553059</v>
      </c>
      <c r="F128" s="122">
        <f t="shared" si="22"/>
        <v>0</v>
      </c>
      <c r="G128" s="123">
        <f t="shared" si="17"/>
        <v>0</v>
      </c>
      <c r="H128" s="28">
        <f t="shared" si="23"/>
        <v>0</v>
      </c>
      <c r="I128" s="28">
        <f t="shared" si="18"/>
        <v>0</v>
      </c>
      <c r="J128" s="28">
        <f t="shared" si="19"/>
        <v>0</v>
      </c>
      <c r="K128" s="123">
        <f t="shared" si="20"/>
        <v>0</v>
      </c>
      <c r="L128" s="28">
        <f t="shared" si="28"/>
        <v>1200</v>
      </c>
      <c r="M128" s="124">
        <f t="shared" si="29"/>
        <v>4.32</v>
      </c>
      <c r="N128" s="123">
        <f>IF('[1]everything spreadsheet'!$B$12="Ozone",K128+M128+G128,G128+M128)</f>
        <v>4.32</v>
      </c>
      <c r="O128" s="28">
        <f t="shared" si="24"/>
        <v>0.30857142857142861</v>
      </c>
      <c r="P128">
        <f t="shared" si="21"/>
        <v>0</v>
      </c>
      <c r="Q128" s="8">
        <f t="shared" si="25"/>
        <v>0</v>
      </c>
      <c r="R128">
        <f t="shared" si="26"/>
        <v>20182</v>
      </c>
      <c r="W128">
        <f>(D128*1000)/'[1]everything spreadsheet'!$B$28/60+W127</f>
        <v>1075.5292249808213</v>
      </c>
    </row>
    <row r="129" spans="1:23" ht="15.75" customHeight="1">
      <c r="A129" s="79">
        <v>41760</v>
      </c>
      <c r="B129" s="56">
        <v>0</v>
      </c>
      <c r="C129" s="15">
        <f t="shared" si="16"/>
        <v>0</v>
      </c>
      <c r="D129" s="15">
        <f t="shared" si="27"/>
        <v>24.09</v>
      </c>
      <c r="E129" s="122">
        <f>'[1]everything spreadsheet'!$B$27*1000</f>
        <v>105879.88429553059</v>
      </c>
      <c r="F129" s="122">
        <f t="shared" si="22"/>
        <v>0</v>
      </c>
      <c r="G129" s="123">
        <f t="shared" si="17"/>
        <v>0</v>
      </c>
      <c r="H129" s="28">
        <f t="shared" si="23"/>
        <v>0</v>
      </c>
      <c r="I129" s="28">
        <f t="shared" si="18"/>
        <v>0</v>
      </c>
      <c r="J129" s="28">
        <f t="shared" si="19"/>
        <v>0</v>
      </c>
      <c r="K129" s="123">
        <f t="shared" si="20"/>
        <v>0</v>
      </c>
      <c r="L129" s="28">
        <f t="shared" si="28"/>
        <v>1200</v>
      </c>
      <c r="M129" s="124">
        <f t="shared" si="29"/>
        <v>4.32</v>
      </c>
      <c r="N129" s="123">
        <f>IF('[1]everything spreadsheet'!$B$12="Ozone",K129+M129+G129,G129+M129)</f>
        <v>4.32</v>
      </c>
      <c r="O129" s="28">
        <f t="shared" si="24"/>
        <v>0.30857142857142861</v>
      </c>
      <c r="P129">
        <f t="shared" si="21"/>
        <v>0</v>
      </c>
      <c r="Q129" s="8">
        <f t="shared" si="25"/>
        <v>0</v>
      </c>
      <c r="R129">
        <f t="shared" si="26"/>
        <v>20182</v>
      </c>
      <c r="W129">
        <f>(D129*1000)/'[1]everything spreadsheet'!$B$28/60+W128</f>
        <v>1085.1474576677747</v>
      </c>
    </row>
    <row r="130" spans="1:23" ht="15.75" customHeight="1">
      <c r="A130" s="79">
        <v>41761</v>
      </c>
      <c r="B130" s="56">
        <v>2</v>
      </c>
      <c r="C130" s="15">
        <f t="shared" si="16"/>
        <v>0.2</v>
      </c>
      <c r="D130" s="15">
        <f t="shared" si="27"/>
        <v>23.79</v>
      </c>
      <c r="E130" s="122">
        <f>'[1]everything spreadsheet'!$B$27*1000</f>
        <v>105879.88429553059</v>
      </c>
      <c r="F130" s="122">
        <f t="shared" si="22"/>
        <v>79239.599958936116</v>
      </c>
      <c r="G130" s="123">
        <f t="shared" si="17"/>
        <v>7.9239599958936119E-2</v>
      </c>
      <c r="H130" s="28">
        <f t="shared" si="23"/>
        <v>1000</v>
      </c>
      <c r="I130" s="28">
        <f t="shared" si="18"/>
        <v>1</v>
      </c>
      <c r="J130" s="28">
        <f t="shared" si="19"/>
        <v>2000000</v>
      </c>
      <c r="K130" s="123">
        <f t="shared" si="20"/>
        <v>2</v>
      </c>
      <c r="L130" s="28">
        <f t="shared" si="28"/>
        <v>1200</v>
      </c>
      <c r="M130" s="124">
        <f t="shared" si="29"/>
        <v>4.32</v>
      </c>
      <c r="N130" s="123">
        <f>IF('[1]everything spreadsheet'!$B$12="Ozone",K130+M130+G130,G130+M130)</f>
        <v>6.3992395999589364</v>
      </c>
      <c r="O130" s="28">
        <f t="shared" si="24"/>
        <v>0.4570885428542098</v>
      </c>
      <c r="P130">
        <f t="shared" si="21"/>
        <v>40000</v>
      </c>
      <c r="Q130" s="8">
        <f t="shared" si="25"/>
        <v>40</v>
      </c>
      <c r="R130">
        <f t="shared" si="26"/>
        <v>20222</v>
      </c>
      <c r="W130">
        <f>(D130*1000)/'[1]everything spreadsheet'!$B$28/60+W129</f>
        <v>1094.6459116164099</v>
      </c>
    </row>
    <row r="131" spans="1:23" ht="15.75" customHeight="1">
      <c r="A131" s="79">
        <v>41762</v>
      </c>
      <c r="B131" s="56">
        <v>4.5999999999999996</v>
      </c>
      <c r="C131" s="15">
        <f t="shared" si="16"/>
        <v>0.45999999999999996</v>
      </c>
      <c r="D131" s="15">
        <f t="shared" si="27"/>
        <v>23.75</v>
      </c>
      <c r="E131" s="122">
        <f>'[1]everything spreadsheet'!$B$27*1000</f>
        <v>105879.88429553059</v>
      </c>
      <c r="F131" s="122">
        <f t="shared" si="22"/>
        <v>182251.07990555308</v>
      </c>
      <c r="G131" s="123">
        <f t="shared" si="17"/>
        <v>0.18225107990555309</v>
      </c>
      <c r="H131" s="28">
        <f t="shared" si="23"/>
        <v>2300</v>
      </c>
      <c r="I131" s="28">
        <f t="shared" si="18"/>
        <v>2.2999999999999998</v>
      </c>
      <c r="J131" s="28">
        <f t="shared" si="19"/>
        <v>4600000</v>
      </c>
      <c r="K131" s="123">
        <f t="shared" si="20"/>
        <v>4.5999999999999996</v>
      </c>
      <c r="L131" s="28">
        <f t="shared" si="28"/>
        <v>1200</v>
      </c>
      <c r="M131" s="124">
        <f t="shared" si="29"/>
        <v>4.32</v>
      </c>
      <c r="N131" s="123">
        <f>IF('[1]everything spreadsheet'!$B$12="Ozone",K131+M131+G131,G131+M131)</f>
        <v>9.1022510799055532</v>
      </c>
      <c r="O131" s="28">
        <f t="shared" si="24"/>
        <v>0.65016079142182526</v>
      </c>
      <c r="P131">
        <f t="shared" si="21"/>
        <v>92000</v>
      </c>
      <c r="Q131" s="8">
        <f t="shared" si="25"/>
        <v>92</v>
      </c>
      <c r="R131">
        <f t="shared" si="26"/>
        <v>20314</v>
      </c>
      <c r="W131">
        <f>(D131*1000)/'[1]everything spreadsheet'!$B$28/60+W130</f>
        <v>1104.1283950666025</v>
      </c>
    </row>
    <row r="132" spans="1:23" ht="15.75" customHeight="1">
      <c r="A132" s="79">
        <v>41763</v>
      </c>
      <c r="B132" s="56">
        <v>3.8</v>
      </c>
      <c r="C132" s="15">
        <f t="shared" si="16"/>
        <v>0.38</v>
      </c>
      <c r="D132" s="15">
        <f t="shared" si="27"/>
        <v>23.63</v>
      </c>
      <c r="E132" s="122">
        <f>'[1]everything spreadsheet'!$B$27*1000</f>
        <v>105879.88429553059</v>
      </c>
      <c r="F132" s="122">
        <f t="shared" si="22"/>
        <v>150555.23992197862</v>
      </c>
      <c r="G132" s="123">
        <f t="shared" si="17"/>
        <v>0.15055523992197861</v>
      </c>
      <c r="H132" s="28">
        <f t="shared" si="23"/>
        <v>1900</v>
      </c>
      <c r="I132" s="28">
        <f t="shared" si="18"/>
        <v>1.9</v>
      </c>
      <c r="J132" s="28">
        <f t="shared" si="19"/>
        <v>3800000</v>
      </c>
      <c r="K132" s="123">
        <f t="shared" si="20"/>
        <v>3.8</v>
      </c>
      <c r="L132" s="28">
        <f t="shared" si="28"/>
        <v>1200</v>
      </c>
      <c r="M132" s="124">
        <f t="shared" si="29"/>
        <v>4.32</v>
      </c>
      <c r="N132" s="123">
        <f>IF('[1]everything spreadsheet'!$B$12="Ozone",K132+M132+G132,G132+M132)</f>
        <v>8.2705552399219791</v>
      </c>
      <c r="O132" s="28">
        <f t="shared" si="24"/>
        <v>0.59075394570871287</v>
      </c>
      <c r="P132">
        <f t="shared" si="21"/>
        <v>76000</v>
      </c>
      <c r="Q132" s="8">
        <f t="shared" si="25"/>
        <v>76</v>
      </c>
      <c r="R132">
        <f t="shared" si="26"/>
        <v>20390</v>
      </c>
      <c r="W132">
        <f>(D132*1000)/'[1]everything spreadsheet'!$B$28/60+W131</f>
        <v>1113.5629670214678</v>
      </c>
    </row>
    <row r="133" spans="1:23" ht="15.75" customHeight="1">
      <c r="A133" s="79">
        <v>41764</v>
      </c>
      <c r="B133" s="56">
        <v>0</v>
      </c>
      <c r="C133" s="15">
        <f t="shared" si="16"/>
        <v>0</v>
      </c>
      <c r="D133" s="15">
        <f t="shared" si="27"/>
        <v>23.13</v>
      </c>
      <c r="E133" s="122">
        <f>'[1]everything spreadsheet'!$B$27*1000</f>
        <v>105879.88429553059</v>
      </c>
      <c r="F133" s="122">
        <f t="shared" si="22"/>
        <v>0</v>
      </c>
      <c r="G133" s="123">
        <f t="shared" si="17"/>
        <v>0</v>
      </c>
      <c r="H133" s="28">
        <f t="shared" si="23"/>
        <v>0</v>
      </c>
      <c r="I133" s="28">
        <f t="shared" si="18"/>
        <v>0</v>
      </c>
      <c r="J133" s="28">
        <f t="shared" si="19"/>
        <v>0</v>
      </c>
      <c r="K133" s="123">
        <f t="shared" si="20"/>
        <v>0</v>
      </c>
      <c r="L133" s="28">
        <f t="shared" si="28"/>
        <v>1200</v>
      </c>
      <c r="M133" s="124">
        <f t="shared" si="29"/>
        <v>4.32</v>
      </c>
      <c r="N133" s="123">
        <f>IF('[1]everything spreadsheet'!$B$12="Ozone",K133+M133+G133,G133+M133)</f>
        <v>4.32</v>
      </c>
      <c r="O133" s="28">
        <f t="shared" si="24"/>
        <v>0.30857142857142861</v>
      </c>
      <c r="P133">
        <f t="shared" si="21"/>
        <v>0</v>
      </c>
      <c r="Q133" s="8">
        <f t="shared" si="25"/>
        <v>0</v>
      </c>
      <c r="R133">
        <f t="shared" si="26"/>
        <v>20390</v>
      </c>
      <c r="W133">
        <f>(D133*1000)/'[1]everything spreadsheet'!$B$28/60+W132</f>
        <v>1122.7979077458028</v>
      </c>
    </row>
    <row r="134" spans="1:23" ht="15.75" customHeight="1">
      <c r="A134" s="79">
        <v>41765</v>
      </c>
      <c r="B134" s="56">
        <v>0</v>
      </c>
      <c r="C134" s="15">
        <f t="shared" si="16"/>
        <v>0</v>
      </c>
      <c r="D134" s="15">
        <f t="shared" si="27"/>
        <v>22.63</v>
      </c>
      <c r="E134" s="122">
        <f>'[1]everything spreadsheet'!$B$27*1000</f>
        <v>105879.88429553059</v>
      </c>
      <c r="F134" s="122">
        <f t="shared" si="22"/>
        <v>0</v>
      </c>
      <c r="G134" s="123">
        <f t="shared" si="17"/>
        <v>0</v>
      </c>
      <c r="H134" s="28">
        <f t="shared" si="23"/>
        <v>0</v>
      </c>
      <c r="I134" s="28">
        <f t="shared" si="18"/>
        <v>0</v>
      </c>
      <c r="J134" s="28">
        <f t="shared" si="19"/>
        <v>0</v>
      </c>
      <c r="K134" s="123">
        <f t="shared" si="20"/>
        <v>0</v>
      </c>
      <c r="L134" s="28">
        <f t="shared" si="28"/>
        <v>1200</v>
      </c>
      <c r="M134" s="124">
        <f t="shared" si="29"/>
        <v>4.32</v>
      </c>
      <c r="N134" s="123">
        <f>IF('[1]everything spreadsheet'!$B$12="Ozone",K134+M134+G134,G134+M134)</f>
        <v>4.32</v>
      </c>
      <c r="O134" s="28">
        <f t="shared" si="24"/>
        <v>0.30857142857142861</v>
      </c>
      <c r="P134">
        <f t="shared" si="21"/>
        <v>0</v>
      </c>
      <c r="Q134" s="8">
        <f t="shared" si="25"/>
        <v>0</v>
      </c>
      <c r="R134">
        <f t="shared" si="26"/>
        <v>20390</v>
      </c>
      <c r="W134">
        <f>(D134*1000)/'[1]everything spreadsheet'!$B$28/60+W133</f>
        <v>1131.8332172396074</v>
      </c>
    </row>
    <row r="135" spans="1:23" ht="15.75" customHeight="1">
      <c r="A135" s="79">
        <v>41766</v>
      </c>
      <c r="B135" s="56">
        <v>0</v>
      </c>
      <c r="C135" s="15">
        <f t="shared" si="16"/>
        <v>0</v>
      </c>
      <c r="D135" s="15">
        <f t="shared" si="27"/>
        <v>22.13</v>
      </c>
      <c r="E135" s="122">
        <f>'[1]everything spreadsheet'!$B$27*1000</f>
        <v>105879.88429553059</v>
      </c>
      <c r="F135" s="122">
        <f t="shared" si="22"/>
        <v>0</v>
      </c>
      <c r="G135" s="123">
        <f t="shared" si="17"/>
        <v>0</v>
      </c>
      <c r="H135" s="28">
        <f t="shared" si="23"/>
        <v>0</v>
      </c>
      <c r="I135" s="28">
        <f t="shared" si="18"/>
        <v>0</v>
      </c>
      <c r="J135" s="28">
        <f t="shared" si="19"/>
        <v>0</v>
      </c>
      <c r="K135" s="123">
        <f t="shared" si="20"/>
        <v>0</v>
      </c>
      <c r="L135" s="28">
        <f t="shared" si="28"/>
        <v>1200</v>
      </c>
      <c r="M135" s="124">
        <f t="shared" si="29"/>
        <v>4.32</v>
      </c>
      <c r="N135" s="123">
        <f>IF('[1]everything spreadsheet'!$B$12="Ozone",K135+M135+G135,G135+M135)</f>
        <v>4.32</v>
      </c>
      <c r="O135" s="28">
        <f t="shared" si="24"/>
        <v>0.30857142857142861</v>
      </c>
      <c r="P135">
        <f t="shared" si="21"/>
        <v>0</v>
      </c>
      <c r="Q135" s="8">
        <f t="shared" si="25"/>
        <v>0</v>
      </c>
      <c r="R135">
        <f t="shared" si="26"/>
        <v>20390</v>
      </c>
      <c r="W135">
        <f>(D135*1000)/'[1]everything spreadsheet'!$B$28/60+W134</f>
        <v>1140.6688955028817</v>
      </c>
    </row>
    <row r="136" spans="1:23" ht="15.75" customHeight="1">
      <c r="A136" s="79">
        <v>41767</v>
      </c>
      <c r="B136" s="56">
        <v>0</v>
      </c>
      <c r="C136" s="15">
        <f t="shared" si="16"/>
        <v>0</v>
      </c>
      <c r="D136" s="15">
        <f t="shared" si="27"/>
        <v>21.63</v>
      </c>
      <c r="E136" s="122">
        <f>'[1]everything spreadsheet'!$B$27*1000</f>
        <v>105879.88429553059</v>
      </c>
      <c r="F136" s="122">
        <f t="shared" si="22"/>
        <v>0</v>
      </c>
      <c r="G136" s="123">
        <f t="shared" si="17"/>
        <v>0</v>
      </c>
      <c r="H136" s="28">
        <f t="shared" si="23"/>
        <v>0</v>
      </c>
      <c r="I136" s="28">
        <f t="shared" si="18"/>
        <v>0</v>
      </c>
      <c r="J136" s="28">
        <f t="shared" si="19"/>
        <v>0</v>
      </c>
      <c r="K136" s="123">
        <f t="shared" si="20"/>
        <v>0</v>
      </c>
      <c r="L136" s="28">
        <f t="shared" si="28"/>
        <v>1200</v>
      </c>
      <c r="M136" s="124">
        <f t="shared" si="29"/>
        <v>4.32</v>
      </c>
      <c r="N136" s="123">
        <f>IF('[1]everything spreadsheet'!$B$12="Ozone",K136+M136+G136,G136+M136)</f>
        <v>4.32</v>
      </c>
      <c r="O136" s="28">
        <f t="shared" si="24"/>
        <v>0.30857142857142861</v>
      </c>
      <c r="P136">
        <f t="shared" si="21"/>
        <v>0</v>
      </c>
      <c r="Q136" s="8">
        <f t="shared" si="25"/>
        <v>0</v>
      </c>
      <c r="R136">
        <f t="shared" si="26"/>
        <v>20390</v>
      </c>
      <c r="W136">
        <f>(D136*1000)/'[1]everything spreadsheet'!$B$28/60+W135</f>
        <v>1149.3049425356255</v>
      </c>
    </row>
    <row r="137" spans="1:23" ht="15.75" customHeight="1">
      <c r="A137" s="79">
        <v>41768</v>
      </c>
      <c r="B137" s="56">
        <v>0</v>
      </c>
      <c r="C137" s="15">
        <f t="shared" ref="C137:C200" si="30">IF(B137/1000*$B$2&lt;=$B$3,B137/1000*$B$2,$B$3)</f>
        <v>0</v>
      </c>
      <c r="D137" s="15">
        <f t="shared" si="27"/>
        <v>21.13</v>
      </c>
      <c r="E137" s="122">
        <f>'[1]everything spreadsheet'!$B$27*1000</f>
        <v>105879.88429553059</v>
      </c>
      <c r="F137" s="122">
        <f t="shared" si="22"/>
        <v>0</v>
      </c>
      <c r="G137" s="123">
        <f t="shared" ref="G137:G200" si="31">F137/1000000</f>
        <v>0</v>
      </c>
      <c r="H137" s="28">
        <f t="shared" si="23"/>
        <v>0</v>
      </c>
      <c r="I137" s="28">
        <f t="shared" ref="I137:I200" si="32">H137/1000</f>
        <v>0</v>
      </c>
      <c r="J137" s="28">
        <f t="shared" ref="J137:J200" si="33">I137*2000000</f>
        <v>0</v>
      </c>
      <c r="K137" s="123">
        <f t="shared" ref="K137:K200" si="34">J137/1000000</f>
        <v>0</v>
      </c>
      <c r="L137" s="28">
        <f t="shared" si="28"/>
        <v>1200</v>
      </c>
      <c r="M137" s="124">
        <f t="shared" si="29"/>
        <v>4.32</v>
      </c>
      <c r="N137" s="123">
        <f>IF('[1]everything spreadsheet'!$B$12="Ozone",K137+M137+G137,G137+M137)</f>
        <v>4.32</v>
      </c>
      <c r="O137" s="28">
        <f t="shared" si="24"/>
        <v>0.30857142857142861</v>
      </c>
      <c r="P137">
        <f t="shared" ref="P137:P200" si="35">$Y$2*C137/$Y$1*1000*20</f>
        <v>0</v>
      </c>
      <c r="Q137" s="8">
        <f t="shared" si="25"/>
        <v>0</v>
      </c>
      <c r="R137">
        <f t="shared" si="26"/>
        <v>20390</v>
      </c>
      <c r="W137">
        <f>(D137*1000)/'[1]everything spreadsheet'!$B$28/60+W136</f>
        <v>1157.7413583378391</v>
      </c>
    </row>
    <row r="138" spans="1:23" ht="15.75" customHeight="1">
      <c r="A138" s="79">
        <v>41769</v>
      </c>
      <c r="B138" s="56">
        <v>0.2</v>
      </c>
      <c r="C138" s="15">
        <f t="shared" si="30"/>
        <v>0.02</v>
      </c>
      <c r="D138" s="15">
        <f t="shared" si="27"/>
        <v>20.65</v>
      </c>
      <c r="E138" s="122">
        <f>'[1]everything spreadsheet'!$B$27*1000</f>
        <v>105879.88429553059</v>
      </c>
      <c r="F138" s="122">
        <f t="shared" ref="F138:F201" si="36">E138*C138/$G$1</f>
        <v>7923.9599958936114</v>
      </c>
      <c r="G138" s="123">
        <f t="shared" si="31"/>
        <v>7.9239599958936119E-3</v>
      </c>
      <c r="H138" s="28">
        <f t="shared" ref="H138:H201" si="37">$J$2*C138/$J$1*1000</f>
        <v>100</v>
      </c>
      <c r="I138" s="28">
        <f t="shared" si="32"/>
        <v>0.1</v>
      </c>
      <c r="J138" s="28">
        <f t="shared" si="33"/>
        <v>200000</v>
      </c>
      <c r="K138" s="123">
        <f t="shared" si="34"/>
        <v>0.2</v>
      </c>
      <c r="L138" s="28">
        <f t="shared" si="28"/>
        <v>1200</v>
      </c>
      <c r="M138" s="124">
        <f t="shared" si="29"/>
        <v>4.32</v>
      </c>
      <c r="N138" s="123">
        <f>IF('[1]everything spreadsheet'!$B$12="Ozone",K138+M138+G138,G138+M138)</f>
        <v>4.5279239599958938</v>
      </c>
      <c r="O138" s="28">
        <f t="shared" ref="O138:O201" si="38">N138/$P$1/$P$2</f>
        <v>0.32342313999970673</v>
      </c>
      <c r="P138">
        <f t="shared" si="35"/>
        <v>4000</v>
      </c>
      <c r="Q138" s="8">
        <f t="shared" ref="Q138:Q201" si="39">P138/1000</f>
        <v>4</v>
      </c>
      <c r="R138">
        <f t="shared" si="26"/>
        <v>20394</v>
      </c>
      <c r="W138">
        <f>(D138*1000)/'[1]everything spreadsheet'!$B$28/60+W137</f>
        <v>1165.9861281587434</v>
      </c>
    </row>
    <row r="139" spans="1:23" ht="15.75" customHeight="1">
      <c r="A139" s="79">
        <v>41770</v>
      </c>
      <c r="B139" s="56">
        <v>0</v>
      </c>
      <c r="C139" s="15">
        <f t="shared" si="30"/>
        <v>0</v>
      </c>
      <c r="D139" s="15">
        <f t="shared" si="27"/>
        <v>20.149999999999999</v>
      </c>
      <c r="E139" s="122">
        <f>'[1]everything spreadsheet'!$B$27*1000</f>
        <v>105879.88429553059</v>
      </c>
      <c r="F139" s="122">
        <f t="shared" si="36"/>
        <v>0</v>
      </c>
      <c r="G139" s="123">
        <f t="shared" si="31"/>
        <v>0</v>
      </c>
      <c r="H139" s="28">
        <f t="shared" si="37"/>
        <v>0</v>
      </c>
      <c r="I139" s="28">
        <f t="shared" si="32"/>
        <v>0</v>
      </c>
      <c r="J139" s="28">
        <f t="shared" si="33"/>
        <v>0</v>
      </c>
      <c r="K139" s="123">
        <f t="shared" si="34"/>
        <v>0</v>
      </c>
      <c r="L139" s="28">
        <f t="shared" si="28"/>
        <v>1200</v>
      </c>
      <c r="M139" s="124">
        <f t="shared" si="29"/>
        <v>4.32</v>
      </c>
      <c r="N139" s="123">
        <f>IF('[1]everything spreadsheet'!$B$12="Ozone",K139+M139+G139,G139+M139)</f>
        <v>4.32</v>
      </c>
      <c r="O139" s="28">
        <f t="shared" si="38"/>
        <v>0.30857142857142861</v>
      </c>
      <c r="P139">
        <f t="shared" si="35"/>
        <v>0</v>
      </c>
      <c r="Q139" s="8">
        <f t="shared" si="39"/>
        <v>0</v>
      </c>
      <c r="R139">
        <f t="shared" ref="R139:R202" si="40">R138+Q139</f>
        <v>20394</v>
      </c>
      <c r="W139">
        <f>(D139*1000)/'[1]everything spreadsheet'!$B$28/60+W138</f>
        <v>1174.0312667491173</v>
      </c>
    </row>
    <row r="140" spans="1:23" ht="15.75" customHeight="1">
      <c r="A140" s="79">
        <v>41771</v>
      </c>
      <c r="B140" s="56">
        <v>0.2</v>
      </c>
      <c r="C140" s="15">
        <f t="shared" si="30"/>
        <v>0.02</v>
      </c>
      <c r="D140" s="15">
        <f t="shared" si="27"/>
        <v>19.669999999999998</v>
      </c>
      <c r="E140" s="122">
        <f>'[1]everything spreadsheet'!$B$27*1000</f>
        <v>105879.88429553059</v>
      </c>
      <c r="F140" s="122">
        <f t="shared" si="36"/>
        <v>7923.9599958936114</v>
      </c>
      <c r="G140" s="123">
        <f t="shared" si="31"/>
        <v>7.9239599958936119E-3</v>
      </c>
      <c r="H140" s="28">
        <f t="shared" si="37"/>
        <v>100</v>
      </c>
      <c r="I140" s="28">
        <f t="shared" si="32"/>
        <v>0.1</v>
      </c>
      <c r="J140" s="28">
        <f t="shared" si="33"/>
        <v>200000</v>
      </c>
      <c r="K140" s="123">
        <f t="shared" si="34"/>
        <v>0.2</v>
      </c>
      <c r="L140" s="28">
        <f t="shared" si="28"/>
        <v>1200</v>
      </c>
      <c r="M140" s="124">
        <f t="shared" si="29"/>
        <v>4.32</v>
      </c>
      <c r="N140" s="123">
        <f>IF('[1]everything spreadsheet'!$B$12="Ozone",K140+M140+G140,G140+M140)</f>
        <v>4.5279239599958938</v>
      </c>
      <c r="O140" s="28">
        <f t="shared" si="38"/>
        <v>0.32342313999970673</v>
      </c>
      <c r="P140">
        <f t="shared" si="35"/>
        <v>4000</v>
      </c>
      <c r="Q140" s="8">
        <f t="shared" si="39"/>
        <v>4</v>
      </c>
      <c r="R140">
        <f t="shared" si="40"/>
        <v>20398</v>
      </c>
      <c r="W140">
        <f>(D140*1000)/'[1]everything spreadsheet'!$B$28/60+W139</f>
        <v>1181.8847593581822</v>
      </c>
    </row>
    <row r="141" spans="1:23" ht="15.75" customHeight="1">
      <c r="A141" s="79">
        <v>41772</v>
      </c>
      <c r="B141" s="56">
        <v>0</v>
      </c>
      <c r="C141" s="15">
        <f t="shared" si="30"/>
        <v>0</v>
      </c>
      <c r="D141" s="15">
        <f t="shared" si="27"/>
        <v>19.169999999999998</v>
      </c>
      <c r="E141" s="122">
        <f>'[1]everything spreadsheet'!$B$27*1000</f>
        <v>105879.88429553059</v>
      </c>
      <c r="F141" s="122">
        <f t="shared" si="36"/>
        <v>0</v>
      </c>
      <c r="G141" s="123">
        <f t="shared" si="31"/>
        <v>0</v>
      </c>
      <c r="H141" s="28">
        <f t="shared" si="37"/>
        <v>0</v>
      </c>
      <c r="I141" s="28">
        <f t="shared" si="32"/>
        <v>0</v>
      </c>
      <c r="J141" s="28">
        <f t="shared" si="33"/>
        <v>0</v>
      </c>
      <c r="K141" s="123">
        <f t="shared" si="34"/>
        <v>0</v>
      </c>
      <c r="L141" s="28">
        <f t="shared" si="28"/>
        <v>1200</v>
      </c>
      <c r="M141" s="124">
        <f t="shared" si="29"/>
        <v>4.32</v>
      </c>
      <c r="N141" s="123">
        <f>IF('[1]everything spreadsheet'!$B$12="Ozone",K141+M141+G141,G141+M141)</f>
        <v>4.32</v>
      </c>
      <c r="O141" s="28">
        <f t="shared" si="38"/>
        <v>0.30857142857142861</v>
      </c>
      <c r="P141">
        <f t="shared" si="35"/>
        <v>0</v>
      </c>
      <c r="Q141" s="8">
        <f t="shared" si="39"/>
        <v>0</v>
      </c>
      <c r="R141">
        <f t="shared" si="40"/>
        <v>20398</v>
      </c>
      <c r="W141">
        <f>(D141*1000)/'[1]everything spreadsheet'!$B$28/60+W140</f>
        <v>1189.5386207367167</v>
      </c>
    </row>
    <row r="142" spans="1:23" ht="15.75" customHeight="1">
      <c r="A142" s="79">
        <v>41773</v>
      </c>
      <c r="B142" s="56">
        <v>0</v>
      </c>
      <c r="C142" s="15">
        <f t="shared" si="30"/>
        <v>0</v>
      </c>
      <c r="D142" s="15">
        <f t="shared" si="27"/>
        <v>18.669999999999998</v>
      </c>
      <c r="E142" s="122">
        <f>'[1]everything spreadsheet'!$B$27*1000</f>
        <v>105879.88429553059</v>
      </c>
      <c r="F142" s="122">
        <f t="shared" si="36"/>
        <v>0</v>
      </c>
      <c r="G142" s="123">
        <f t="shared" si="31"/>
        <v>0</v>
      </c>
      <c r="H142" s="28">
        <f t="shared" si="37"/>
        <v>0</v>
      </c>
      <c r="I142" s="28">
        <f t="shared" si="32"/>
        <v>0</v>
      </c>
      <c r="J142" s="28">
        <f t="shared" si="33"/>
        <v>0</v>
      </c>
      <c r="K142" s="123">
        <f t="shared" si="34"/>
        <v>0</v>
      </c>
      <c r="L142" s="28">
        <f t="shared" si="28"/>
        <v>1200</v>
      </c>
      <c r="M142" s="124">
        <f t="shared" si="29"/>
        <v>4.32</v>
      </c>
      <c r="N142" s="123">
        <f>IF('[1]everything spreadsheet'!$B$12="Ozone",K142+M142+G142,G142+M142)</f>
        <v>4.32</v>
      </c>
      <c r="O142" s="28">
        <f t="shared" si="38"/>
        <v>0.30857142857142861</v>
      </c>
      <c r="P142">
        <f t="shared" si="35"/>
        <v>0</v>
      </c>
      <c r="Q142" s="8">
        <f t="shared" si="39"/>
        <v>0</v>
      </c>
      <c r="R142">
        <f t="shared" si="40"/>
        <v>20398</v>
      </c>
      <c r="W142">
        <f>(D142*1000)/'[1]everything spreadsheet'!$B$28/60+W141</f>
        <v>1196.9928508847208</v>
      </c>
    </row>
    <row r="143" spans="1:23" ht="15.75" customHeight="1">
      <c r="A143" s="79">
        <v>41774</v>
      </c>
      <c r="B143" s="56">
        <v>0</v>
      </c>
      <c r="C143" s="15">
        <f t="shared" si="30"/>
        <v>0</v>
      </c>
      <c r="D143" s="15">
        <f t="shared" si="27"/>
        <v>18.169999999999998</v>
      </c>
      <c r="E143" s="122">
        <f>'[1]everything spreadsheet'!$B$27*1000</f>
        <v>105879.88429553059</v>
      </c>
      <c r="F143" s="122">
        <f t="shared" si="36"/>
        <v>0</v>
      </c>
      <c r="G143" s="123">
        <f t="shared" si="31"/>
        <v>0</v>
      </c>
      <c r="H143" s="28">
        <f t="shared" si="37"/>
        <v>0</v>
      </c>
      <c r="I143" s="28">
        <f t="shared" si="32"/>
        <v>0</v>
      </c>
      <c r="J143" s="28">
        <f t="shared" si="33"/>
        <v>0</v>
      </c>
      <c r="K143" s="123">
        <f t="shared" si="34"/>
        <v>0</v>
      </c>
      <c r="L143" s="28">
        <f t="shared" si="28"/>
        <v>1200</v>
      </c>
      <c r="M143" s="124">
        <f t="shared" si="29"/>
        <v>4.32</v>
      </c>
      <c r="N143" s="123">
        <f>IF('[1]everything spreadsheet'!$B$12="Ozone",K143+M143+G143,G143+M143)</f>
        <v>4.32</v>
      </c>
      <c r="O143" s="28">
        <f t="shared" si="38"/>
        <v>0.30857142857142861</v>
      </c>
      <c r="P143">
        <f t="shared" si="35"/>
        <v>0</v>
      </c>
      <c r="Q143" s="8">
        <f t="shared" si="39"/>
        <v>0</v>
      </c>
      <c r="R143">
        <f t="shared" si="40"/>
        <v>20398</v>
      </c>
      <c r="W143">
        <f>(D143*1000)/'[1]everything spreadsheet'!$B$28/60+W142</f>
        <v>1204.2474498021945</v>
      </c>
    </row>
    <row r="144" spans="1:23" ht="15.75" customHeight="1">
      <c r="A144" s="79">
        <v>41775</v>
      </c>
      <c r="B144" s="56">
        <v>2.8</v>
      </c>
      <c r="C144" s="15">
        <f t="shared" si="30"/>
        <v>0.27999999999999997</v>
      </c>
      <c r="D144" s="15">
        <f t="shared" si="27"/>
        <v>17.95</v>
      </c>
      <c r="E144" s="122">
        <f>'[1]everything spreadsheet'!$B$27*1000</f>
        <v>105879.88429553059</v>
      </c>
      <c r="F144" s="122">
        <f t="shared" si="36"/>
        <v>110935.43994251055</v>
      </c>
      <c r="G144" s="123">
        <f t="shared" si="31"/>
        <v>0.11093543994251055</v>
      </c>
      <c r="H144" s="28">
        <f t="shared" si="37"/>
        <v>1400</v>
      </c>
      <c r="I144" s="28">
        <f t="shared" si="32"/>
        <v>1.4</v>
      </c>
      <c r="J144" s="28">
        <f t="shared" si="33"/>
        <v>2800000</v>
      </c>
      <c r="K144" s="123">
        <f t="shared" si="34"/>
        <v>2.8</v>
      </c>
      <c r="L144" s="28">
        <f t="shared" si="28"/>
        <v>1200</v>
      </c>
      <c r="M144" s="124">
        <f t="shared" si="29"/>
        <v>4.32</v>
      </c>
      <c r="N144" s="123">
        <f>IF('[1]everything spreadsheet'!$B$12="Ozone",K144+M144+G144,G144+M144)</f>
        <v>7.2309354399425105</v>
      </c>
      <c r="O144" s="28">
        <f t="shared" si="38"/>
        <v>0.51649538856732224</v>
      </c>
      <c r="P144">
        <f t="shared" si="35"/>
        <v>56000</v>
      </c>
      <c r="Q144" s="8">
        <f t="shared" si="39"/>
        <v>56</v>
      </c>
      <c r="R144">
        <f t="shared" si="40"/>
        <v>20454</v>
      </c>
      <c r="W144">
        <f>(D144*1000)/'[1]everything spreadsheet'!$B$28/60+W143</f>
        <v>1211.4142109782349</v>
      </c>
    </row>
    <row r="145" spans="1:23" ht="15.75" customHeight="1">
      <c r="A145" s="79">
        <v>41776</v>
      </c>
      <c r="B145" s="56">
        <v>0</v>
      </c>
      <c r="C145" s="15">
        <f t="shared" si="30"/>
        <v>0</v>
      </c>
      <c r="D145" s="15">
        <f t="shared" si="27"/>
        <v>17.45</v>
      </c>
      <c r="E145" s="122">
        <f>'[1]everything spreadsheet'!$B$27*1000</f>
        <v>105879.88429553059</v>
      </c>
      <c r="F145" s="122">
        <f t="shared" si="36"/>
        <v>0</v>
      </c>
      <c r="G145" s="123">
        <f t="shared" si="31"/>
        <v>0</v>
      </c>
      <c r="H145" s="28">
        <f t="shared" si="37"/>
        <v>0</v>
      </c>
      <c r="I145" s="28">
        <f t="shared" si="32"/>
        <v>0</v>
      </c>
      <c r="J145" s="28">
        <f t="shared" si="33"/>
        <v>0</v>
      </c>
      <c r="K145" s="123">
        <f t="shared" si="34"/>
        <v>0</v>
      </c>
      <c r="L145" s="28">
        <f t="shared" si="28"/>
        <v>1200</v>
      </c>
      <c r="M145" s="124">
        <f t="shared" si="29"/>
        <v>4.32</v>
      </c>
      <c r="N145" s="123">
        <f>IF('[1]everything spreadsheet'!$B$12="Ozone",K145+M145+G145,G145+M145)</f>
        <v>4.32</v>
      </c>
      <c r="O145" s="28">
        <f t="shared" si="38"/>
        <v>0.30857142857142861</v>
      </c>
      <c r="P145">
        <f t="shared" si="35"/>
        <v>0</v>
      </c>
      <c r="Q145" s="8">
        <f t="shared" si="39"/>
        <v>0</v>
      </c>
      <c r="R145">
        <f t="shared" si="40"/>
        <v>20454</v>
      </c>
      <c r="W145">
        <f>(D145*1000)/'[1]everything spreadsheet'!$B$28/60+W144</f>
        <v>1218.3813409237448</v>
      </c>
    </row>
    <row r="146" spans="1:23" ht="15.75" customHeight="1">
      <c r="A146" s="79">
        <v>41777</v>
      </c>
      <c r="B146" s="56">
        <v>0</v>
      </c>
      <c r="C146" s="15">
        <f t="shared" si="30"/>
        <v>0</v>
      </c>
      <c r="D146" s="15">
        <f t="shared" si="27"/>
        <v>16.95</v>
      </c>
      <c r="E146" s="122">
        <f>'[1]everything spreadsheet'!$B$27*1000</f>
        <v>105879.88429553059</v>
      </c>
      <c r="F146" s="122">
        <f t="shared" si="36"/>
        <v>0</v>
      </c>
      <c r="G146" s="123">
        <f t="shared" si="31"/>
        <v>0</v>
      </c>
      <c r="H146" s="28">
        <f t="shared" si="37"/>
        <v>0</v>
      </c>
      <c r="I146" s="28">
        <f t="shared" si="32"/>
        <v>0</v>
      </c>
      <c r="J146" s="28">
        <f t="shared" si="33"/>
        <v>0</v>
      </c>
      <c r="K146" s="123">
        <f t="shared" si="34"/>
        <v>0</v>
      </c>
      <c r="L146" s="28">
        <f t="shared" si="28"/>
        <v>1200</v>
      </c>
      <c r="M146" s="124">
        <f t="shared" si="29"/>
        <v>4.32</v>
      </c>
      <c r="N146" s="123">
        <f>IF('[1]everything spreadsheet'!$B$12="Ozone",K146+M146+G146,G146+M146)</f>
        <v>4.32</v>
      </c>
      <c r="O146" s="28">
        <f t="shared" si="38"/>
        <v>0.30857142857142861</v>
      </c>
      <c r="P146">
        <f t="shared" si="35"/>
        <v>0</v>
      </c>
      <c r="Q146" s="8">
        <f t="shared" si="39"/>
        <v>0</v>
      </c>
      <c r="R146">
        <f t="shared" si="40"/>
        <v>20454</v>
      </c>
      <c r="W146">
        <f>(D146*1000)/'[1]everything spreadsheet'!$B$28/60+W145</f>
        <v>1225.1488396387244</v>
      </c>
    </row>
    <row r="147" spans="1:23" ht="15.75" customHeight="1">
      <c r="A147" s="79">
        <v>41778</v>
      </c>
      <c r="B147" s="56">
        <v>0</v>
      </c>
      <c r="C147" s="15">
        <f t="shared" si="30"/>
        <v>0</v>
      </c>
      <c r="D147" s="15">
        <f t="shared" si="27"/>
        <v>16.45</v>
      </c>
      <c r="E147" s="122">
        <f>'[1]everything spreadsheet'!$B$27*1000</f>
        <v>105879.88429553059</v>
      </c>
      <c r="F147" s="122">
        <f t="shared" si="36"/>
        <v>0</v>
      </c>
      <c r="G147" s="123">
        <f t="shared" si="31"/>
        <v>0</v>
      </c>
      <c r="H147" s="28">
        <f t="shared" si="37"/>
        <v>0</v>
      </c>
      <c r="I147" s="28">
        <f t="shared" si="32"/>
        <v>0</v>
      </c>
      <c r="J147" s="28">
        <f t="shared" si="33"/>
        <v>0</v>
      </c>
      <c r="K147" s="123">
        <f t="shared" si="34"/>
        <v>0</v>
      </c>
      <c r="L147" s="28">
        <f t="shared" si="28"/>
        <v>1200</v>
      </c>
      <c r="M147" s="124">
        <f t="shared" si="29"/>
        <v>4.32</v>
      </c>
      <c r="N147" s="123">
        <f>IF('[1]everything spreadsheet'!$B$12="Ozone",K147+M147+G147,G147+M147)</f>
        <v>4.32</v>
      </c>
      <c r="O147" s="28">
        <f t="shared" si="38"/>
        <v>0.30857142857142861</v>
      </c>
      <c r="P147">
        <f t="shared" si="35"/>
        <v>0</v>
      </c>
      <c r="Q147" s="8">
        <f t="shared" si="39"/>
        <v>0</v>
      </c>
      <c r="R147">
        <f t="shared" si="40"/>
        <v>20454</v>
      </c>
      <c r="W147">
        <f>(D147*1000)/'[1]everything spreadsheet'!$B$28/60+W146</f>
        <v>1231.7167071231736</v>
      </c>
    </row>
    <row r="148" spans="1:23" ht="15.75" customHeight="1">
      <c r="A148" s="79">
        <v>41779</v>
      </c>
      <c r="B148" s="56">
        <v>0</v>
      </c>
      <c r="C148" s="15">
        <f t="shared" si="30"/>
        <v>0</v>
      </c>
      <c r="D148" s="15">
        <f t="shared" si="27"/>
        <v>15.95</v>
      </c>
      <c r="E148" s="122">
        <f>'[1]everything spreadsheet'!$B$27*1000</f>
        <v>105879.88429553059</v>
      </c>
      <c r="F148" s="122">
        <f t="shared" si="36"/>
        <v>0</v>
      </c>
      <c r="G148" s="123">
        <f t="shared" si="31"/>
        <v>0</v>
      </c>
      <c r="H148" s="28">
        <f t="shared" si="37"/>
        <v>0</v>
      </c>
      <c r="I148" s="28">
        <f t="shared" si="32"/>
        <v>0</v>
      </c>
      <c r="J148" s="28">
        <f t="shared" si="33"/>
        <v>0</v>
      </c>
      <c r="K148" s="123">
        <f t="shared" si="34"/>
        <v>0</v>
      </c>
      <c r="L148" s="28">
        <f t="shared" si="28"/>
        <v>1200</v>
      </c>
      <c r="M148" s="124">
        <f t="shared" si="29"/>
        <v>4.32</v>
      </c>
      <c r="N148" s="123">
        <f>IF('[1]everything spreadsheet'!$B$12="Ozone",K148+M148+G148,G148+M148)</f>
        <v>4.32</v>
      </c>
      <c r="O148" s="28">
        <f t="shared" si="38"/>
        <v>0.30857142857142861</v>
      </c>
      <c r="P148">
        <f t="shared" si="35"/>
        <v>0</v>
      </c>
      <c r="Q148" s="8">
        <f t="shared" si="39"/>
        <v>0</v>
      </c>
      <c r="R148">
        <f t="shared" si="40"/>
        <v>20454</v>
      </c>
      <c r="W148">
        <f>(D148*1000)/'[1]everything spreadsheet'!$B$28/60+W147</f>
        <v>1238.0849433770925</v>
      </c>
    </row>
    <row r="149" spans="1:23" ht="15.75" customHeight="1">
      <c r="A149" s="79">
        <v>41780</v>
      </c>
      <c r="B149" s="56">
        <v>8.1999999999999993</v>
      </c>
      <c r="C149" s="15">
        <f t="shared" si="30"/>
        <v>0.81999999999999984</v>
      </c>
      <c r="D149" s="15">
        <f t="shared" si="27"/>
        <v>16.27</v>
      </c>
      <c r="E149" s="122">
        <f>'[1]everything spreadsheet'!$B$27*1000</f>
        <v>105879.88429553059</v>
      </c>
      <c r="F149" s="122">
        <f t="shared" si="36"/>
        <v>324882.35983163799</v>
      </c>
      <c r="G149" s="123">
        <f t="shared" si="31"/>
        <v>0.32488235983163799</v>
      </c>
      <c r="H149" s="28">
        <f t="shared" si="37"/>
        <v>4100</v>
      </c>
      <c r="I149" s="28">
        <f t="shared" si="32"/>
        <v>4.0999999999999996</v>
      </c>
      <c r="J149" s="28">
        <f t="shared" si="33"/>
        <v>8199999.9999999991</v>
      </c>
      <c r="K149" s="123">
        <f t="shared" si="34"/>
        <v>8.1999999999999993</v>
      </c>
      <c r="L149" s="28">
        <f t="shared" si="28"/>
        <v>1200</v>
      </c>
      <c r="M149" s="124">
        <f t="shared" si="29"/>
        <v>4.32</v>
      </c>
      <c r="N149" s="123">
        <f>IF('[1]everything spreadsheet'!$B$12="Ozone",K149+M149+G149,G149+M149)</f>
        <v>12.844882359831638</v>
      </c>
      <c r="O149" s="28">
        <f t="shared" si="38"/>
        <v>0.91749159713083128</v>
      </c>
      <c r="P149">
        <f t="shared" si="35"/>
        <v>164000</v>
      </c>
      <c r="Q149" s="8">
        <f t="shared" si="39"/>
        <v>164</v>
      </c>
      <c r="R149">
        <f t="shared" si="40"/>
        <v>20618</v>
      </c>
      <c r="W149">
        <f>(D149*1000)/'[1]everything spreadsheet'!$B$28/60+W148</f>
        <v>1244.5809436185507</v>
      </c>
    </row>
    <row r="150" spans="1:23" ht="15.75" customHeight="1">
      <c r="A150" s="79">
        <v>41781</v>
      </c>
      <c r="B150" s="56">
        <v>29.6</v>
      </c>
      <c r="C150" s="15">
        <f t="shared" si="30"/>
        <v>2.5</v>
      </c>
      <c r="D150" s="15">
        <f t="shared" si="27"/>
        <v>18.27</v>
      </c>
      <c r="E150" s="122">
        <f>'[1]everything spreadsheet'!$B$27*1000</f>
        <v>105879.88429553059</v>
      </c>
      <c r="F150" s="122">
        <f t="shared" si="36"/>
        <v>990494.99948670156</v>
      </c>
      <c r="G150" s="123">
        <f t="shared" si="31"/>
        <v>0.99049499948670161</v>
      </c>
      <c r="H150" s="28">
        <f t="shared" si="37"/>
        <v>12500</v>
      </c>
      <c r="I150" s="28">
        <f t="shared" si="32"/>
        <v>12.5</v>
      </c>
      <c r="J150" s="28">
        <f t="shared" si="33"/>
        <v>25000000</v>
      </c>
      <c r="K150" s="123">
        <f t="shared" si="34"/>
        <v>25</v>
      </c>
      <c r="L150" s="28">
        <f t="shared" si="28"/>
        <v>1200</v>
      </c>
      <c r="M150" s="124">
        <f t="shared" si="29"/>
        <v>4.32</v>
      </c>
      <c r="N150" s="123">
        <f>IF('[1]everything spreadsheet'!$B$12="Ozone",K150+M150+G150,G150+M150)</f>
        <v>30.310494999486703</v>
      </c>
      <c r="O150" s="28">
        <f t="shared" si="38"/>
        <v>2.1650353571061931</v>
      </c>
      <c r="P150">
        <f t="shared" si="35"/>
        <v>500000</v>
      </c>
      <c r="Q150" s="8">
        <f t="shared" si="39"/>
        <v>500</v>
      </c>
      <c r="R150">
        <f t="shared" si="40"/>
        <v>21118</v>
      </c>
      <c r="W150">
        <f>(D150*1000)/'[1]everything spreadsheet'!$B$28/60+W149</f>
        <v>1251.8754687821304</v>
      </c>
    </row>
    <row r="151" spans="1:23" ht="15.75" customHeight="1">
      <c r="A151" s="79">
        <v>41782</v>
      </c>
      <c r="B151" s="56">
        <v>0.8</v>
      </c>
      <c r="C151" s="15">
        <f t="shared" si="30"/>
        <v>0.08</v>
      </c>
      <c r="D151" s="15">
        <f t="shared" si="27"/>
        <v>17.849999999999998</v>
      </c>
      <c r="E151" s="122">
        <f>'[1]everything spreadsheet'!$B$27*1000</f>
        <v>105879.88429553059</v>
      </c>
      <c r="F151" s="122">
        <f t="shared" si="36"/>
        <v>31695.839983574446</v>
      </c>
      <c r="G151" s="123">
        <f t="shared" si="31"/>
        <v>3.1695839983574448E-2</v>
      </c>
      <c r="H151" s="28">
        <f t="shared" si="37"/>
        <v>400</v>
      </c>
      <c r="I151" s="28">
        <f t="shared" si="32"/>
        <v>0.4</v>
      </c>
      <c r="J151" s="28">
        <f t="shared" si="33"/>
        <v>800000</v>
      </c>
      <c r="K151" s="123">
        <f t="shared" si="34"/>
        <v>0.8</v>
      </c>
      <c r="L151" s="28">
        <f t="shared" si="28"/>
        <v>1200</v>
      </c>
      <c r="M151" s="124">
        <f t="shared" si="29"/>
        <v>4.32</v>
      </c>
      <c r="N151" s="123">
        <f>IF('[1]everything spreadsheet'!$B$12="Ozone",K151+M151+G151,G151+M151)</f>
        <v>5.1516958399835744</v>
      </c>
      <c r="O151" s="28">
        <f t="shared" si="38"/>
        <v>0.36797827428454105</v>
      </c>
      <c r="P151">
        <f t="shared" si="35"/>
        <v>16000</v>
      </c>
      <c r="Q151" s="8">
        <f t="shared" si="39"/>
        <v>16</v>
      </c>
      <c r="R151">
        <f t="shared" si="40"/>
        <v>21134</v>
      </c>
      <c r="W151">
        <f>(D151*1000)/'[1]everything spreadsheet'!$B$28/60+W150</f>
        <v>1259.0023037120648</v>
      </c>
    </row>
    <row r="152" spans="1:23" ht="15.75" customHeight="1">
      <c r="A152" s="79">
        <v>41783</v>
      </c>
      <c r="B152" s="56">
        <v>5.2</v>
      </c>
      <c r="C152" s="15">
        <f t="shared" si="30"/>
        <v>0.52</v>
      </c>
      <c r="D152" s="15">
        <f t="shared" si="27"/>
        <v>17.869999999999997</v>
      </c>
      <c r="E152" s="122">
        <f>'[1]everything spreadsheet'!$B$27*1000</f>
        <v>105879.88429553059</v>
      </c>
      <c r="F152" s="122">
        <f t="shared" si="36"/>
        <v>206022.95989323393</v>
      </c>
      <c r="G152" s="123">
        <f t="shared" si="31"/>
        <v>0.20602295989323394</v>
      </c>
      <c r="H152" s="28">
        <f t="shared" si="37"/>
        <v>2600</v>
      </c>
      <c r="I152" s="28">
        <f t="shared" si="32"/>
        <v>2.6</v>
      </c>
      <c r="J152" s="28">
        <f t="shared" si="33"/>
        <v>5200000</v>
      </c>
      <c r="K152" s="123">
        <f t="shared" si="34"/>
        <v>5.2</v>
      </c>
      <c r="L152" s="28">
        <f t="shared" si="28"/>
        <v>1200</v>
      </c>
      <c r="M152" s="124">
        <f t="shared" si="29"/>
        <v>4.32</v>
      </c>
      <c r="N152" s="123">
        <f>IF('[1]everything spreadsheet'!$B$12="Ozone",K152+M152+G152,G152+M152)</f>
        <v>9.7260229598932337</v>
      </c>
      <c r="O152" s="28">
        <f t="shared" si="38"/>
        <v>0.69471592570665963</v>
      </c>
      <c r="P152">
        <f t="shared" si="35"/>
        <v>104000</v>
      </c>
      <c r="Q152" s="8">
        <f t="shared" si="39"/>
        <v>104</v>
      </c>
      <c r="R152">
        <f t="shared" si="40"/>
        <v>21238</v>
      </c>
      <c r="W152">
        <f>(D152*1000)/'[1]everything spreadsheet'!$B$28/60+W151</f>
        <v>1266.1371238912202</v>
      </c>
    </row>
    <row r="153" spans="1:23" ht="15.75" customHeight="1">
      <c r="A153" s="79">
        <v>41784</v>
      </c>
      <c r="B153" s="56">
        <v>23.4</v>
      </c>
      <c r="C153" s="15">
        <f t="shared" si="30"/>
        <v>2.34</v>
      </c>
      <c r="D153" s="15">
        <f t="shared" si="27"/>
        <v>19.709999999999997</v>
      </c>
      <c r="E153" s="122">
        <f>'[1]everything spreadsheet'!$B$27*1000</f>
        <v>105879.88429553059</v>
      </c>
      <c r="F153" s="122">
        <f t="shared" si="36"/>
        <v>927103.31951955252</v>
      </c>
      <c r="G153" s="123">
        <f t="shared" si="31"/>
        <v>0.92710331951955249</v>
      </c>
      <c r="H153" s="28">
        <f t="shared" si="37"/>
        <v>11700</v>
      </c>
      <c r="I153" s="28">
        <f t="shared" si="32"/>
        <v>11.7</v>
      </c>
      <c r="J153" s="28">
        <f t="shared" si="33"/>
        <v>23400000</v>
      </c>
      <c r="K153" s="123">
        <f t="shared" si="34"/>
        <v>23.4</v>
      </c>
      <c r="L153" s="28">
        <f t="shared" si="28"/>
        <v>1200</v>
      </c>
      <c r="M153" s="124">
        <f t="shared" si="29"/>
        <v>4.32</v>
      </c>
      <c r="N153" s="123">
        <f>IF('[1]everything spreadsheet'!$B$12="Ozone",K153+M153+G153,G153+M153)</f>
        <v>28.647103319519552</v>
      </c>
      <c r="O153" s="28">
        <f t="shared" si="38"/>
        <v>2.0462216656799681</v>
      </c>
      <c r="P153">
        <f t="shared" si="35"/>
        <v>468000</v>
      </c>
      <c r="Q153" s="8">
        <f t="shared" si="39"/>
        <v>468</v>
      </c>
      <c r="R153">
        <f t="shared" si="40"/>
        <v>21706</v>
      </c>
      <c r="W153">
        <f>(D153*1000)/'[1]everything spreadsheet'!$B$28/60+W152</f>
        <v>1274.0065869987275</v>
      </c>
    </row>
    <row r="154" spans="1:23" ht="15.75" customHeight="1">
      <c r="A154" s="79">
        <v>41785</v>
      </c>
      <c r="B154" s="56">
        <v>0</v>
      </c>
      <c r="C154" s="15">
        <f t="shared" si="30"/>
        <v>0</v>
      </c>
      <c r="D154" s="15">
        <f t="shared" si="27"/>
        <v>19.209999999999997</v>
      </c>
      <c r="E154" s="122">
        <f>'[1]everything spreadsheet'!$B$27*1000</f>
        <v>105879.88429553059</v>
      </c>
      <c r="F154" s="122">
        <f t="shared" si="36"/>
        <v>0</v>
      </c>
      <c r="G154" s="123">
        <f t="shared" si="31"/>
        <v>0</v>
      </c>
      <c r="H154" s="28">
        <f t="shared" si="37"/>
        <v>0</v>
      </c>
      <c r="I154" s="28">
        <f t="shared" si="32"/>
        <v>0</v>
      </c>
      <c r="J154" s="28">
        <f t="shared" si="33"/>
        <v>0</v>
      </c>
      <c r="K154" s="123">
        <f t="shared" si="34"/>
        <v>0</v>
      </c>
      <c r="L154" s="28">
        <f t="shared" si="28"/>
        <v>1200</v>
      </c>
      <c r="M154" s="124">
        <f t="shared" si="29"/>
        <v>4.32</v>
      </c>
      <c r="N154" s="123">
        <f>IF('[1]everything spreadsheet'!$B$12="Ozone",K154+M154+G154,G154+M154)</f>
        <v>4.32</v>
      </c>
      <c r="O154" s="28">
        <f t="shared" si="38"/>
        <v>0.30857142857142861</v>
      </c>
      <c r="P154">
        <f t="shared" si="35"/>
        <v>0</v>
      </c>
      <c r="Q154" s="8">
        <f t="shared" si="39"/>
        <v>0</v>
      </c>
      <c r="R154">
        <f t="shared" si="40"/>
        <v>21706</v>
      </c>
      <c r="W154">
        <f>(D154*1000)/'[1]everything spreadsheet'!$B$28/60+W153</f>
        <v>1281.6764188757043</v>
      </c>
    </row>
    <row r="155" spans="1:23" ht="15.75" customHeight="1">
      <c r="A155" s="79">
        <v>41786</v>
      </c>
      <c r="B155" s="56">
        <v>4.4000000000000004</v>
      </c>
      <c r="C155" s="15">
        <f t="shared" si="30"/>
        <v>0.44</v>
      </c>
      <c r="D155" s="15">
        <f t="shared" si="27"/>
        <v>19.149999999999999</v>
      </c>
      <c r="E155" s="122">
        <f>'[1]everything spreadsheet'!$B$27*1000</f>
        <v>105879.88429553059</v>
      </c>
      <c r="F155" s="122">
        <f t="shared" si="36"/>
        <v>174327.11990965946</v>
      </c>
      <c r="G155" s="123">
        <f t="shared" si="31"/>
        <v>0.17432711990965946</v>
      </c>
      <c r="H155" s="28">
        <f t="shared" si="37"/>
        <v>2200</v>
      </c>
      <c r="I155" s="28">
        <f t="shared" si="32"/>
        <v>2.2000000000000002</v>
      </c>
      <c r="J155" s="28">
        <f t="shared" si="33"/>
        <v>4400000</v>
      </c>
      <c r="K155" s="123">
        <f t="shared" si="34"/>
        <v>4.4000000000000004</v>
      </c>
      <c r="L155" s="28">
        <f t="shared" si="28"/>
        <v>1200</v>
      </c>
      <c r="M155" s="124">
        <f t="shared" si="29"/>
        <v>4.32</v>
      </c>
      <c r="N155" s="123">
        <f>IF('[1]everything spreadsheet'!$B$12="Ozone",K155+M155+G155,G155+M155)</f>
        <v>8.8943271199096596</v>
      </c>
      <c r="O155" s="28">
        <f t="shared" si="38"/>
        <v>0.63530907999354713</v>
      </c>
      <c r="P155">
        <f t="shared" si="35"/>
        <v>88000</v>
      </c>
      <c r="Q155" s="8">
        <f t="shared" si="39"/>
        <v>88</v>
      </c>
      <c r="R155">
        <f t="shared" si="40"/>
        <v>21794</v>
      </c>
      <c r="W155">
        <f>(D155*1000)/'[1]everything spreadsheet'!$B$28/60+W154</f>
        <v>1289.3222950050174</v>
      </c>
    </row>
    <row r="156" spans="1:23" ht="15.75" customHeight="1">
      <c r="A156" s="79">
        <v>41787</v>
      </c>
      <c r="B156" s="56">
        <v>0</v>
      </c>
      <c r="C156" s="15">
        <f t="shared" si="30"/>
        <v>0</v>
      </c>
      <c r="D156" s="15">
        <f t="shared" si="27"/>
        <v>18.649999999999999</v>
      </c>
      <c r="E156" s="122">
        <f>'[1]everything spreadsheet'!$B$27*1000</f>
        <v>105879.88429553059</v>
      </c>
      <c r="F156" s="122">
        <f t="shared" si="36"/>
        <v>0</v>
      </c>
      <c r="G156" s="123">
        <f t="shared" si="31"/>
        <v>0</v>
      </c>
      <c r="H156" s="28">
        <f t="shared" si="37"/>
        <v>0</v>
      </c>
      <c r="I156" s="28">
        <f t="shared" si="32"/>
        <v>0</v>
      </c>
      <c r="J156" s="28">
        <f t="shared" si="33"/>
        <v>0</v>
      </c>
      <c r="K156" s="123">
        <f t="shared" si="34"/>
        <v>0</v>
      </c>
      <c r="L156" s="28">
        <f t="shared" si="28"/>
        <v>1200</v>
      </c>
      <c r="M156" s="124">
        <f t="shared" si="29"/>
        <v>4.32</v>
      </c>
      <c r="N156" s="123">
        <f>IF('[1]everything spreadsheet'!$B$12="Ozone",K156+M156+G156,G156+M156)</f>
        <v>4.32</v>
      </c>
      <c r="O156" s="28">
        <f t="shared" si="38"/>
        <v>0.30857142857142861</v>
      </c>
      <c r="P156">
        <f t="shared" si="35"/>
        <v>0</v>
      </c>
      <c r="Q156" s="8">
        <f t="shared" si="39"/>
        <v>0</v>
      </c>
      <c r="R156">
        <f t="shared" si="40"/>
        <v>21794</v>
      </c>
      <c r="W156">
        <f>(D156*1000)/'[1]everything spreadsheet'!$B$28/60+W155</f>
        <v>1296.7685399038003</v>
      </c>
    </row>
    <row r="157" spans="1:23" ht="15.75" customHeight="1">
      <c r="A157" s="79">
        <v>41788</v>
      </c>
      <c r="B157" s="56">
        <v>0</v>
      </c>
      <c r="C157" s="15">
        <f t="shared" si="30"/>
        <v>0</v>
      </c>
      <c r="D157" s="15">
        <f t="shared" si="27"/>
        <v>18.149999999999999</v>
      </c>
      <c r="E157" s="122">
        <f>'[1]everything spreadsheet'!$B$27*1000</f>
        <v>105879.88429553059</v>
      </c>
      <c r="F157" s="122">
        <f t="shared" si="36"/>
        <v>0</v>
      </c>
      <c r="G157" s="123">
        <f t="shared" si="31"/>
        <v>0</v>
      </c>
      <c r="H157" s="28">
        <f t="shared" si="37"/>
        <v>0</v>
      </c>
      <c r="I157" s="28">
        <f t="shared" si="32"/>
        <v>0</v>
      </c>
      <c r="J157" s="28">
        <f t="shared" si="33"/>
        <v>0</v>
      </c>
      <c r="K157" s="123">
        <f t="shared" si="34"/>
        <v>0</v>
      </c>
      <c r="L157" s="28">
        <f t="shared" si="28"/>
        <v>1200</v>
      </c>
      <c r="M157" s="124">
        <f t="shared" si="29"/>
        <v>4.32</v>
      </c>
      <c r="N157" s="123">
        <f>IF('[1]everything spreadsheet'!$B$12="Ozone",K157+M157+G157,G157+M157)</f>
        <v>4.32</v>
      </c>
      <c r="O157" s="28">
        <f t="shared" si="38"/>
        <v>0.30857142857142861</v>
      </c>
      <c r="P157">
        <f t="shared" si="35"/>
        <v>0</v>
      </c>
      <c r="Q157" s="8">
        <f t="shared" si="39"/>
        <v>0</v>
      </c>
      <c r="R157">
        <f t="shared" si="40"/>
        <v>21794</v>
      </c>
      <c r="W157">
        <f>(D157*1000)/'[1]everything spreadsheet'!$B$28/60+W156</f>
        <v>1304.0151535720527</v>
      </c>
    </row>
    <row r="158" spans="1:23" ht="15.75" customHeight="1">
      <c r="A158" s="79">
        <v>41789</v>
      </c>
      <c r="B158" s="56">
        <v>0</v>
      </c>
      <c r="C158" s="15">
        <f t="shared" si="30"/>
        <v>0</v>
      </c>
      <c r="D158" s="15">
        <f t="shared" si="27"/>
        <v>17.649999999999999</v>
      </c>
      <c r="E158" s="122">
        <f>'[1]everything spreadsheet'!$B$27*1000</f>
        <v>105879.88429553059</v>
      </c>
      <c r="F158" s="122">
        <f t="shared" si="36"/>
        <v>0</v>
      </c>
      <c r="G158" s="123">
        <f t="shared" si="31"/>
        <v>0</v>
      </c>
      <c r="H158" s="28">
        <f t="shared" si="37"/>
        <v>0</v>
      </c>
      <c r="I158" s="28">
        <f t="shared" si="32"/>
        <v>0</v>
      </c>
      <c r="J158" s="28">
        <f t="shared" si="33"/>
        <v>0</v>
      </c>
      <c r="K158" s="123">
        <f t="shared" si="34"/>
        <v>0</v>
      </c>
      <c r="L158" s="28">
        <f t="shared" si="28"/>
        <v>1200</v>
      </c>
      <c r="M158" s="124">
        <f t="shared" si="29"/>
        <v>4.32</v>
      </c>
      <c r="N158" s="123">
        <f>IF('[1]everything spreadsheet'!$B$12="Ozone",K158+M158+G158,G158+M158)</f>
        <v>4.32</v>
      </c>
      <c r="O158" s="28">
        <f t="shared" si="38"/>
        <v>0.30857142857142861</v>
      </c>
      <c r="P158">
        <f t="shared" si="35"/>
        <v>0</v>
      </c>
      <c r="Q158" s="8">
        <f t="shared" si="39"/>
        <v>0</v>
      </c>
      <c r="R158">
        <f t="shared" si="40"/>
        <v>21794</v>
      </c>
      <c r="W158">
        <f>(D158*1000)/'[1]everything spreadsheet'!$B$28/60+W157</f>
        <v>1311.0621360097748</v>
      </c>
    </row>
    <row r="159" spans="1:23" ht="15.75" customHeight="1">
      <c r="A159" s="79">
        <v>41790</v>
      </c>
      <c r="B159" s="56">
        <v>0</v>
      </c>
      <c r="C159" s="15">
        <f t="shared" si="30"/>
        <v>0</v>
      </c>
      <c r="D159" s="15">
        <f t="shared" si="27"/>
        <v>17.149999999999999</v>
      </c>
      <c r="E159" s="122">
        <f>'[1]everything spreadsheet'!$B$27*1000</f>
        <v>105879.88429553059</v>
      </c>
      <c r="F159" s="122">
        <f t="shared" si="36"/>
        <v>0</v>
      </c>
      <c r="G159" s="123">
        <f t="shared" si="31"/>
        <v>0</v>
      </c>
      <c r="H159" s="28">
        <f t="shared" si="37"/>
        <v>0</v>
      </c>
      <c r="I159" s="28">
        <f t="shared" si="32"/>
        <v>0</v>
      </c>
      <c r="J159" s="28">
        <f t="shared" si="33"/>
        <v>0</v>
      </c>
      <c r="K159" s="123">
        <f t="shared" si="34"/>
        <v>0</v>
      </c>
      <c r="L159" s="28">
        <f t="shared" si="28"/>
        <v>1200</v>
      </c>
      <c r="M159" s="124">
        <f t="shared" si="29"/>
        <v>4.32</v>
      </c>
      <c r="N159" s="123">
        <f>IF('[1]everything spreadsheet'!$B$12="Ozone",K159+M159+G159,G159+M159)</f>
        <v>4.32</v>
      </c>
      <c r="O159" s="28">
        <f t="shared" si="38"/>
        <v>0.30857142857142861</v>
      </c>
      <c r="P159">
        <f t="shared" si="35"/>
        <v>0</v>
      </c>
      <c r="Q159" s="8">
        <f t="shared" si="39"/>
        <v>0</v>
      </c>
      <c r="R159">
        <f t="shared" si="40"/>
        <v>21794</v>
      </c>
      <c r="W159">
        <f>(D159*1000)/'[1]everything spreadsheet'!$B$28/60+W158</f>
        <v>1317.9094872169665</v>
      </c>
    </row>
    <row r="160" spans="1:23" ht="15.75" customHeight="1">
      <c r="A160" s="79">
        <v>41791</v>
      </c>
      <c r="B160" s="56">
        <v>0</v>
      </c>
      <c r="C160" s="15">
        <f t="shared" si="30"/>
        <v>0</v>
      </c>
      <c r="D160" s="15">
        <f t="shared" si="27"/>
        <v>16.649999999999999</v>
      </c>
      <c r="E160" s="122">
        <f>'[1]everything spreadsheet'!$B$27*1000</f>
        <v>105879.88429553059</v>
      </c>
      <c r="F160" s="122">
        <f t="shared" si="36"/>
        <v>0</v>
      </c>
      <c r="G160" s="123">
        <f t="shared" si="31"/>
        <v>0</v>
      </c>
      <c r="H160" s="28">
        <f t="shared" si="37"/>
        <v>0</v>
      </c>
      <c r="I160" s="28">
        <f t="shared" si="32"/>
        <v>0</v>
      </c>
      <c r="J160" s="28">
        <f t="shared" si="33"/>
        <v>0</v>
      </c>
      <c r="K160" s="123">
        <f t="shared" si="34"/>
        <v>0</v>
      </c>
      <c r="L160" s="28">
        <f t="shared" si="28"/>
        <v>1200</v>
      </c>
      <c r="M160" s="124">
        <f t="shared" si="29"/>
        <v>4.32</v>
      </c>
      <c r="N160" s="123">
        <f>IF('[1]everything spreadsheet'!$B$12="Ozone",K160+M160+G160,G160+M160)</f>
        <v>4.32</v>
      </c>
      <c r="O160" s="28">
        <f t="shared" si="38"/>
        <v>0.30857142857142861</v>
      </c>
      <c r="P160">
        <f t="shared" si="35"/>
        <v>0</v>
      </c>
      <c r="Q160" s="8">
        <f t="shared" si="39"/>
        <v>0</v>
      </c>
      <c r="R160">
        <f t="shared" si="40"/>
        <v>21794</v>
      </c>
      <c r="W160">
        <f>(D160*1000)/'[1]everything spreadsheet'!$B$28/60+W159</f>
        <v>1324.5572071936278</v>
      </c>
    </row>
    <row r="161" spans="1:23" ht="15.75" customHeight="1">
      <c r="A161" s="79">
        <v>41792</v>
      </c>
      <c r="B161" s="56">
        <v>0</v>
      </c>
      <c r="C161" s="15">
        <f t="shared" si="30"/>
        <v>0</v>
      </c>
      <c r="D161" s="15">
        <f t="shared" si="27"/>
        <v>16.149999999999999</v>
      </c>
      <c r="E161" s="122">
        <f>'[1]everything spreadsheet'!$B$27*1000</f>
        <v>105879.88429553059</v>
      </c>
      <c r="F161" s="122">
        <f t="shared" si="36"/>
        <v>0</v>
      </c>
      <c r="G161" s="123">
        <f t="shared" si="31"/>
        <v>0</v>
      </c>
      <c r="H161" s="28">
        <f t="shared" si="37"/>
        <v>0</v>
      </c>
      <c r="I161" s="28">
        <f t="shared" si="32"/>
        <v>0</v>
      </c>
      <c r="J161" s="28">
        <f t="shared" si="33"/>
        <v>0</v>
      </c>
      <c r="K161" s="123">
        <f t="shared" si="34"/>
        <v>0</v>
      </c>
      <c r="L161" s="28">
        <f t="shared" si="28"/>
        <v>1200</v>
      </c>
      <c r="M161" s="124">
        <f t="shared" si="29"/>
        <v>4.32</v>
      </c>
      <c r="N161" s="123">
        <f>IF('[1]everything spreadsheet'!$B$12="Ozone",K161+M161+G161,G161+M161)</f>
        <v>4.32</v>
      </c>
      <c r="O161" s="28">
        <f t="shared" si="38"/>
        <v>0.30857142857142861</v>
      </c>
      <c r="P161">
        <f t="shared" si="35"/>
        <v>0</v>
      </c>
      <c r="Q161" s="8">
        <f t="shared" si="39"/>
        <v>0</v>
      </c>
      <c r="R161">
        <f t="shared" si="40"/>
        <v>21794</v>
      </c>
      <c r="W161">
        <f>(D161*1000)/'[1]everything spreadsheet'!$B$28/60+W160</f>
        <v>1331.0052959397588</v>
      </c>
    </row>
    <row r="162" spans="1:23" ht="15.75" customHeight="1">
      <c r="A162" s="79">
        <v>41793</v>
      </c>
      <c r="B162" s="56">
        <v>0</v>
      </c>
      <c r="C162" s="15">
        <f t="shared" si="30"/>
        <v>0</v>
      </c>
      <c r="D162" s="15">
        <f t="shared" si="27"/>
        <v>15.649999999999999</v>
      </c>
      <c r="E162" s="122">
        <f>'[1]everything spreadsheet'!$B$27*1000</f>
        <v>105879.88429553059</v>
      </c>
      <c r="F162" s="122">
        <f t="shared" si="36"/>
        <v>0</v>
      </c>
      <c r="G162" s="123">
        <f t="shared" si="31"/>
        <v>0</v>
      </c>
      <c r="H162" s="28">
        <f t="shared" si="37"/>
        <v>0</v>
      </c>
      <c r="I162" s="28">
        <f t="shared" si="32"/>
        <v>0</v>
      </c>
      <c r="J162" s="28">
        <f t="shared" si="33"/>
        <v>0</v>
      </c>
      <c r="K162" s="123">
        <f t="shared" si="34"/>
        <v>0</v>
      </c>
      <c r="L162" s="28">
        <f t="shared" si="28"/>
        <v>1200</v>
      </c>
      <c r="M162" s="124">
        <f t="shared" si="29"/>
        <v>4.32</v>
      </c>
      <c r="N162" s="123">
        <f>IF('[1]everything spreadsheet'!$B$12="Ozone",K162+M162+G162,G162+M162)</f>
        <v>4.32</v>
      </c>
      <c r="O162" s="28">
        <f t="shared" si="38"/>
        <v>0.30857142857142861</v>
      </c>
      <c r="P162">
        <f t="shared" si="35"/>
        <v>0</v>
      </c>
      <c r="Q162" s="8">
        <f t="shared" si="39"/>
        <v>0</v>
      </c>
      <c r="R162">
        <f t="shared" si="40"/>
        <v>21794</v>
      </c>
      <c r="W162">
        <f>(D162*1000)/'[1]everything spreadsheet'!$B$28/60+W161</f>
        <v>1337.2537534553594</v>
      </c>
    </row>
    <row r="163" spans="1:23" ht="15.75" customHeight="1">
      <c r="A163" s="79">
        <v>41794</v>
      </c>
      <c r="B163" s="56">
        <v>0</v>
      </c>
      <c r="C163" s="15">
        <f t="shared" si="30"/>
        <v>0</v>
      </c>
      <c r="D163" s="15">
        <f t="shared" si="27"/>
        <v>15.149999999999999</v>
      </c>
      <c r="E163" s="122">
        <f>'[1]everything spreadsheet'!$B$27*1000</f>
        <v>105879.88429553059</v>
      </c>
      <c r="F163" s="122">
        <f t="shared" si="36"/>
        <v>0</v>
      </c>
      <c r="G163" s="123">
        <f t="shared" si="31"/>
        <v>0</v>
      </c>
      <c r="H163" s="28">
        <f t="shared" si="37"/>
        <v>0</v>
      </c>
      <c r="I163" s="28">
        <f t="shared" si="32"/>
        <v>0</v>
      </c>
      <c r="J163" s="28">
        <f t="shared" si="33"/>
        <v>0</v>
      </c>
      <c r="K163" s="123">
        <f t="shared" si="34"/>
        <v>0</v>
      </c>
      <c r="L163" s="28">
        <f t="shared" si="28"/>
        <v>1200</v>
      </c>
      <c r="M163" s="124">
        <f t="shared" si="29"/>
        <v>4.32</v>
      </c>
      <c r="N163" s="123">
        <f>IF('[1]everything spreadsheet'!$B$12="Ozone",K163+M163+G163,G163+M163)</f>
        <v>4.32</v>
      </c>
      <c r="O163" s="28">
        <f t="shared" si="38"/>
        <v>0.30857142857142861</v>
      </c>
      <c r="P163">
        <f t="shared" si="35"/>
        <v>0</v>
      </c>
      <c r="Q163" s="8">
        <f t="shared" si="39"/>
        <v>0</v>
      </c>
      <c r="R163">
        <f t="shared" si="40"/>
        <v>21794</v>
      </c>
      <c r="W163">
        <f>(D163*1000)/'[1]everything spreadsheet'!$B$28/60+W162</f>
        <v>1343.3025797404296</v>
      </c>
    </row>
    <row r="164" spans="1:23" ht="15.75" customHeight="1">
      <c r="A164" s="79">
        <v>41795</v>
      </c>
      <c r="B164" s="56">
        <v>0</v>
      </c>
      <c r="C164" s="15">
        <f t="shared" si="30"/>
        <v>0</v>
      </c>
      <c r="D164" s="15">
        <f t="shared" si="27"/>
        <v>14.649999999999999</v>
      </c>
      <c r="E164" s="122">
        <f>'[1]everything spreadsheet'!$B$27*1000</f>
        <v>105879.88429553059</v>
      </c>
      <c r="F164" s="122">
        <f t="shared" si="36"/>
        <v>0</v>
      </c>
      <c r="G164" s="123">
        <f t="shared" si="31"/>
        <v>0</v>
      </c>
      <c r="H164" s="28">
        <f t="shared" si="37"/>
        <v>0</v>
      </c>
      <c r="I164" s="28">
        <f t="shared" si="32"/>
        <v>0</v>
      </c>
      <c r="J164" s="28">
        <f t="shared" si="33"/>
        <v>0</v>
      </c>
      <c r="K164" s="123">
        <f t="shared" si="34"/>
        <v>0</v>
      </c>
      <c r="L164" s="28">
        <f t="shared" si="28"/>
        <v>1200</v>
      </c>
      <c r="M164" s="124">
        <f t="shared" si="29"/>
        <v>4.32</v>
      </c>
      <c r="N164" s="123">
        <f>IF('[1]everything spreadsheet'!$B$12="Ozone",K164+M164+G164,G164+M164)</f>
        <v>4.32</v>
      </c>
      <c r="O164" s="28">
        <f t="shared" si="38"/>
        <v>0.30857142857142861</v>
      </c>
      <c r="P164">
        <f t="shared" si="35"/>
        <v>0</v>
      </c>
      <c r="Q164" s="8">
        <f t="shared" si="39"/>
        <v>0</v>
      </c>
      <c r="R164">
        <f t="shared" si="40"/>
        <v>21794</v>
      </c>
      <c r="W164">
        <f>(D164*1000)/'[1]everything spreadsheet'!$B$28/60+W163</f>
        <v>1349.1517747949695</v>
      </c>
    </row>
    <row r="165" spans="1:23" ht="15.75" customHeight="1">
      <c r="A165" s="79">
        <v>41796</v>
      </c>
      <c r="B165" s="56">
        <v>0</v>
      </c>
      <c r="C165" s="15">
        <f t="shared" si="30"/>
        <v>0</v>
      </c>
      <c r="D165" s="15">
        <f t="shared" si="27"/>
        <v>14.149999999999999</v>
      </c>
      <c r="E165" s="122">
        <f>'[1]everything spreadsheet'!$B$27*1000</f>
        <v>105879.88429553059</v>
      </c>
      <c r="F165" s="122">
        <f t="shared" si="36"/>
        <v>0</v>
      </c>
      <c r="G165" s="123">
        <f t="shared" si="31"/>
        <v>0</v>
      </c>
      <c r="H165" s="28">
        <f t="shared" si="37"/>
        <v>0</v>
      </c>
      <c r="I165" s="28">
        <f t="shared" si="32"/>
        <v>0</v>
      </c>
      <c r="J165" s="28">
        <f t="shared" si="33"/>
        <v>0</v>
      </c>
      <c r="K165" s="123">
        <f t="shared" si="34"/>
        <v>0</v>
      </c>
      <c r="L165" s="28">
        <f t="shared" si="28"/>
        <v>1200</v>
      </c>
      <c r="M165" s="124">
        <f t="shared" si="29"/>
        <v>4.32</v>
      </c>
      <c r="N165" s="123">
        <f>IF('[1]everything spreadsheet'!$B$12="Ozone",K165+M165+G165,G165+M165)</f>
        <v>4.32</v>
      </c>
      <c r="O165" s="28">
        <f t="shared" si="38"/>
        <v>0.30857142857142861</v>
      </c>
      <c r="P165">
        <f t="shared" si="35"/>
        <v>0</v>
      </c>
      <c r="Q165" s="8">
        <f t="shared" si="39"/>
        <v>0</v>
      </c>
      <c r="R165">
        <f t="shared" si="40"/>
        <v>21794</v>
      </c>
      <c r="W165">
        <f>(D165*1000)/'[1]everything spreadsheet'!$B$28/60+W164</f>
        <v>1354.8013386189789</v>
      </c>
    </row>
    <row r="166" spans="1:23" ht="15.75" customHeight="1">
      <c r="A166" s="79">
        <v>41797</v>
      </c>
      <c r="B166" s="56">
        <v>0</v>
      </c>
      <c r="C166" s="15">
        <f t="shared" si="30"/>
        <v>0</v>
      </c>
      <c r="D166" s="15">
        <f t="shared" si="27"/>
        <v>13.649999999999999</v>
      </c>
      <c r="E166" s="122">
        <f>'[1]everything spreadsheet'!$B$27*1000</f>
        <v>105879.88429553059</v>
      </c>
      <c r="F166" s="122">
        <f t="shared" si="36"/>
        <v>0</v>
      </c>
      <c r="G166" s="123">
        <f t="shared" si="31"/>
        <v>0</v>
      </c>
      <c r="H166" s="28">
        <f t="shared" si="37"/>
        <v>0</v>
      </c>
      <c r="I166" s="28">
        <f t="shared" si="32"/>
        <v>0</v>
      </c>
      <c r="J166" s="28">
        <f t="shared" si="33"/>
        <v>0</v>
      </c>
      <c r="K166" s="123">
        <f t="shared" si="34"/>
        <v>0</v>
      </c>
      <c r="L166" s="28">
        <f t="shared" si="28"/>
        <v>1200</v>
      </c>
      <c r="M166" s="124">
        <f t="shared" si="29"/>
        <v>4.32</v>
      </c>
      <c r="N166" s="123">
        <f>IF('[1]everything spreadsheet'!$B$12="Ozone",K166+M166+G166,G166+M166)</f>
        <v>4.32</v>
      </c>
      <c r="O166" s="28">
        <f t="shared" si="38"/>
        <v>0.30857142857142861</v>
      </c>
      <c r="P166">
        <f t="shared" si="35"/>
        <v>0</v>
      </c>
      <c r="Q166" s="8">
        <f t="shared" si="39"/>
        <v>0</v>
      </c>
      <c r="R166">
        <f t="shared" si="40"/>
        <v>21794</v>
      </c>
      <c r="W166">
        <f>(D166*1000)/'[1]everything spreadsheet'!$B$28/60+W165</f>
        <v>1360.2512712124581</v>
      </c>
    </row>
    <row r="167" spans="1:23" ht="15.75" customHeight="1">
      <c r="A167" s="79">
        <v>41798</v>
      </c>
      <c r="B167" s="56">
        <v>0.2</v>
      </c>
      <c r="C167" s="15">
        <f t="shared" si="30"/>
        <v>0.02</v>
      </c>
      <c r="D167" s="15">
        <f t="shared" si="27"/>
        <v>13.169999999999998</v>
      </c>
      <c r="E167" s="122">
        <f>'[1]everything spreadsheet'!$B$27*1000</f>
        <v>105879.88429553059</v>
      </c>
      <c r="F167" s="122">
        <f t="shared" si="36"/>
        <v>7923.9599958936114</v>
      </c>
      <c r="G167" s="123">
        <f t="shared" si="31"/>
        <v>7.9239599958936119E-3</v>
      </c>
      <c r="H167" s="28">
        <f t="shared" si="37"/>
        <v>100</v>
      </c>
      <c r="I167" s="28">
        <f t="shared" si="32"/>
        <v>0.1</v>
      </c>
      <c r="J167" s="28">
        <f t="shared" si="33"/>
        <v>200000</v>
      </c>
      <c r="K167" s="123">
        <f t="shared" si="34"/>
        <v>0.2</v>
      </c>
      <c r="L167" s="28">
        <f t="shared" si="28"/>
        <v>1200</v>
      </c>
      <c r="M167" s="124">
        <f t="shared" si="29"/>
        <v>4.32</v>
      </c>
      <c r="N167" s="123">
        <f>IF('[1]everything spreadsheet'!$B$12="Ozone",K167+M167+G167,G167+M167)</f>
        <v>4.5279239599958938</v>
      </c>
      <c r="O167" s="28">
        <f t="shared" si="38"/>
        <v>0.32342313999970673</v>
      </c>
      <c r="P167">
        <f t="shared" si="35"/>
        <v>4000</v>
      </c>
      <c r="Q167" s="8">
        <f t="shared" si="39"/>
        <v>4</v>
      </c>
      <c r="R167">
        <f t="shared" si="40"/>
        <v>21798</v>
      </c>
      <c r="W167">
        <f>(D167*1000)/'[1]everything spreadsheet'!$B$28/60+W166</f>
        <v>1365.509557824628</v>
      </c>
    </row>
    <row r="168" spans="1:23" ht="15.75" customHeight="1">
      <c r="A168" s="79">
        <v>41799</v>
      </c>
      <c r="B168" s="56">
        <v>0</v>
      </c>
      <c r="C168" s="15">
        <f t="shared" si="30"/>
        <v>0</v>
      </c>
      <c r="D168" s="15">
        <f t="shared" ref="D168:D231" si="41">MAX(IF(D167+C168-$B$4/1000&lt;=$B$6,D167+C168-$B$4/1000,$B$6),0)</f>
        <v>12.669999999999998</v>
      </c>
      <c r="E168" s="122">
        <f>'[1]everything spreadsheet'!$B$27*1000</f>
        <v>105879.88429553059</v>
      </c>
      <c r="F168" s="122">
        <f t="shared" si="36"/>
        <v>0</v>
      </c>
      <c r="G168" s="123">
        <f t="shared" si="31"/>
        <v>0</v>
      </c>
      <c r="H168" s="28">
        <f t="shared" si="37"/>
        <v>0</v>
      </c>
      <c r="I168" s="28">
        <f t="shared" si="32"/>
        <v>0</v>
      </c>
      <c r="J168" s="28">
        <f t="shared" si="33"/>
        <v>0</v>
      </c>
      <c r="K168" s="123">
        <f t="shared" si="34"/>
        <v>0</v>
      </c>
      <c r="L168" s="28">
        <f t="shared" ref="L168:L231" si="42">$M$1*24</f>
        <v>1200</v>
      </c>
      <c r="M168" s="124">
        <f t="shared" si="29"/>
        <v>4.32</v>
      </c>
      <c r="N168" s="123">
        <f>IF('[1]everything spreadsheet'!$B$12="Ozone",K168+M168+G168,G168+M168)</f>
        <v>4.32</v>
      </c>
      <c r="O168" s="28">
        <f t="shared" si="38"/>
        <v>0.30857142857142861</v>
      </c>
      <c r="P168">
        <f t="shared" si="35"/>
        <v>0</v>
      </c>
      <c r="Q168" s="8">
        <f t="shared" si="39"/>
        <v>0</v>
      </c>
      <c r="R168">
        <f t="shared" si="40"/>
        <v>21798</v>
      </c>
      <c r="W168">
        <f>(D168*1000)/'[1]everything spreadsheet'!$B$28/60+W167</f>
        <v>1370.5682132062677</v>
      </c>
    </row>
    <row r="169" spans="1:23" ht="15.75" customHeight="1">
      <c r="A169" s="79">
        <v>41800</v>
      </c>
      <c r="B169" s="56">
        <v>0</v>
      </c>
      <c r="C169" s="15">
        <f t="shared" si="30"/>
        <v>0</v>
      </c>
      <c r="D169" s="15">
        <f t="shared" si="41"/>
        <v>12.169999999999998</v>
      </c>
      <c r="E169" s="122">
        <f>'[1]everything spreadsheet'!$B$27*1000</f>
        <v>105879.88429553059</v>
      </c>
      <c r="F169" s="122">
        <f t="shared" si="36"/>
        <v>0</v>
      </c>
      <c r="G169" s="123">
        <f t="shared" si="31"/>
        <v>0</v>
      </c>
      <c r="H169" s="28">
        <f t="shared" si="37"/>
        <v>0</v>
      </c>
      <c r="I169" s="28">
        <f t="shared" si="32"/>
        <v>0</v>
      </c>
      <c r="J169" s="28">
        <f t="shared" si="33"/>
        <v>0</v>
      </c>
      <c r="K169" s="123">
        <f t="shared" si="34"/>
        <v>0</v>
      </c>
      <c r="L169" s="28">
        <f t="shared" si="42"/>
        <v>1200</v>
      </c>
      <c r="M169" s="124">
        <f t="shared" si="29"/>
        <v>4.32</v>
      </c>
      <c r="N169" s="123">
        <f>IF('[1]everything spreadsheet'!$B$12="Ozone",K169+M169+G169,G169+M169)</f>
        <v>4.32</v>
      </c>
      <c r="O169" s="28">
        <f t="shared" si="38"/>
        <v>0.30857142857142861</v>
      </c>
      <c r="P169">
        <f t="shared" si="35"/>
        <v>0</v>
      </c>
      <c r="Q169" s="8">
        <f t="shared" si="39"/>
        <v>0</v>
      </c>
      <c r="R169">
        <f t="shared" si="40"/>
        <v>21798</v>
      </c>
      <c r="W169">
        <f>(D169*1000)/'[1]everything spreadsheet'!$B$28/60+W168</f>
        <v>1375.427237357377</v>
      </c>
    </row>
    <row r="170" spans="1:23" ht="15.75" customHeight="1">
      <c r="A170" s="79">
        <v>41801</v>
      </c>
      <c r="B170" s="56">
        <v>0</v>
      </c>
      <c r="C170" s="15">
        <f t="shared" si="30"/>
        <v>0</v>
      </c>
      <c r="D170" s="15">
        <f t="shared" si="41"/>
        <v>11.669999999999998</v>
      </c>
      <c r="E170" s="122">
        <f>'[1]everything spreadsheet'!$B$27*1000</f>
        <v>105879.88429553059</v>
      </c>
      <c r="F170" s="122">
        <f t="shared" si="36"/>
        <v>0</v>
      </c>
      <c r="G170" s="123">
        <f t="shared" si="31"/>
        <v>0</v>
      </c>
      <c r="H170" s="28">
        <f t="shared" si="37"/>
        <v>0</v>
      </c>
      <c r="I170" s="28">
        <f t="shared" si="32"/>
        <v>0</v>
      </c>
      <c r="J170" s="28">
        <f t="shared" si="33"/>
        <v>0</v>
      </c>
      <c r="K170" s="123">
        <f t="shared" si="34"/>
        <v>0</v>
      </c>
      <c r="L170" s="28">
        <f t="shared" si="42"/>
        <v>1200</v>
      </c>
      <c r="M170" s="124">
        <f t="shared" si="29"/>
        <v>4.32</v>
      </c>
      <c r="N170" s="123">
        <f>IF('[1]everything spreadsheet'!$B$12="Ozone",K170+M170+G170,G170+M170)</f>
        <v>4.32</v>
      </c>
      <c r="O170" s="28">
        <f t="shared" si="38"/>
        <v>0.30857142857142861</v>
      </c>
      <c r="P170">
        <f t="shared" si="35"/>
        <v>0</v>
      </c>
      <c r="Q170" s="8">
        <f t="shared" si="39"/>
        <v>0</v>
      </c>
      <c r="R170">
        <f t="shared" si="40"/>
        <v>21798</v>
      </c>
      <c r="W170">
        <f>(D170*1000)/'[1]everything spreadsheet'!$B$28/60+W169</f>
        <v>1380.0866302779559</v>
      </c>
    </row>
    <row r="171" spans="1:23" ht="15.75" customHeight="1">
      <c r="A171" s="79">
        <v>41802</v>
      </c>
      <c r="B171" s="56">
        <v>0</v>
      </c>
      <c r="C171" s="15">
        <f t="shared" si="30"/>
        <v>0</v>
      </c>
      <c r="D171" s="15">
        <f t="shared" si="41"/>
        <v>11.169999999999998</v>
      </c>
      <c r="E171" s="122">
        <f>'[1]everything spreadsheet'!$B$27*1000</f>
        <v>105879.88429553059</v>
      </c>
      <c r="F171" s="122">
        <f t="shared" si="36"/>
        <v>0</v>
      </c>
      <c r="G171" s="123">
        <f t="shared" si="31"/>
        <v>0</v>
      </c>
      <c r="H171" s="28">
        <f t="shared" si="37"/>
        <v>0</v>
      </c>
      <c r="I171" s="28">
        <f t="shared" si="32"/>
        <v>0</v>
      </c>
      <c r="J171" s="28">
        <f t="shared" si="33"/>
        <v>0</v>
      </c>
      <c r="K171" s="123">
        <f t="shared" si="34"/>
        <v>0</v>
      </c>
      <c r="L171" s="28">
        <f t="shared" si="42"/>
        <v>1200</v>
      </c>
      <c r="M171" s="124">
        <f t="shared" si="29"/>
        <v>4.32</v>
      </c>
      <c r="N171" s="123">
        <f>IF('[1]everything spreadsheet'!$B$12="Ozone",K171+M171+G171,G171+M171)</f>
        <v>4.32</v>
      </c>
      <c r="O171" s="28">
        <f t="shared" si="38"/>
        <v>0.30857142857142861</v>
      </c>
      <c r="P171">
        <f t="shared" si="35"/>
        <v>0</v>
      </c>
      <c r="Q171" s="8">
        <f t="shared" si="39"/>
        <v>0</v>
      </c>
      <c r="R171">
        <f t="shared" si="40"/>
        <v>21798</v>
      </c>
      <c r="W171">
        <f>(D171*1000)/'[1]everything spreadsheet'!$B$28/60+W170</f>
        <v>1384.5463919680044</v>
      </c>
    </row>
    <row r="172" spans="1:23" ht="15.75" customHeight="1">
      <c r="A172" s="79">
        <v>41803</v>
      </c>
      <c r="B172" s="56">
        <v>0</v>
      </c>
      <c r="C172" s="15">
        <f t="shared" si="30"/>
        <v>0</v>
      </c>
      <c r="D172" s="15">
        <f t="shared" si="41"/>
        <v>10.669999999999998</v>
      </c>
      <c r="E172" s="122">
        <f>'[1]everything spreadsheet'!$B$27*1000</f>
        <v>105879.88429553059</v>
      </c>
      <c r="F172" s="122">
        <f t="shared" si="36"/>
        <v>0</v>
      </c>
      <c r="G172" s="123">
        <f t="shared" si="31"/>
        <v>0</v>
      </c>
      <c r="H172" s="28">
        <f t="shared" si="37"/>
        <v>0</v>
      </c>
      <c r="I172" s="28">
        <f t="shared" si="32"/>
        <v>0</v>
      </c>
      <c r="J172" s="28">
        <f t="shared" si="33"/>
        <v>0</v>
      </c>
      <c r="K172" s="123">
        <f t="shared" si="34"/>
        <v>0</v>
      </c>
      <c r="L172" s="28">
        <f t="shared" si="42"/>
        <v>1200</v>
      </c>
      <c r="M172" s="124">
        <f t="shared" si="29"/>
        <v>4.32</v>
      </c>
      <c r="N172" s="123">
        <f>IF('[1]everything spreadsheet'!$B$12="Ozone",K172+M172+G172,G172+M172)</f>
        <v>4.32</v>
      </c>
      <c r="O172" s="28">
        <f t="shared" si="38"/>
        <v>0.30857142857142861</v>
      </c>
      <c r="P172">
        <f t="shared" si="35"/>
        <v>0</v>
      </c>
      <c r="Q172" s="8">
        <f t="shared" si="39"/>
        <v>0</v>
      </c>
      <c r="R172">
        <f t="shared" si="40"/>
        <v>21798</v>
      </c>
      <c r="W172">
        <f>(D172*1000)/'[1]everything spreadsheet'!$B$28/60+W171</f>
        <v>1388.8065224275226</v>
      </c>
    </row>
    <row r="173" spans="1:23" ht="15.75" customHeight="1">
      <c r="A173" s="79">
        <v>41804</v>
      </c>
      <c r="B173" s="56">
        <v>3.6</v>
      </c>
      <c r="C173" s="15">
        <f t="shared" si="30"/>
        <v>0.36</v>
      </c>
      <c r="D173" s="15">
        <f t="shared" si="41"/>
        <v>10.529999999999998</v>
      </c>
      <c r="E173" s="122">
        <f>'[1]everything spreadsheet'!$B$27*1000</f>
        <v>105879.88429553059</v>
      </c>
      <c r="F173" s="122">
        <f t="shared" si="36"/>
        <v>142631.279926085</v>
      </c>
      <c r="G173" s="123">
        <f t="shared" si="31"/>
        <v>0.14263127992608501</v>
      </c>
      <c r="H173" s="28">
        <f t="shared" si="37"/>
        <v>1800</v>
      </c>
      <c r="I173" s="28">
        <f t="shared" si="32"/>
        <v>1.8</v>
      </c>
      <c r="J173" s="28">
        <f t="shared" si="33"/>
        <v>3600000</v>
      </c>
      <c r="K173" s="123">
        <f t="shared" si="34"/>
        <v>3.6</v>
      </c>
      <c r="L173" s="28">
        <f t="shared" si="42"/>
        <v>1200</v>
      </c>
      <c r="M173" s="124">
        <f t="shared" si="29"/>
        <v>4.32</v>
      </c>
      <c r="N173" s="123">
        <f>IF('[1]everything spreadsheet'!$B$12="Ozone",K173+M173+G173,G173+M173)</f>
        <v>8.0626312799260855</v>
      </c>
      <c r="O173" s="28">
        <f t="shared" si="38"/>
        <v>0.57590223428043474</v>
      </c>
      <c r="P173">
        <f t="shared" si="35"/>
        <v>72000</v>
      </c>
      <c r="Q173" s="8">
        <f t="shared" si="39"/>
        <v>72</v>
      </c>
      <c r="R173">
        <f t="shared" si="40"/>
        <v>21870</v>
      </c>
      <c r="W173">
        <f>(D173*1000)/'[1]everything spreadsheet'!$B$28/60+W172</f>
        <v>1393.0107561424923</v>
      </c>
    </row>
    <row r="174" spans="1:23" ht="15.75" customHeight="1">
      <c r="A174" s="79">
        <v>41805</v>
      </c>
      <c r="B174" s="56">
        <v>0</v>
      </c>
      <c r="C174" s="15">
        <f t="shared" si="30"/>
        <v>0</v>
      </c>
      <c r="D174" s="15">
        <f t="shared" si="41"/>
        <v>10.029999999999998</v>
      </c>
      <c r="E174" s="122">
        <f>'[1]everything spreadsheet'!$B$27*1000</f>
        <v>105879.88429553059</v>
      </c>
      <c r="F174" s="122">
        <f t="shared" si="36"/>
        <v>0</v>
      </c>
      <c r="G174" s="123">
        <f t="shared" si="31"/>
        <v>0</v>
      </c>
      <c r="H174" s="28">
        <f t="shared" si="37"/>
        <v>0</v>
      </c>
      <c r="I174" s="28">
        <f t="shared" si="32"/>
        <v>0</v>
      </c>
      <c r="J174" s="28">
        <f t="shared" si="33"/>
        <v>0</v>
      </c>
      <c r="K174" s="123">
        <f t="shared" si="34"/>
        <v>0</v>
      </c>
      <c r="L174" s="28">
        <f t="shared" si="42"/>
        <v>1200</v>
      </c>
      <c r="M174" s="124">
        <f t="shared" si="29"/>
        <v>4.32</v>
      </c>
      <c r="N174" s="123">
        <f>IF('[1]everything spreadsheet'!$B$12="Ozone",K174+M174+G174,G174+M174)</f>
        <v>4.32</v>
      </c>
      <c r="O174" s="28">
        <f t="shared" si="38"/>
        <v>0.30857142857142861</v>
      </c>
      <c r="P174">
        <f t="shared" si="35"/>
        <v>0</v>
      </c>
      <c r="Q174" s="8">
        <f t="shared" si="39"/>
        <v>0</v>
      </c>
      <c r="R174">
        <f t="shared" si="40"/>
        <v>21870</v>
      </c>
      <c r="W174">
        <f>(D174*1000)/'[1]everything spreadsheet'!$B$28/60+W173</f>
        <v>1397.0153586269316</v>
      </c>
    </row>
    <row r="175" spans="1:23" ht="15.75" customHeight="1">
      <c r="A175" s="79">
        <v>41806</v>
      </c>
      <c r="B175" s="56">
        <v>0</v>
      </c>
      <c r="C175" s="15">
        <f t="shared" si="30"/>
        <v>0</v>
      </c>
      <c r="D175" s="15">
        <f t="shared" si="41"/>
        <v>9.5299999999999976</v>
      </c>
      <c r="E175" s="122">
        <f>'[1]everything spreadsheet'!$B$27*1000</f>
        <v>105879.88429553059</v>
      </c>
      <c r="F175" s="122">
        <f t="shared" si="36"/>
        <v>0</v>
      </c>
      <c r="G175" s="123">
        <f t="shared" si="31"/>
        <v>0</v>
      </c>
      <c r="H175" s="28">
        <f t="shared" si="37"/>
        <v>0</v>
      </c>
      <c r="I175" s="28">
        <f t="shared" si="32"/>
        <v>0</v>
      </c>
      <c r="J175" s="28">
        <f t="shared" si="33"/>
        <v>0</v>
      </c>
      <c r="K175" s="123">
        <f t="shared" si="34"/>
        <v>0</v>
      </c>
      <c r="L175" s="28">
        <f t="shared" si="42"/>
        <v>1200</v>
      </c>
      <c r="M175" s="124">
        <f t="shared" si="29"/>
        <v>4.32</v>
      </c>
      <c r="N175" s="123">
        <f>IF('[1]everything spreadsheet'!$B$12="Ozone",K175+M175+G175,G175+M175)</f>
        <v>4.32</v>
      </c>
      <c r="O175" s="28">
        <f t="shared" si="38"/>
        <v>0.30857142857142861</v>
      </c>
      <c r="P175">
        <f t="shared" si="35"/>
        <v>0</v>
      </c>
      <c r="Q175" s="8">
        <f t="shared" si="39"/>
        <v>0</v>
      </c>
      <c r="R175">
        <f t="shared" si="40"/>
        <v>21870</v>
      </c>
      <c r="W175">
        <f>(D175*1000)/'[1]everything spreadsheet'!$B$28/60+W174</f>
        <v>1400.8203298808405</v>
      </c>
    </row>
    <row r="176" spans="1:23" ht="15.75" customHeight="1">
      <c r="A176" s="79">
        <v>41807</v>
      </c>
      <c r="B176" s="56">
        <v>0</v>
      </c>
      <c r="C176" s="15">
        <f t="shared" si="30"/>
        <v>0</v>
      </c>
      <c r="D176" s="15">
        <f t="shared" si="41"/>
        <v>9.0299999999999976</v>
      </c>
      <c r="E176" s="122">
        <f>'[1]everything spreadsheet'!$B$27*1000</f>
        <v>105879.88429553059</v>
      </c>
      <c r="F176" s="122">
        <f t="shared" si="36"/>
        <v>0</v>
      </c>
      <c r="G176" s="123">
        <f t="shared" si="31"/>
        <v>0</v>
      </c>
      <c r="H176" s="28">
        <f t="shared" si="37"/>
        <v>0</v>
      </c>
      <c r="I176" s="28">
        <f t="shared" si="32"/>
        <v>0</v>
      </c>
      <c r="J176" s="28">
        <f t="shared" si="33"/>
        <v>0</v>
      </c>
      <c r="K176" s="123">
        <f t="shared" si="34"/>
        <v>0</v>
      </c>
      <c r="L176" s="28">
        <f t="shared" si="42"/>
        <v>1200</v>
      </c>
      <c r="M176" s="124">
        <f t="shared" ref="M176:M239" si="43">L176*3600/1000000</f>
        <v>4.32</v>
      </c>
      <c r="N176" s="123">
        <f>IF('[1]everything spreadsheet'!$B$12="Ozone",K176+M176+G176,G176+M176)</f>
        <v>4.32</v>
      </c>
      <c r="O176" s="28">
        <f t="shared" si="38"/>
        <v>0.30857142857142861</v>
      </c>
      <c r="P176">
        <f t="shared" si="35"/>
        <v>0</v>
      </c>
      <c r="Q176" s="8">
        <f t="shared" si="39"/>
        <v>0</v>
      </c>
      <c r="R176">
        <f t="shared" si="40"/>
        <v>21870</v>
      </c>
      <c r="W176">
        <f>(D176*1000)/'[1]everything spreadsheet'!$B$28/60+W175</f>
        <v>1404.4256699042191</v>
      </c>
    </row>
    <row r="177" spans="1:23" ht="15.75" customHeight="1">
      <c r="A177" s="79">
        <v>41808</v>
      </c>
      <c r="B177" s="56">
        <v>1.6</v>
      </c>
      <c r="C177" s="15">
        <f t="shared" si="30"/>
        <v>0.16</v>
      </c>
      <c r="D177" s="15">
        <f t="shared" si="41"/>
        <v>8.6899999999999977</v>
      </c>
      <c r="E177" s="122">
        <f>'[1]everything spreadsheet'!$B$27*1000</f>
        <v>105879.88429553059</v>
      </c>
      <c r="F177" s="122">
        <f t="shared" si="36"/>
        <v>63391.679967148892</v>
      </c>
      <c r="G177" s="123">
        <f t="shared" si="31"/>
        <v>6.3391679967148895E-2</v>
      </c>
      <c r="H177" s="28">
        <f t="shared" si="37"/>
        <v>800</v>
      </c>
      <c r="I177" s="28">
        <f t="shared" si="32"/>
        <v>0.8</v>
      </c>
      <c r="J177" s="28">
        <f t="shared" si="33"/>
        <v>1600000</v>
      </c>
      <c r="K177" s="123">
        <f t="shared" si="34"/>
        <v>1.6</v>
      </c>
      <c r="L177" s="28">
        <f t="shared" si="42"/>
        <v>1200</v>
      </c>
      <c r="M177" s="124">
        <f t="shared" si="43"/>
        <v>4.32</v>
      </c>
      <c r="N177" s="123">
        <f>IF('[1]everything spreadsheet'!$B$12="Ozone",K177+M177+G177,G177+M177)</f>
        <v>5.9833916799671485</v>
      </c>
      <c r="O177" s="28">
        <f t="shared" si="38"/>
        <v>0.4273851199976535</v>
      </c>
      <c r="P177">
        <f t="shared" si="35"/>
        <v>32000</v>
      </c>
      <c r="Q177" s="8">
        <f t="shared" si="39"/>
        <v>32</v>
      </c>
      <c r="R177">
        <f t="shared" si="40"/>
        <v>21902</v>
      </c>
      <c r="W177">
        <f>(D177*1000)/'[1]everything spreadsheet'!$B$28/60+W176</f>
        <v>1407.8952606908369</v>
      </c>
    </row>
    <row r="178" spans="1:23" ht="15.75" customHeight="1">
      <c r="A178" s="79">
        <v>41809</v>
      </c>
      <c r="B178" s="56">
        <v>20.8</v>
      </c>
      <c r="C178" s="15">
        <f t="shared" si="30"/>
        <v>2.08</v>
      </c>
      <c r="D178" s="15">
        <f t="shared" si="41"/>
        <v>10.269999999999998</v>
      </c>
      <c r="E178" s="122">
        <f>'[1]everything spreadsheet'!$B$27*1000</f>
        <v>105879.88429553059</v>
      </c>
      <c r="F178" s="122">
        <f t="shared" si="36"/>
        <v>824091.83957293571</v>
      </c>
      <c r="G178" s="123">
        <f t="shared" si="31"/>
        <v>0.82409183957293575</v>
      </c>
      <c r="H178" s="28">
        <f t="shared" si="37"/>
        <v>10400</v>
      </c>
      <c r="I178" s="28">
        <f t="shared" si="32"/>
        <v>10.4</v>
      </c>
      <c r="J178" s="28">
        <f t="shared" si="33"/>
        <v>20800000</v>
      </c>
      <c r="K178" s="123">
        <f t="shared" si="34"/>
        <v>20.8</v>
      </c>
      <c r="L178" s="28">
        <f t="shared" si="42"/>
        <v>1200</v>
      </c>
      <c r="M178" s="124">
        <f t="shared" si="43"/>
        <v>4.32</v>
      </c>
      <c r="N178" s="123">
        <f>IF('[1]everything spreadsheet'!$B$12="Ozone",K178+M178+G178,G178+M178)</f>
        <v>25.944091839572938</v>
      </c>
      <c r="O178" s="28">
        <f t="shared" si="38"/>
        <v>1.8531494171123526</v>
      </c>
      <c r="P178">
        <f t="shared" si="35"/>
        <v>416000</v>
      </c>
      <c r="Q178" s="8">
        <f t="shared" si="39"/>
        <v>416</v>
      </c>
      <c r="R178">
        <f t="shared" si="40"/>
        <v>22318</v>
      </c>
      <c r="W178">
        <f>(D178*1000)/'[1]everything spreadsheet'!$B$28/60+W177</f>
        <v>1411.9956861659307</v>
      </c>
    </row>
    <row r="179" spans="1:23" ht="15.75" customHeight="1">
      <c r="A179" s="79">
        <v>41810</v>
      </c>
      <c r="B179" s="56">
        <v>3.2</v>
      </c>
      <c r="C179" s="15">
        <f t="shared" si="30"/>
        <v>0.32</v>
      </c>
      <c r="D179" s="15">
        <f t="shared" si="41"/>
        <v>10.089999999999998</v>
      </c>
      <c r="E179" s="122">
        <f>'[1]everything spreadsheet'!$B$27*1000</f>
        <v>105879.88429553059</v>
      </c>
      <c r="F179" s="122">
        <f t="shared" si="36"/>
        <v>126783.35993429778</v>
      </c>
      <c r="G179" s="123">
        <f t="shared" si="31"/>
        <v>0.12678335993429779</v>
      </c>
      <c r="H179" s="28">
        <f t="shared" si="37"/>
        <v>1600</v>
      </c>
      <c r="I179" s="28">
        <f t="shared" si="32"/>
        <v>1.6</v>
      </c>
      <c r="J179" s="28">
        <f t="shared" si="33"/>
        <v>3200000</v>
      </c>
      <c r="K179" s="123">
        <f t="shared" si="34"/>
        <v>3.2</v>
      </c>
      <c r="L179" s="28">
        <f t="shared" si="42"/>
        <v>1200</v>
      </c>
      <c r="M179" s="124">
        <f t="shared" si="43"/>
        <v>4.32</v>
      </c>
      <c r="N179" s="123">
        <f>IF('[1]everything spreadsheet'!$B$12="Ozone",K179+M179+G179,G179+M179)</f>
        <v>7.6467833599342985</v>
      </c>
      <c r="O179" s="28">
        <f t="shared" si="38"/>
        <v>0.54619881142387849</v>
      </c>
      <c r="P179">
        <f t="shared" si="35"/>
        <v>64000</v>
      </c>
      <c r="Q179" s="8">
        <f t="shared" si="39"/>
        <v>64</v>
      </c>
      <c r="R179">
        <f t="shared" si="40"/>
        <v>22382</v>
      </c>
      <c r="W179">
        <f>(D179*1000)/'[1]everything spreadsheet'!$B$28/60+W178</f>
        <v>1416.0242443980335</v>
      </c>
    </row>
    <row r="180" spans="1:23" ht="15.75" customHeight="1">
      <c r="A180" s="79">
        <v>41811</v>
      </c>
      <c r="B180" s="56">
        <v>1.2</v>
      </c>
      <c r="C180" s="15">
        <f t="shared" si="30"/>
        <v>0.12</v>
      </c>
      <c r="D180" s="15">
        <f t="shared" si="41"/>
        <v>9.7099999999999973</v>
      </c>
      <c r="E180" s="122">
        <f>'[1]everything spreadsheet'!$B$27*1000</f>
        <v>105879.88429553059</v>
      </c>
      <c r="F180" s="122">
        <f t="shared" si="36"/>
        <v>47543.759975361667</v>
      </c>
      <c r="G180" s="123">
        <f t="shared" si="31"/>
        <v>4.7543759975361664E-2</v>
      </c>
      <c r="H180" s="28">
        <f t="shared" si="37"/>
        <v>600</v>
      </c>
      <c r="I180" s="28">
        <f t="shared" si="32"/>
        <v>0.6</v>
      </c>
      <c r="J180" s="28">
        <f t="shared" si="33"/>
        <v>1200000</v>
      </c>
      <c r="K180" s="123">
        <f t="shared" si="34"/>
        <v>1.2</v>
      </c>
      <c r="L180" s="28">
        <f t="shared" si="42"/>
        <v>1200</v>
      </c>
      <c r="M180" s="124">
        <f t="shared" si="43"/>
        <v>4.32</v>
      </c>
      <c r="N180" s="123">
        <f>IF('[1]everything spreadsheet'!$B$12="Ozone",K180+M180+G180,G180+M180)</f>
        <v>5.5675437599753623</v>
      </c>
      <c r="O180" s="28">
        <f t="shared" si="38"/>
        <v>0.3976816971410973</v>
      </c>
      <c r="P180">
        <f t="shared" si="35"/>
        <v>24000</v>
      </c>
      <c r="Q180" s="8">
        <f t="shared" si="39"/>
        <v>24</v>
      </c>
      <c r="R180">
        <f t="shared" si="40"/>
        <v>22406</v>
      </c>
      <c r="W180">
        <f>(D180*1000)/'[1]everything spreadsheet'!$B$28/60+W179</f>
        <v>1419.9010828949333</v>
      </c>
    </row>
    <row r="181" spans="1:23" ht="15.75" customHeight="1">
      <c r="A181" s="79">
        <v>41812</v>
      </c>
      <c r="B181" s="56">
        <v>0</v>
      </c>
      <c r="C181" s="15">
        <f t="shared" si="30"/>
        <v>0</v>
      </c>
      <c r="D181" s="15">
        <f t="shared" si="41"/>
        <v>9.2099999999999973</v>
      </c>
      <c r="E181" s="122">
        <f>'[1]everything spreadsheet'!$B$27*1000</f>
        <v>105879.88429553059</v>
      </c>
      <c r="F181" s="122">
        <f t="shared" si="36"/>
        <v>0</v>
      </c>
      <c r="G181" s="123">
        <f t="shared" si="31"/>
        <v>0</v>
      </c>
      <c r="H181" s="28">
        <f t="shared" si="37"/>
        <v>0</v>
      </c>
      <c r="I181" s="28">
        <f t="shared" si="32"/>
        <v>0</v>
      </c>
      <c r="J181" s="28">
        <f t="shared" si="33"/>
        <v>0</v>
      </c>
      <c r="K181" s="123">
        <f t="shared" si="34"/>
        <v>0</v>
      </c>
      <c r="L181" s="28">
        <f t="shared" si="42"/>
        <v>1200</v>
      </c>
      <c r="M181" s="124">
        <f t="shared" si="43"/>
        <v>4.32</v>
      </c>
      <c r="N181" s="123">
        <f>IF('[1]everything spreadsheet'!$B$12="Ozone",K181+M181+G181,G181+M181)</f>
        <v>4.32</v>
      </c>
      <c r="O181" s="28">
        <f t="shared" si="38"/>
        <v>0.30857142857142861</v>
      </c>
      <c r="P181">
        <f t="shared" si="35"/>
        <v>0</v>
      </c>
      <c r="Q181" s="8">
        <f t="shared" si="39"/>
        <v>0</v>
      </c>
      <c r="R181">
        <f t="shared" si="40"/>
        <v>22406</v>
      </c>
      <c r="W181">
        <f>(D181*1000)/'[1]everything spreadsheet'!$B$28/60+W180</f>
        <v>1423.5782901613027</v>
      </c>
    </row>
    <row r="182" spans="1:23" ht="15.75" customHeight="1">
      <c r="A182" s="79">
        <v>41813</v>
      </c>
      <c r="B182" s="56">
        <v>15.4</v>
      </c>
      <c r="C182" s="15">
        <f t="shared" si="30"/>
        <v>1.54</v>
      </c>
      <c r="D182" s="15">
        <f t="shared" si="41"/>
        <v>10.249999999999996</v>
      </c>
      <c r="E182" s="122">
        <f>'[1]everything spreadsheet'!$B$27*1000</f>
        <v>105879.88429553059</v>
      </c>
      <c r="F182" s="122">
        <f t="shared" si="36"/>
        <v>610144.91968380811</v>
      </c>
      <c r="G182" s="123">
        <f t="shared" si="31"/>
        <v>0.61014491968380813</v>
      </c>
      <c r="H182" s="28">
        <f t="shared" si="37"/>
        <v>7700</v>
      </c>
      <c r="I182" s="28">
        <f t="shared" si="32"/>
        <v>7.7</v>
      </c>
      <c r="J182" s="28">
        <f t="shared" si="33"/>
        <v>15400000</v>
      </c>
      <c r="K182" s="123">
        <f t="shared" si="34"/>
        <v>15.4</v>
      </c>
      <c r="L182" s="28">
        <f t="shared" si="42"/>
        <v>1200</v>
      </c>
      <c r="M182" s="124">
        <f t="shared" si="43"/>
        <v>4.32</v>
      </c>
      <c r="N182" s="123">
        <f>IF('[1]everything spreadsheet'!$B$12="Ozone",K182+M182+G182,G182+M182)</f>
        <v>20.330144919683807</v>
      </c>
      <c r="O182" s="28">
        <f t="shared" si="38"/>
        <v>1.4521532085488436</v>
      </c>
      <c r="P182">
        <f t="shared" si="35"/>
        <v>308000</v>
      </c>
      <c r="Q182" s="8">
        <f t="shared" si="39"/>
        <v>308</v>
      </c>
      <c r="R182">
        <f t="shared" si="40"/>
        <v>22714</v>
      </c>
      <c r="W182">
        <f>(D182*1000)/'[1]everything spreadsheet'!$B$28/60+W181</f>
        <v>1427.6707303871754</v>
      </c>
    </row>
    <row r="183" spans="1:23" ht="15.75" customHeight="1">
      <c r="A183" s="79">
        <v>41814</v>
      </c>
      <c r="B183" s="56">
        <v>1.2</v>
      </c>
      <c r="C183" s="15">
        <f t="shared" si="30"/>
        <v>0.12</v>
      </c>
      <c r="D183" s="15">
        <f t="shared" si="41"/>
        <v>9.8699999999999957</v>
      </c>
      <c r="E183" s="122">
        <f>'[1]everything spreadsheet'!$B$27*1000</f>
        <v>105879.88429553059</v>
      </c>
      <c r="F183" s="122">
        <f t="shared" si="36"/>
        <v>47543.759975361667</v>
      </c>
      <c r="G183" s="123">
        <f t="shared" si="31"/>
        <v>4.7543759975361664E-2</v>
      </c>
      <c r="H183" s="28">
        <f t="shared" si="37"/>
        <v>600</v>
      </c>
      <c r="I183" s="28">
        <f t="shared" si="32"/>
        <v>0.6</v>
      </c>
      <c r="J183" s="28">
        <f t="shared" si="33"/>
        <v>1200000</v>
      </c>
      <c r="K183" s="123">
        <f t="shared" si="34"/>
        <v>1.2</v>
      </c>
      <c r="L183" s="28">
        <f t="shared" si="42"/>
        <v>1200</v>
      </c>
      <c r="M183" s="124">
        <f t="shared" si="43"/>
        <v>4.32</v>
      </c>
      <c r="N183" s="123">
        <f>IF('[1]everything spreadsheet'!$B$12="Ozone",K183+M183+G183,G183+M183)</f>
        <v>5.5675437599753623</v>
      </c>
      <c r="O183" s="28">
        <f t="shared" si="38"/>
        <v>0.3976816971410973</v>
      </c>
      <c r="P183">
        <f t="shared" si="35"/>
        <v>24000</v>
      </c>
      <c r="Q183" s="8">
        <f t="shared" si="39"/>
        <v>24</v>
      </c>
      <c r="R183">
        <f t="shared" si="40"/>
        <v>22738</v>
      </c>
      <c r="W183">
        <f>(D183*1000)/'[1]everything spreadsheet'!$B$28/60+W182</f>
        <v>1431.6114508778448</v>
      </c>
    </row>
    <row r="184" spans="1:23" ht="15.75" customHeight="1">
      <c r="A184" s="79">
        <v>41815</v>
      </c>
      <c r="B184" s="56">
        <v>0</v>
      </c>
      <c r="C184" s="15">
        <f t="shared" si="30"/>
        <v>0</v>
      </c>
      <c r="D184" s="15">
        <f t="shared" si="41"/>
        <v>9.3699999999999957</v>
      </c>
      <c r="E184" s="122">
        <f>'[1]everything spreadsheet'!$B$27*1000</f>
        <v>105879.88429553059</v>
      </c>
      <c r="F184" s="122">
        <f t="shared" si="36"/>
        <v>0</v>
      </c>
      <c r="G184" s="123">
        <f t="shared" si="31"/>
        <v>0</v>
      </c>
      <c r="H184" s="28">
        <f t="shared" si="37"/>
        <v>0</v>
      </c>
      <c r="I184" s="28">
        <f t="shared" si="32"/>
        <v>0</v>
      </c>
      <c r="J184" s="28">
        <f t="shared" si="33"/>
        <v>0</v>
      </c>
      <c r="K184" s="123">
        <f t="shared" si="34"/>
        <v>0</v>
      </c>
      <c r="L184" s="28">
        <f t="shared" si="42"/>
        <v>1200</v>
      </c>
      <c r="M184" s="124">
        <f t="shared" si="43"/>
        <v>4.32</v>
      </c>
      <c r="N184" s="123">
        <f>IF('[1]everything spreadsheet'!$B$12="Ozone",K184+M184+G184,G184+M184)</f>
        <v>4.32</v>
      </c>
      <c r="O184" s="28">
        <f t="shared" si="38"/>
        <v>0.30857142857142861</v>
      </c>
      <c r="P184">
        <f t="shared" si="35"/>
        <v>0</v>
      </c>
      <c r="Q184" s="8">
        <f t="shared" si="39"/>
        <v>0</v>
      </c>
      <c r="R184">
        <f t="shared" si="40"/>
        <v>22738</v>
      </c>
      <c r="W184">
        <f>(D184*1000)/'[1]everything spreadsheet'!$B$28/60+W183</f>
        <v>1435.3525401379841</v>
      </c>
    </row>
    <row r="185" spans="1:23" ht="15.75" customHeight="1">
      <c r="A185" s="79">
        <v>41816</v>
      </c>
      <c r="B185" s="56">
        <v>5.8</v>
      </c>
      <c r="C185" s="15">
        <f t="shared" si="30"/>
        <v>0.57999999999999996</v>
      </c>
      <c r="D185" s="15">
        <f t="shared" si="41"/>
        <v>9.4499999999999957</v>
      </c>
      <c r="E185" s="122">
        <f>'[1]everything spreadsheet'!$B$27*1000</f>
        <v>105879.88429553059</v>
      </c>
      <c r="F185" s="122">
        <f t="shared" si="36"/>
        <v>229794.83988091472</v>
      </c>
      <c r="G185" s="123">
        <f t="shared" si="31"/>
        <v>0.22979483988091473</v>
      </c>
      <c r="H185" s="28">
        <f t="shared" si="37"/>
        <v>2899.9999999999995</v>
      </c>
      <c r="I185" s="28">
        <f t="shared" si="32"/>
        <v>2.8999999999999995</v>
      </c>
      <c r="J185" s="28">
        <f t="shared" si="33"/>
        <v>5799999.9999999991</v>
      </c>
      <c r="K185" s="123">
        <f t="shared" si="34"/>
        <v>5.7999999999999989</v>
      </c>
      <c r="L185" s="28">
        <f t="shared" si="42"/>
        <v>1200</v>
      </c>
      <c r="M185" s="124">
        <f t="shared" si="43"/>
        <v>4.32</v>
      </c>
      <c r="N185" s="123">
        <f>IF('[1]everything spreadsheet'!$B$12="Ozone",K185+M185+G185,G185+M185)</f>
        <v>10.349794839880914</v>
      </c>
      <c r="O185" s="28">
        <f t="shared" si="38"/>
        <v>0.73927105999149401</v>
      </c>
      <c r="P185">
        <f t="shared" si="35"/>
        <v>115999.99999999999</v>
      </c>
      <c r="Q185" s="8">
        <f t="shared" si="39"/>
        <v>115.99999999999999</v>
      </c>
      <c r="R185">
        <f t="shared" si="40"/>
        <v>22854</v>
      </c>
      <c r="W185">
        <f>(D185*1000)/'[1]everything spreadsheet'!$B$28/60+W184</f>
        <v>1439.125570395008</v>
      </c>
    </row>
    <row r="186" spans="1:23" ht="15.75" customHeight="1">
      <c r="A186" s="79">
        <v>41817</v>
      </c>
      <c r="B186" s="56">
        <v>20.399999999999999</v>
      </c>
      <c r="C186" s="15">
        <f t="shared" si="30"/>
        <v>2.0399999999999996</v>
      </c>
      <c r="D186" s="15">
        <f t="shared" si="41"/>
        <v>10.989999999999995</v>
      </c>
      <c r="E186" s="122">
        <f>'[1]everything spreadsheet'!$B$27*1000</f>
        <v>105879.88429553059</v>
      </c>
      <c r="F186" s="122">
        <f t="shared" si="36"/>
        <v>808243.91958114819</v>
      </c>
      <c r="G186" s="123">
        <f t="shared" si="31"/>
        <v>0.80824391958114816</v>
      </c>
      <c r="H186" s="28">
        <f t="shared" si="37"/>
        <v>10200</v>
      </c>
      <c r="I186" s="28">
        <f t="shared" si="32"/>
        <v>10.199999999999999</v>
      </c>
      <c r="J186" s="28">
        <f t="shared" si="33"/>
        <v>20400000</v>
      </c>
      <c r="K186" s="123">
        <f t="shared" si="34"/>
        <v>20.399999999999999</v>
      </c>
      <c r="L186" s="28">
        <f t="shared" si="42"/>
        <v>1200</v>
      </c>
      <c r="M186" s="124">
        <f t="shared" si="43"/>
        <v>4.32</v>
      </c>
      <c r="N186" s="123">
        <f>IF('[1]everything spreadsheet'!$B$12="Ozone",K186+M186+G186,G186+M186)</f>
        <v>25.528243919581147</v>
      </c>
      <c r="O186" s="28">
        <f t="shared" si="38"/>
        <v>1.8234459942557963</v>
      </c>
      <c r="P186">
        <f t="shared" si="35"/>
        <v>408000</v>
      </c>
      <c r="Q186" s="8">
        <f t="shared" si="39"/>
        <v>408</v>
      </c>
      <c r="R186">
        <f t="shared" si="40"/>
        <v>23262</v>
      </c>
      <c r="W186">
        <f>(D186*1000)/'[1]everything spreadsheet'!$B$28/60+W185</f>
        <v>1443.5134648420656</v>
      </c>
    </row>
    <row r="187" spans="1:23" ht="15.75" customHeight="1">
      <c r="A187" s="79">
        <v>41818</v>
      </c>
      <c r="B187" s="56">
        <v>20.399999999999999</v>
      </c>
      <c r="C187" s="15">
        <f t="shared" si="30"/>
        <v>2.0399999999999996</v>
      </c>
      <c r="D187" s="15">
        <f t="shared" si="41"/>
        <v>12.529999999999994</v>
      </c>
      <c r="E187" s="122">
        <f>'[1]everything spreadsheet'!$B$27*1000</f>
        <v>105879.88429553059</v>
      </c>
      <c r="F187" s="122">
        <f t="shared" si="36"/>
        <v>808243.91958114819</v>
      </c>
      <c r="G187" s="123">
        <f t="shared" si="31"/>
        <v>0.80824391958114816</v>
      </c>
      <c r="H187" s="28">
        <f t="shared" si="37"/>
        <v>10200</v>
      </c>
      <c r="I187" s="28">
        <f t="shared" si="32"/>
        <v>10.199999999999999</v>
      </c>
      <c r="J187" s="28">
        <f t="shared" si="33"/>
        <v>20400000</v>
      </c>
      <c r="K187" s="123">
        <f t="shared" si="34"/>
        <v>20.399999999999999</v>
      </c>
      <c r="L187" s="28">
        <f t="shared" si="42"/>
        <v>1200</v>
      </c>
      <c r="M187" s="124">
        <f t="shared" si="43"/>
        <v>4.32</v>
      </c>
      <c r="N187" s="123">
        <f>IF('[1]everything spreadsheet'!$B$12="Ozone",K187+M187+G187,G187+M187)</f>
        <v>25.528243919581147</v>
      </c>
      <c r="O187" s="28">
        <f t="shared" si="38"/>
        <v>1.8234459942557963</v>
      </c>
      <c r="P187">
        <f t="shared" si="35"/>
        <v>408000</v>
      </c>
      <c r="Q187" s="8">
        <f t="shared" si="39"/>
        <v>408</v>
      </c>
      <c r="R187">
        <f t="shared" si="40"/>
        <v>23670</v>
      </c>
      <c r="W187">
        <f>(D187*1000)/'[1]everything spreadsheet'!$B$28/60+W186</f>
        <v>1448.5162234791567</v>
      </c>
    </row>
    <row r="188" spans="1:23" ht="15.75" customHeight="1">
      <c r="A188" s="79">
        <v>41819</v>
      </c>
      <c r="B188" s="56">
        <v>0.6</v>
      </c>
      <c r="C188" s="15">
        <f t="shared" si="30"/>
        <v>0.06</v>
      </c>
      <c r="D188" s="15">
        <f t="shared" si="41"/>
        <v>12.089999999999995</v>
      </c>
      <c r="E188" s="122">
        <f>'[1]everything spreadsheet'!$B$27*1000</f>
        <v>105879.88429553059</v>
      </c>
      <c r="F188" s="122">
        <f t="shared" si="36"/>
        <v>23771.879987680833</v>
      </c>
      <c r="G188" s="123">
        <f t="shared" si="31"/>
        <v>2.3771879987680832E-2</v>
      </c>
      <c r="H188" s="28">
        <f t="shared" si="37"/>
        <v>300</v>
      </c>
      <c r="I188" s="28">
        <f t="shared" si="32"/>
        <v>0.3</v>
      </c>
      <c r="J188" s="28">
        <f t="shared" si="33"/>
        <v>600000</v>
      </c>
      <c r="K188" s="123">
        <f t="shared" si="34"/>
        <v>0.6</v>
      </c>
      <c r="L188" s="28">
        <f t="shared" si="42"/>
        <v>1200</v>
      </c>
      <c r="M188" s="124">
        <f t="shared" si="43"/>
        <v>4.32</v>
      </c>
      <c r="N188" s="123">
        <f>IF('[1]everything spreadsheet'!$B$12="Ozone",K188+M188+G188,G188+M188)</f>
        <v>4.9437718799876809</v>
      </c>
      <c r="O188" s="28">
        <f t="shared" si="38"/>
        <v>0.35312656285626293</v>
      </c>
      <c r="P188">
        <f t="shared" si="35"/>
        <v>12000</v>
      </c>
      <c r="Q188" s="8">
        <f t="shared" si="39"/>
        <v>12</v>
      </c>
      <c r="R188">
        <f t="shared" si="40"/>
        <v>23682</v>
      </c>
      <c r="W188">
        <f>(D188*1000)/'[1]everything spreadsheet'!$B$28/60+W187</f>
        <v>1453.343306633381</v>
      </c>
    </row>
    <row r="189" spans="1:23" ht="15.75" customHeight="1">
      <c r="A189" s="79">
        <v>41820</v>
      </c>
      <c r="B189" s="56">
        <v>0</v>
      </c>
      <c r="C189" s="15">
        <f t="shared" si="30"/>
        <v>0</v>
      </c>
      <c r="D189" s="15">
        <f t="shared" si="41"/>
        <v>11.589999999999995</v>
      </c>
      <c r="E189" s="122">
        <f>'[1]everything spreadsheet'!$B$27*1000</f>
        <v>105879.88429553059</v>
      </c>
      <c r="F189" s="122">
        <f t="shared" si="36"/>
        <v>0</v>
      </c>
      <c r="G189" s="123">
        <f t="shared" si="31"/>
        <v>0</v>
      </c>
      <c r="H189" s="28">
        <f t="shared" si="37"/>
        <v>0</v>
      </c>
      <c r="I189" s="28">
        <f t="shared" si="32"/>
        <v>0</v>
      </c>
      <c r="J189" s="28">
        <f t="shared" si="33"/>
        <v>0</v>
      </c>
      <c r="K189" s="123">
        <f t="shared" si="34"/>
        <v>0</v>
      </c>
      <c r="L189" s="28">
        <f t="shared" si="42"/>
        <v>1200</v>
      </c>
      <c r="M189" s="124">
        <f t="shared" si="43"/>
        <v>4.32</v>
      </c>
      <c r="N189" s="123">
        <f>IF('[1]everything spreadsheet'!$B$12="Ozone",K189+M189+G189,G189+M189)</f>
        <v>4.32</v>
      </c>
      <c r="O189" s="28">
        <f t="shared" si="38"/>
        <v>0.30857142857142861</v>
      </c>
      <c r="P189">
        <f t="shared" si="35"/>
        <v>0</v>
      </c>
      <c r="Q189" s="8">
        <f t="shared" si="39"/>
        <v>0</v>
      </c>
      <c r="R189">
        <f t="shared" si="40"/>
        <v>23682</v>
      </c>
      <c r="W189">
        <f>(D189*1000)/'[1]everything spreadsheet'!$B$28/60+W188</f>
        <v>1457.970758557075</v>
      </c>
    </row>
    <row r="190" spans="1:23" ht="15.75" customHeight="1">
      <c r="A190" s="79">
        <v>41821</v>
      </c>
      <c r="B190" s="56">
        <v>0</v>
      </c>
      <c r="C190" s="15">
        <f t="shared" si="30"/>
        <v>0</v>
      </c>
      <c r="D190" s="15">
        <f t="shared" si="41"/>
        <v>11.089999999999995</v>
      </c>
      <c r="E190" s="122">
        <f>'[1]everything spreadsheet'!$B$27*1000</f>
        <v>105879.88429553059</v>
      </c>
      <c r="F190" s="122">
        <f t="shared" si="36"/>
        <v>0</v>
      </c>
      <c r="G190" s="123">
        <f t="shared" si="31"/>
        <v>0</v>
      </c>
      <c r="H190" s="28">
        <f t="shared" si="37"/>
        <v>0</v>
      </c>
      <c r="I190" s="28">
        <f t="shared" si="32"/>
        <v>0</v>
      </c>
      <c r="J190" s="28">
        <f t="shared" si="33"/>
        <v>0</v>
      </c>
      <c r="K190" s="123">
        <f t="shared" si="34"/>
        <v>0</v>
      </c>
      <c r="L190" s="28">
        <f t="shared" si="42"/>
        <v>1200</v>
      </c>
      <c r="M190" s="124">
        <f t="shared" si="43"/>
        <v>4.32</v>
      </c>
      <c r="N190" s="123">
        <f>IF('[1]everything spreadsheet'!$B$12="Ozone",K190+M190+G190,G190+M190)</f>
        <v>4.32</v>
      </c>
      <c r="O190" s="28">
        <f t="shared" si="38"/>
        <v>0.30857142857142861</v>
      </c>
      <c r="P190">
        <f t="shared" si="35"/>
        <v>0</v>
      </c>
      <c r="Q190" s="8">
        <f t="shared" si="39"/>
        <v>0</v>
      </c>
      <c r="R190">
        <f t="shared" si="40"/>
        <v>23682</v>
      </c>
      <c r="W190">
        <f>(D190*1000)/'[1]everything spreadsheet'!$B$28/60+W189</f>
        <v>1462.3985792502385</v>
      </c>
    </row>
    <row r="191" spans="1:23" ht="15.75" customHeight="1">
      <c r="A191" s="79">
        <v>41822</v>
      </c>
      <c r="B191" s="56">
        <v>1.8</v>
      </c>
      <c r="C191" s="15">
        <f t="shared" si="30"/>
        <v>0.18</v>
      </c>
      <c r="D191" s="15">
        <f t="shared" si="41"/>
        <v>10.769999999999994</v>
      </c>
      <c r="E191" s="122">
        <f>'[1]everything spreadsheet'!$B$27*1000</f>
        <v>105879.88429553059</v>
      </c>
      <c r="F191" s="122">
        <f t="shared" si="36"/>
        <v>71315.6399630425</v>
      </c>
      <c r="G191" s="123">
        <f t="shared" si="31"/>
        <v>7.1315639963042507E-2</v>
      </c>
      <c r="H191" s="28">
        <f t="shared" si="37"/>
        <v>900</v>
      </c>
      <c r="I191" s="28">
        <f t="shared" si="32"/>
        <v>0.9</v>
      </c>
      <c r="J191" s="28">
        <f t="shared" si="33"/>
        <v>1800000</v>
      </c>
      <c r="K191" s="123">
        <f t="shared" si="34"/>
        <v>1.8</v>
      </c>
      <c r="L191" s="28">
        <f t="shared" si="42"/>
        <v>1200</v>
      </c>
      <c r="M191" s="124">
        <f t="shared" si="43"/>
        <v>4.32</v>
      </c>
      <c r="N191" s="123">
        <f>IF('[1]everything spreadsheet'!$B$12="Ozone",K191+M191+G191,G191+M191)</f>
        <v>6.1913156399630429</v>
      </c>
      <c r="O191" s="28">
        <f t="shared" si="38"/>
        <v>0.44223683142593168</v>
      </c>
      <c r="P191">
        <f t="shared" si="35"/>
        <v>36000</v>
      </c>
      <c r="Q191" s="8">
        <f t="shared" si="39"/>
        <v>36</v>
      </c>
      <c r="R191">
        <f t="shared" si="40"/>
        <v>23718</v>
      </c>
      <c r="W191">
        <f>(D191*1000)/'[1]everything spreadsheet'!$B$28/60+W190</f>
        <v>1466.6986359558628</v>
      </c>
    </row>
    <row r="192" spans="1:23" ht="15.75" customHeight="1">
      <c r="A192" s="79">
        <v>41823</v>
      </c>
      <c r="B192" s="56">
        <v>6.2</v>
      </c>
      <c r="C192" s="15">
        <f t="shared" si="30"/>
        <v>0.62</v>
      </c>
      <c r="D192" s="15">
        <f t="shared" si="41"/>
        <v>10.889999999999993</v>
      </c>
      <c r="E192" s="122">
        <f>'[1]everything spreadsheet'!$B$27*1000</f>
        <v>105879.88429553059</v>
      </c>
      <c r="F192" s="122">
        <f t="shared" si="36"/>
        <v>245642.75987270195</v>
      </c>
      <c r="G192" s="123">
        <f t="shared" si="31"/>
        <v>0.24564275987270195</v>
      </c>
      <c r="H192" s="28">
        <f t="shared" si="37"/>
        <v>3100</v>
      </c>
      <c r="I192" s="28">
        <f t="shared" si="32"/>
        <v>3.1</v>
      </c>
      <c r="J192" s="28">
        <f t="shared" si="33"/>
        <v>6200000</v>
      </c>
      <c r="K192" s="123">
        <f t="shared" si="34"/>
        <v>6.2</v>
      </c>
      <c r="L192" s="28">
        <f t="shared" si="42"/>
        <v>1200</v>
      </c>
      <c r="M192" s="124">
        <f t="shared" si="43"/>
        <v>4.32</v>
      </c>
      <c r="N192" s="123">
        <f>IF('[1]everything spreadsheet'!$B$12="Ozone",K192+M192+G192,G192+M192)</f>
        <v>10.765642759872701</v>
      </c>
      <c r="O192" s="28">
        <f t="shared" si="38"/>
        <v>0.76897448284805026</v>
      </c>
      <c r="P192">
        <f t="shared" si="35"/>
        <v>124000</v>
      </c>
      <c r="Q192" s="8">
        <f t="shared" si="39"/>
        <v>124</v>
      </c>
      <c r="R192">
        <f t="shared" si="40"/>
        <v>23842</v>
      </c>
      <c r="W192">
        <f>(D192*1000)/'[1]everything spreadsheet'!$B$28/60+W191</f>
        <v>1471.0466041568143</v>
      </c>
    </row>
    <row r="193" spans="1:23" ht="15.75" customHeight="1">
      <c r="A193" s="79">
        <v>41824</v>
      </c>
      <c r="B193" s="56">
        <v>9.4</v>
      </c>
      <c r="C193" s="15">
        <f t="shared" si="30"/>
        <v>0.94000000000000006</v>
      </c>
      <c r="D193" s="15">
        <f t="shared" si="41"/>
        <v>11.329999999999993</v>
      </c>
      <c r="E193" s="122">
        <f>'[1]everything spreadsheet'!$B$27*1000</f>
        <v>105879.88429553059</v>
      </c>
      <c r="F193" s="122">
        <f t="shared" si="36"/>
        <v>372426.11980699975</v>
      </c>
      <c r="G193" s="123">
        <f t="shared" si="31"/>
        <v>0.37242611980699974</v>
      </c>
      <c r="H193" s="28">
        <f t="shared" si="37"/>
        <v>4700</v>
      </c>
      <c r="I193" s="28">
        <f t="shared" si="32"/>
        <v>4.7</v>
      </c>
      <c r="J193" s="28">
        <f t="shared" si="33"/>
        <v>9400000</v>
      </c>
      <c r="K193" s="123">
        <f t="shared" si="34"/>
        <v>9.4</v>
      </c>
      <c r="L193" s="28">
        <f t="shared" si="42"/>
        <v>1200</v>
      </c>
      <c r="M193" s="124">
        <f t="shared" si="43"/>
        <v>4.32</v>
      </c>
      <c r="N193" s="123">
        <f>IF('[1]everything spreadsheet'!$B$12="Ozone",K193+M193+G193,G193+M193)</f>
        <v>14.092426119807</v>
      </c>
      <c r="O193" s="28">
        <f t="shared" si="38"/>
        <v>1.0066018657005</v>
      </c>
      <c r="P193">
        <f t="shared" si="35"/>
        <v>188000</v>
      </c>
      <c r="Q193" s="8">
        <f t="shared" si="39"/>
        <v>188</v>
      </c>
      <c r="R193">
        <f t="shared" si="40"/>
        <v>24030</v>
      </c>
      <c r="W193">
        <f>(D193*1000)/'[1]everything spreadsheet'!$B$28/60+W192</f>
        <v>1475.5702478406324</v>
      </c>
    </row>
    <row r="194" spans="1:23" ht="15.75" customHeight="1">
      <c r="A194" s="79">
        <v>41825</v>
      </c>
      <c r="B194" s="56">
        <v>26.6</v>
      </c>
      <c r="C194" s="15">
        <f t="shared" si="30"/>
        <v>2.5</v>
      </c>
      <c r="D194" s="15">
        <f t="shared" si="41"/>
        <v>13.329999999999993</v>
      </c>
      <c r="E194" s="122">
        <f>'[1]everything spreadsheet'!$B$27*1000</f>
        <v>105879.88429553059</v>
      </c>
      <c r="F194" s="122">
        <f t="shared" si="36"/>
        <v>990494.99948670156</v>
      </c>
      <c r="G194" s="123">
        <f t="shared" si="31"/>
        <v>0.99049499948670161</v>
      </c>
      <c r="H194" s="28">
        <f t="shared" si="37"/>
        <v>12500</v>
      </c>
      <c r="I194" s="28">
        <f t="shared" si="32"/>
        <v>12.5</v>
      </c>
      <c r="J194" s="28">
        <f t="shared" si="33"/>
        <v>25000000</v>
      </c>
      <c r="K194" s="123">
        <f t="shared" si="34"/>
        <v>25</v>
      </c>
      <c r="L194" s="28">
        <f t="shared" si="42"/>
        <v>1200</v>
      </c>
      <c r="M194" s="124">
        <f t="shared" si="43"/>
        <v>4.32</v>
      </c>
      <c r="N194" s="123">
        <f>IF('[1]everything spreadsheet'!$B$12="Ozone",K194+M194+G194,G194+M194)</f>
        <v>30.310494999486703</v>
      </c>
      <c r="O194" s="28">
        <f t="shared" si="38"/>
        <v>2.1650353571061931</v>
      </c>
      <c r="P194">
        <f t="shared" si="35"/>
        <v>500000</v>
      </c>
      <c r="Q194" s="8">
        <f t="shared" si="39"/>
        <v>500</v>
      </c>
      <c r="R194">
        <f t="shared" si="40"/>
        <v>24530</v>
      </c>
      <c r="W194">
        <f>(D194*1000)/'[1]everything spreadsheet'!$B$28/60+W193</f>
        <v>1480.892416446572</v>
      </c>
    </row>
    <row r="195" spans="1:23" ht="15.75" customHeight="1">
      <c r="A195" s="79">
        <v>41826</v>
      </c>
      <c r="B195" s="56">
        <v>13.6</v>
      </c>
      <c r="C195" s="15">
        <f t="shared" si="30"/>
        <v>1.3599999999999999</v>
      </c>
      <c r="D195" s="15">
        <f t="shared" si="41"/>
        <v>14.189999999999992</v>
      </c>
      <c r="E195" s="122">
        <f>'[1]everything spreadsheet'!$B$27*1000</f>
        <v>105879.88429553059</v>
      </c>
      <c r="F195" s="122">
        <f t="shared" si="36"/>
        <v>538829.27972076554</v>
      </c>
      <c r="G195" s="123">
        <f t="shared" si="31"/>
        <v>0.53882927972076555</v>
      </c>
      <c r="H195" s="28">
        <f t="shared" si="37"/>
        <v>6800</v>
      </c>
      <c r="I195" s="28">
        <f t="shared" si="32"/>
        <v>6.8</v>
      </c>
      <c r="J195" s="28">
        <f t="shared" si="33"/>
        <v>13600000</v>
      </c>
      <c r="K195" s="123">
        <f t="shared" si="34"/>
        <v>13.6</v>
      </c>
      <c r="L195" s="28">
        <f t="shared" si="42"/>
        <v>1200</v>
      </c>
      <c r="M195" s="124">
        <f t="shared" si="43"/>
        <v>4.32</v>
      </c>
      <c r="N195" s="123">
        <f>IF('[1]everything spreadsheet'!$B$12="Ozone",K195+M195+G195,G195+M195)</f>
        <v>18.458829279720767</v>
      </c>
      <c r="O195" s="28">
        <f t="shared" si="38"/>
        <v>1.3184878056943405</v>
      </c>
      <c r="P195">
        <f t="shared" si="35"/>
        <v>272000</v>
      </c>
      <c r="Q195" s="8">
        <f t="shared" si="39"/>
        <v>272</v>
      </c>
      <c r="R195">
        <f t="shared" si="40"/>
        <v>24802</v>
      </c>
      <c r="W195">
        <f>(D195*1000)/'[1]everything spreadsheet'!$B$28/60+W194</f>
        <v>1486.557950769024</v>
      </c>
    </row>
    <row r="196" spans="1:23" ht="15.75" customHeight="1">
      <c r="A196" s="79">
        <v>41827</v>
      </c>
      <c r="B196" s="56">
        <v>0</v>
      </c>
      <c r="C196" s="15">
        <f t="shared" si="30"/>
        <v>0</v>
      </c>
      <c r="D196" s="15">
        <f t="shared" si="41"/>
        <v>13.689999999999992</v>
      </c>
      <c r="E196" s="122">
        <f>'[1]everything spreadsheet'!$B$27*1000</f>
        <v>105879.88429553059</v>
      </c>
      <c r="F196" s="122">
        <f t="shared" si="36"/>
        <v>0</v>
      </c>
      <c r="G196" s="123">
        <f t="shared" si="31"/>
        <v>0</v>
      </c>
      <c r="H196" s="28">
        <f t="shared" si="37"/>
        <v>0</v>
      </c>
      <c r="I196" s="28">
        <f t="shared" si="32"/>
        <v>0</v>
      </c>
      <c r="J196" s="28">
        <f t="shared" si="33"/>
        <v>0</v>
      </c>
      <c r="K196" s="123">
        <f t="shared" si="34"/>
        <v>0</v>
      </c>
      <c r="L196" s="28">
        <f t="shared" si="42"/>
        <v>1200</v>
      </c>
      <c r="M196" s="124">
        <f t="shared" si="43"/>
        <v>4.32</v>
      </c>
      <c r="N196" s="123">
        <f>IF('[1]everything spreadsheet'!$B$12="Ozone",K196+M196+G196,G196+M196)</f>
        <v>4.32</v>
      </c>
      <c r="O196" s="28">
        <f t="shared" si="38"/>
        <v>0.30857142857142861</v>
      </c>
      <c r="P196">
        <f t="shared" si="35"/>
        <v>0</v>
      </c>
      <c r="Q196" s="8">
        <f t="shared" si="39"/>
        <v>0</v>
      </c>
      <c r="R196">
        <f t="shared" si="40"/>
        <v>24802</v>
      </c>
      <c r="W196">
        <f>(D196*1000)/'[1]everything spreadsheet'!$B$28/60+W195</f>
        <v>1492.0238538609456</v>
      </c>
    </row>
    <row r="197" spans="1:23" ht="15.75" customHeight="1">
      <c r="A197" s="79">
        <v>41828</v>
      </c>
      <c r="B197" s="56">
        <v>0</v>
      </c>
      <c r="C197" s="15">
        <f t="shared" si="30"/>
        <v>0</v>
      </c>
      <c r="D197" s="15">
        <f t="shared" si="41"/>
        <v>13.189999999999992</v>
      </c>
      <c r="E197" s="122">
        <f>'[1]everything spreadsheet'!$B$27*1000</f>
        <v>105879.88429553059</v>
      </c>
      <c r="F197" s="122">
        <f t="shared" si="36"/>
        <v>0</v>
      </c>
      <c r="G197" s="123">
        <f t="shared" si="31"/>
        <v>0</v>
      </c>
      <c r="H197" s="28">
        <f t="shared" si="37"/>
        <v>0</v>
      </c>
      <c r="I197" s="28">
        <f t="shared" si="32"/>
        <v>0</v>
      </c>
      <c r="J197" s="28">
        <f t="shared" si="33"/>
        <v>0</v>
      </c>
      <c r="K197" s="123">
        <f t="shared" si="34"/>
        <v>0</v>
      </c>
      <c r="L197" s="28">
        <f t="shared" si="42"/>
        <v>1200</v>
      </c>
      <c r="M197" s="124">
        <f t="shared" si="43"/>
        <v>4.32</v>
      </c>
      <c r="N197" s="123">
        <f>IF('[1]everything spreadsheet'!$B$12="Ozone",K197+M197+G197,G197+M197)</f>
        <v>4.32</v>
      </c>
      <c r="O197" s="28">
        <f t="shared" si="38"/>
        <v>0.30857142857142861</v>
      </c>
      <c r="P197">
        <f t="shared" si="35"/>
        <v>0</v>
      </c>
      <c r="Q197" s="8">
        <f t="shared" si="39"/>
        <v>0</v>
      </c>
      <c r="R197">
        <f t="shared" si="40"/>
        <v>24802</v>
      </c>
      <c r="W197">
        <f>(D197*1000)/'[1]everything spreadsheet'!$B$28/60+W196</f>
        <v>1497.2901257223368</v>
      </c>
    </row>
    <row r="198" spans="1:23" ht="15.75" customHeight="1">
      <c r="A198" s="79">
        <v>41829</v>
      </c>
      <c r="B198" s="56">
        <v>0</v>
      </c>
      <c r="C198" s="15">
        <f t="shared" si="30"/>
        <v>0</v>
      </c>
      <c r="D198" s="15">
        <f t="shared" si="41"/>
        <v>12.689999999999992</v>
      </c>
      <c r="E198" s="122">
        <f>'[1]everything spreadsheet'!$B$27*1000</f>
        <v>105879.88429553059</v>
      </c>
      <c r="F198" s="122">
        <f t="shared" si="36"/>
        <v>0</v>
      </c>
      <c r="G198" s="123">
        <f t="shared" si="31"/>
        <v>0</v>
      </c>
      <c r="H198" s="28">
        <f t="shared" si="37"/>
        <v>0</v>
      </c>
      <c r="I198" s="28">
        <f t="shared" si="32"/>
        <v>0</v>
      </c>
      <c r="J198" s="28">
        <f t="shared" si="33"/>
        <v>0</v>
      </c>
      <c r="K198" s="123">
        <f t="shared" si="34"/>
        <v>0</v>
      </c>
      <c r="L198" s="28">
        <f t="shared" si="42"/>
        <v>1200</v>
      </c>
      <c r="M198" s="124">
        <f t="shared" si="43"/>
        <v>4.32</v>
      </c>
      <c r="N198" s="123">
        <f>IF('[1]everything spreadsheet'!$B$12="Ozone",K198+M198+G198,G198+M198)</f>
        <v>4.32</v>
      </c>
      <c r="O198" s="28">
        <f t="shared" si="38"/>
        <v>0.30857142857142861</v>
      </c>
      <c r="P198">
        <f t="shared" si="35"/>
        <v>0</v>
      </c>
      <c r="Q198" s="8">
        <f t="shared" si="39"/>
        <v>0</v>
      </c>
      <c r="R198">
        <f t="shared" si="40"/>
        <v>24802</v>
      </c>
      <c r="W198">
        <f>(D198*1000)/'[1]everything spreadsheet'!$B$28/60+W197</f>
        <v>1502.3567663531976</v>
      </c>
    </row>
    <row r="199" spans="1:23" ht="15.75" customHeight="1">
      <c r="A199" s="79">
        <v>41830</v>
      </c>
      <c r="B199" s="56">
        <v>0</v>
      </c>
      <c r="C199" s="15">
        <f t="shared" si="30"/>
        <v>0</v>
      </c>
      <c r="D199" s="15">
        <f t="shared" si="41"/>
        <v>12.189999999999992</v>
      </c>
      <c r="E199" s="122">
        <f>'[1]everything spreadsheet'!$B$27*1000</f>
        <v>105879.88429553059</v>
      </c>
      <c r="F199" s="122">
        <f t="shared" si="36"/>
        <v>0</v>
      </c>
      <c r="G199" s="123">
        <f t="shared" si="31"/>
        <v>0</v>
      </c>
      <c r="H199" s="28">
        <f t="shared" si="37"/>
        <v>0</v>
      </c>
      <c r="I199" s="28">
        <f t="shared" si="32"/>
        <v>0</v>
      </c>
      <c r="J199" s="28">
        <f t="shared" si="33"/>
        <v>0</v>
      </c>
      <c r="K199" s="123">
        <f t="shared" si="34"/>
        <v>0</v>
      </c>
      <c r="L199" s="28">
        <f t="shared" si="42"/>
        <v>1200</v>
      </c>
      <c r="M199" s="124">
        <f t="shared" si="43"/>
        <v>4.32</v>
      </c>
      <c r="N199" s="123">
        <f>IF('[1]everything spreadsheet'!$B$12="Ozone",K199+M199+G199,G199+M199)</f>
        <v>4.32</v>
      </c>
      <c r="O199" s="28">
        <f t="shared" si="38"/>
        <v>0.30857142857142861</v>
      </c>
      <c r="P199">
        <f t="shared" si="35"/>
        <v>0</v>
      </c>
      <c r="Q199" s="8">
        <f t="shared" si="39"/>
        <v>0</v>
      </c>
      <c r="R199">
        <f t="shared" si="40"/>
        <v>24802</v>
      </c>
      <c r="W199">
        <f>(D199*1000)/'[1]everything spreadsheet'!$B$28/60+W198</f>
        <v>1507.2237757535281</v>
      </c>
    </row>
    <row r="200" spans="1:23" ht="15.75" customHeight="1">
      <c r="A200" s="79">
        <v>41831</v>
      </c>
      <c r="B200" s="56">
        <v>0</v>
      </c>
      <c r="C200" s="15">
        <f t="shared" si="30"/>
        <v>0</v>
      </c>
      <c r="D200" s="15">
        <f t="shared" si="41"/>
        <v>11.689999999999992</v>
      </c>
      <c r="E200" s="122">
        <f>'[1]everything spreadsheet'!$B$27*1000</f>
        <v>105879.88429553059</v>
      </c>
      <c r="F200" s="122">
        <f t="shared" si="36"/>
        <v>0</v>
      </c>
      <c r="G200" s="123">
        <f t="shared" si="31"/>
        <v>0</v>
      </c>
      <c r="H200" s="28">
        <f t="shared" si="37"/>
        <v>0</v>
      </c>
      <c r="I200" s="28">
        <f t="shared" si="32"/>
        <v>0</v>
      </c>
      <c r="J200" s="28">
        <f t="shared" si="33"/>
        <v>0</v>
      </c>
      <c r="K200" s="123">
        <f t="shared" si="34"/>
        <v>0</v>
      </c>
      <c r="L200" s="28">
        <f t="shared" si="42"/>
        <v>1200</v>
      </c>
      <c r="M200" s="124">
        <f t="shared" si="43"/>
        <v>4.32</v>
      </c>
      <c r="N200" s="123">
        <f>IF('[1]everything spreadsheet'!$B$12="Ozone",K200+M200+G200,G200+M200)</f>
        <v>4.32</v>
      </c>
      <c r="O200" s="28">
        <f t="shared" si="38"/>
        <v>0.30857142857142861</v>
      </c>
      <c r="P200">
        <f t="shared" si="35"/>
        <v>0</v>
      </c>
      <c r="Q200" s="8">
        <f t="shared" si="39"/>
        <v>0</v>
      </c>
      <c r="R200">
        <f t="shared" si="40"/>
        <v>24802</v>
      </c>
      <c r="W200">
        <f>(D200*1000)/'[1]everything spreadsheet'!$B$28/60+W199</f>
        <v>1511.8911539233281</v>
      </c>
    </row>
    <row r="201" spans="1:23" ht="15.75" customHeight="1">
      <c r="A201" s="79">
        <v>41832</v>
      </c>
      <c r="B201" s="56">
        <v>0</v>
      </c>
      <c r="C201" s="15">
        <f t="shared" ref="C201:C264" si="44">IF(B201/1000*$B$2&lt;=$B$3,B201/1000*$B$2,$B$3)</f>
        <v>0</v>
      </c>
      <c r="D201" s="15">
        <f t="shared" si="41"/>
        <v>11.189999999999992</v>
      </c>
      <c r="E201" s="122">
        <f>'[1]everything spreadsheet'!$B$27*1000</f>
        <v>105879.88429553059</v>
      </c>
      <c r="F201" s="122">
        <f t="shared" si="36"/>
        <v>0</v>
      </c>
      <c r="G201" s="123">
        <f t="shared" ref="G201:G264" si="45">F201/1000000</f>
        <v>0</v>
      </c>
      <c r="H201" s="28">
        <f t="shared" si="37"/>
        <v>0</v>
      </c>
      <c r="I201" s="28">
        <f t="shared" ref="I201:I264" si="46">H201/1000</f>
        <v>0</v>
      </c>
      <c r="J201" s="28">
        <f t="shared" ref="J201:J264" si="47">I201*2000000</f>
        <v>0</v>
      </c>
      <c r="K201" s="123">
        <f t="shared" ref="K201:K264" si="48">J201/1000000</f>
        <v>0</v>
      </c>
      <c r="L201" s="28">
        <f t="shared" si="42"/>
        <v>1200</v>
      </c>
      <c r="M201" s="124">
        <f t="shared" si="43"/>
        <v>4.32</v>
      </c>
      <c r="N201" s="123">
        <f>IF('[1]everything spreadsheet'!$B$12="Ozone",K201+M201+G201,G201+M201)</f>
        <v>4.32</v>
      </c>
      <c r="O201" s="28">
        <f t="shared" si="38"/>
        <v>0.30857142857142861</v>
      </c>
      <c r="P201">
        <f t="shared" ref="P201:P264" si="49">$Y$2*C201/$Y$1*1000*20</f>
        <v>0</v>
      </c>
      <c r="Q201" s="8">
        <f t="shared" si="39"/>
        <v>0</v>
      </c>
      <c r="R201">
        <f t="shared" si="40"/>
        <v>24802</v>
      </c>
      <c r="W201">
        <f>(D201*1000)/'[1]everything spreadsheet'!$B$28/60+W200</f>
        <v>1516.3589008625979</v>
      </c>
    </row>
    <row r="202" spans="1:23" ht="15.75" customHeight="1">
      <c r="A202" s="79">
        <v>41833</v>
      </c>
      <c r="B202" s="56">
        <v>0</v>
      </c>
      <c r="C202" s="15">
        <f t="shared" si="44"/>
        <v>0</v>
      </c>
      <c r="D202" s="15">
        <f t="shared" si="41"/>
        <v>10.689999999999992</v>
      </c>
      <c r="E202" s="122">
        <f>'[1]everything spreadsheet'!$B$27*1000</f>
        <v>105879.88429553059</v>
      </c>
      <c r="F202" s="122">
        <f t="shared" ref="F202:F265" si="50">E202*C202/$G$1</f>
        <v>0</v>
      </c>
      <c r="G202" s="123">
        <f t="shared" si="45"/>
        <v>0</v>
      </c>
      <c r="H202" s="28">
        <f t="shared" ref="H202:H265" si="51">$J$2*C202/$J$1*1000</f>
        <v>0</v>
      </c>
      <c r="I202" s="28">
        <f t="shared" si="46"/>
        <v>0</v>
      </c>
      <c r="J202" s="28">
        <f t="shared" si="47"/>
        <v>0</v>
      </c>
      <c r="K202" s="123">
        <f t="shared" si="48"/>
        <v>0</v>
      </c>
      <c r="L202" s="28">
        <f t="shared" si="42"/>
        <v>1200</v>
      </c>
      <c r="M202" s="124">
        <f t="shared" si="43"/>
        <v>4.32</v>
      </c>
      <c r="N202" s="123">
        <f>IF('[1]everything spreadsheet'!$B$12="Ozone",K202+M202+G202,G202+M202)</f>
        <v>4.32</v>
      </c>
      <c r="O202" s="28">
        <f t="shared" ref="O202:O265" si="52">N202/$P$1/$P$2</f>
        <v>0.30857142857142861</v>
      </c>
      <c r="P202">
        <f t="shared" si="49"/>
        <v>0</v>
      </c>
      <c r="Q202" s="8">
        <f t="shared" ref="Q202:Q265" si="53">P202/1000</f>
        <v>0</v>
      </c>
      <c r="R202">
        <f t="shared" si="40"/>
        <v>24802</v>
      </c>
      <c r="W202">
        <f>(D202*1000)/'[1]everything spreadsheet'!$B$28/60+W201</f>
        <v>1520.6270165713372</v>
      </c>
    </row>
    <row r="203" spans="1:23" ht="15.75" customHeight="1">
      <c r="A203" s="79">
        <v>41834</v>
      </c>
      <c r="B203" s="56">
        <v>0</v>
      </c>
      <c r="C203" s="15">
        <f t="shared" si="44"/>
        <v>0</v>
      </c>
      <c r="D203" s="15">
        <f t="shared" si="41"/>
        <v>10.189999999999992</v>
      </c>
      <c r="E203" s="122">
        <f>'[1]everything spreadsheet'!$B$27*1000</f>
        <v>105879.88429553059</v>
      </c>
      <c r="F203" s="122">
        <f t="shared" si="50"/>
        <v>0</v>
      </c>
      <c r="G203" s="123">
        <f t="shared" si="45"/>
        <v>0</v>
      </c>
      <c r="H203" s="28">
        <f t="shared" si="51"/>
        <v>0</v>
      </c>
      <c r="I203" s="28">
        <f t="shared" si="46"/>
        <v>0</v>
      </c>
      <c r="J203" s="28">
        <f t="shared" si="47"/>
        <v>0</v>
      </c>
      <c r="K203" s="123">
        <f t="shared" si="48"/>
        <v>0</v>
      </c>
      <c r="L203" s="28">
        <f t="shared" si="42"/>
        <v>1200</v>
      </c>
      <c r="M203" s="124">
        <f t="shared" si="43"/>
        <v>4.32</v>
      </c>
      <c r="N203" s="123">
        <f>IF('[1]everything spreadsheet'!$B$12="Ozone",K203+M203+G203,G203+M203)</f>
        <v>4.32</v>
      </c>
      <c r="O203" s="28">
        <f t="shared" si="52"/>
        <v>0.30857142857142861</v>
      </c>
      <c r="P203">
        <f t="shared" si="49"/>
        <v>0</v>
      </c>
      <c r="Q203" s="8">
        <f t="shared" si="53"/>
        <v>0</v>
      </c>
      <c r="R203">
        <f t="shared" ref="R203:R266" si="54">R202+Q203</f>
        <v>24802</v>
      </c>
      <c r="W203">
        <f>(D203*1000)/'[1]everything spreadsheet'!$B$28/60+W202</f>
        <v>1524.6955010495462</v>
      </c>
    </row>
    <row r="204" spans="1:23" ht="15.75" customHeight="1">
      <c r="A204" s="79">
        <v>41835</v>
      </c>
      <c r="B204" s="56">
        <v>0</v>
      </c>
      <c r="C204" s="15">
        <f t="shared" si="44"/>
        <v>0</v>
      </c>
      <c r="D204" s="15">
        <f t="shared" si="41"/>
        <v>9.6899999999999924</v>
      </c>
      <c r="E204" s="122">
        <f>'[1]everything spreadsheet'!$B$27*1000</f>
        <v>105879.88429553059</v>
      </c>
      <c r="F204" s="122">
        <f t="shared" si="50"/>
        <v>0</v>
      </c>
      <c r="G204" s="123">
        <f t="shared" si="45"/>
        <v>0</v>
      </c>
      <c r="H204" s="28">
        <f t="shared" si="51"/>
        <v>0</v>
      </c>
      <c r="I204" s="28">
        <f t="shared" si="46"/>
        <v>0</v>
      </c>
      <c r="J204" s="28">
        <f t="shared" si="47"/>
        <v>0</v>
      </c>
      <c r="K204" s="123">
        <f t="shared" si="48"/>
        <v>0</v>
      </c>
      <c r="L204" s="28">
        <f t="shared" si="42"/>
        <v>1200</v>
      </c>
      <c r="M204" s="124">
        <f t="shared" si="43"/>
        <v>4.32</v>
      </c>
      <c r="N204" s="123">
        <f>IF('[1]everything spreadsheet'!$B$12="Ozone",K204+M204+G204,G204+M204)</f>
        <v>4.32</v>
      </c>
      <c r="O204" s="28">
        <f t="shared" si="52"/>
        <v>0.30857142857142861</v>
      </c>
      <c r="P204">
        <f t="shared" si="49"/>
        <v>0</v>
      </c>
      <c r="Q204" s="8">
        <f t="shared" si="53"/>
        <v>0</v>
      </c>
      <c r="R204">
        <f t="shared" si="54"/>
        <v>24802</v>
      </c>
      <c r="W204">
        <f>(D204*1000)/'[1]everything spreadsheet'!$B$28/60+W203</f>
        <v>1528.5643542972248</v>
      </c>
    </row>
    <row r="205" spans="1:23" ht="15.75" customHeight="1">
      <c r="A205" s="79">
        <v>41836</v>
      </c>
      <c r="B205" s="56">
        <v>0</v>
      </c>
      <c r="C205" s="15">
        <f t="shared" si="44"/>
        <v>0</v>
      </c>
      <c r="D205" s="15">
        <f t="shared" si="41"/>
        <v>9.1899999999999924</v>
      </c>
      <c r="E205" s="122">
        <f>'[1]everything spreadsheet'!$B$27*1000</f>
        <v>105879.88429553059</v>
      </c>
      <c r="F205" s="122">
        <f t="shared" si="50"/>
        <v>0</v>
      </c>
      <c r="G205" s="123">
        <f t="shared" si="45"/>
        <v>0</v>
      </c>
      <c r="H205" s="28">
        <f t="shared" si="51"/>
        <v>0</v>
      </c>
      <c r="I205" s="28">
        <f t="shared" si="46"/>
        <v>0</v>
      </c>
      <c r="J205" s="28">
        <f t="shared" si="47"/>
        <v>0</v>
      </c>
      <c r="K205" s="123">
        <f t="shared" si="48"/>
        <v>0</v>
      </c>
      <c r="L205" s="28">
        <f t="shared" si="42"/>
        <v>1200</v>
      </c>
      <c r="M205" s="124">
        <f t="shared" si="43"/>
        <v>4.32</v>
      </c>
      <c r="N205" s="123">
        <f>IF('[1]everything spreadsheet'!$B$12="Ozone",K205+M205+G205,G205+M205)</f>
        <v>4.32</v>
      </c>
      <c r="O205" s="28">
        <f t="shared" si="52"/>
        <v>0.30857142857142861</v>
      </c>
      <c r="P205">
        <f t="shared" si="49"/>
        <v>0</v>
      </c>
      <c r="Q205" s="8">
        <f t="shared" si="53"/>
        <v>0</v>
      </c>
      <c r="R205">
        <f t="shared" si="54"/>
        <v>24802</v>
      </c>
      <c r="W205">
        <f>(D205*1000)/'[1]everything spreadsheet'!$B$28/60+W204</f>
        <v>1532.2335763143731</v>
      </c>
    </row>
    <row r="206" spans="1:23" ht="15.75" customHeight="1">
      <c r="A206" s="79">
        <v>41837</v>
      </c>
      <c r="B206" s="56">
        <v>0</v>
      </c>
      <c r="C206" s="15">
        <f t="shared" si="44"/>
        <v>0</v>
      </c>
      <c r="D206" s="15">
        <f t="shared" si="41"/>
        <v>8.6899999999999924</v>
      </c>
      <c r="E206" s="122">
        <f>'[1]everything spreadsheet'!$B$27*1000</f>
        <v>105879.88429553059</v>
      </c>
      <c r="F206" s="122">
        <f t="shared" si="50"/>
        <v>0</v>
      </c>
      <c r="G206" s="123">
        <f t="shared" si="45"/>
        <v>0</v>
      </c>
      <c r="H206" s="28">
        <f t="shared" si="51"/>
        <v>0</v>
      </c>
      <c r="I206" s="28">
        <f t="shared" si="46"/>
        <v>0</v>
      </c>
      <c r="J206" s="28">
        <f t="shared" si="47"/>
        <v>0</v>
      </c>
      <c r="K206" s="123">
        <f t="shared" si="48"/>
        <v>0</v>
      </c>
      <c r="L206" s="28">
        <f t="shared" si="42"/>
        <v>1200</v>
      </c>
      <c r="M206" s="124">
        <f t="shared" si="43"/>
        <v>4.32</v>
      </c>
      <c r="N206" s="123">
        <f>IF('[1]everything spreadsheet'!$B$12="Ozone",K206+M206+G206,G206+M206)</f>
        <v>4.32</v>
      </c>
      <c r="O206" s="28">
        <f t="shared" si="52"/>
        <v>0.30857142857142861</v>
      </c>
      <c r="P206">
        <f t="shared" si="49"/>
        <v>0</v>
      </c>
      <c r="Q206" s="8">
        <f t="shared" si="53"/>
        <v>0</v>
      </c>
      <c r="R206">
        <f t="shared" si="54"/>
        <v>24802</v>
      </c>
      <c r="W206">
        <f>(D206*1000)/'[1]everything spreadsheet'!$B$28/60+W205</f>
        <v>1535.7031671009909</v>
      </c>
    </row>
    <row r="207" spans="1:23" ht="15.75" customHeight="1">
      <c r="A207" s="79">
        <v>41838</v>
      </c>
      <c r="B207" s="56">
        <v>37</v>
      </c>
      <c r="C207" s="15">
        <f t="shared" si="44"/>
        <v>2.5</v>
      </c>
      <c r="D207" s="15">
        <f t="shared" si="41"/>
        <v>10.689999999999992</v>
      </c>
      <c r="E207" s="122">
        <f>'[1]everything spreadsheet'!$B$27*1000</f>
        <v>105879.88429553059</v>
      </c>
      <c r="F207" s="122">
        <f t="shared" si="50"/>
        <v>990494.99948670156</v>
      </c>
      <c r="G207" s="123">
        <f t="shared" si="45"/>
        <v>0.99049499948670161</v>
      </c>
      <c r="H207" s="28">
        <f t="shared" si="51"/>
        <v>12500</v>
      </c>
      <c r="I207" s="28">
        <f t="shared" si="46"/>
        <v>12.5</v>
      </c>
      <c r="J207" s="28">
        <f t="shared" si="47"/>
        <v>25000000</v>
      </c>
      <c r="K207" s="123">
        <f t="shared" si="48"/>
        <v>25</v>
      </c>
      <c r="L207" s="28">
        <f t="shared" si="42"/>
        <v>1200</v>
      </c>
      <c r="M207" s="124">
        <f t="shared" si="43"/>
        <v>4.32</v>
      </c>
      <c r="N207" s="123">
        <f>IF('[1]everything spreadsheet'!$B$12="Ozone",K207+M207+G207,G207+M207)</f>
        <v>30.310494999486703</v>
      </c>
      <c r="O207" s="28">
        <f t="shared" si="52"/>
        <v>2.1650353571061931</v>
      </c>
      <c r="P207">
        <f t="shared" si="49"/>
        <v>500000</v>
      </c>
      <c r="Q207" s="8">
        <f t="shared" si="53"/>
        <v>500</v>
      </c>
      <c r="R207">
        <f t="shared" si="54"/>
        <v>25302</v>
      </c>
      <c r="W207">
        <f>(D207*1000)/'[1]everything spreadsheet'!$B$28/60+W206</f>
        <v>1539.9712828097302</v>
      </c>
    </row>
    <row r="208" spans="1:23" ht="15.75" customHeight="1">
      <c r="A208" s="79">
        <v>41839</v>
      </c>
      <c r="B208" s="56">
        <v>1.8</v>
      </c>
      <c r="C208" s="15">
        <f t="shared" si="44"/>
        <v>0.18</v>
      </c>
      <c r="D208" s="15">
        <f t="shared" si="41"/>
        <v>10.369999999999992</v>
      </c>
      <c r="E208" s="122">
        <f>'[1]everything spreadsheet'!$B$27*1000</f>
        <v>105879.88429553059</v>
      </c>
      <c r="F208" s="122">
        <f t="shared" si="50"/>
        <v>71315.6399630425</v>
      </c>
      <c r="G208" s="123">
        <f t="shared" si="45"/>
        <v>7.1315639963042507E-2</v>
      </c>
      <c r="H208" s="28">
        <f t="shared" si="51"/>
        <v>900</v>
      </c>
      <c r="I208" s="28">
        <f t="shared" si="46"/>
        <v>0.9</v>
      </c>
      <c r="J208" s="28">
        <f t="shared" si="47"/>
        <v>1800000</v>
      </c>
      <c r="K208" s="123">
        <f t="shared" si="48"/>
        <v>1.8</v>
      </c>
      <c r="L208" s="28">
        <f t="shared" si="42"/>
        <v>1200</v>
      </c>
      <c r="M208" s="124">
        <f t="shared" si="43"/>
        <v>4.32</v>
      </c>
      <c r="N208" s="123">
        <f>IF('[1]everything spreadsheet'!$B$12="Ozone",K208+M208+G208,G208+M208)</f>
        <v>6.1913156399630429</v>
      </c>
      <c r="O208" s="28">
        <f t="shared" si="52"/>
        <v>0.44223683142593168</v>
      </c>
      <c r="P208">
        <f t="shared" si="49"/>
        <v>36000</v>
      </c>
      <c r="Q208" s="8">
        <f t="shared" si="53"/>
        <v>36</v>
      </c>
      <c r="R208">
        <f t="shared" si="54"/>
        <v>25338</v>
      </c>
      <c r="W208">
        <f>(D208*1000)/'[1]everything spreadsheet'!$B$28/60+W207</f>
        <v>1544.1116345309301</v>
      </c>
    </row>
    <row r="209" spans="1:23" ht="15.75" customHeight="1">
      <c r="A209" s="79">
        <v>41840</v>
      </c>
      <c r="B209" s="56">
        <v>0</v>
      </c>
      <c r="C209" s="15">
        <f t="shared" si="44"/>
        <v>0</v>
      </c>
      <c r="D209" s="15">
        <f t="shared" si="41"/>
        <v>9.8699999999999921</v>
      </c>
      <c r="E209" s="122">
        <f>'[1]everything spreadsheet'!$B$27*1000</f>
        <v>105879.88429553059</v>
      </c>
      <c r="F209" s="122">
        <f t="shared" si="50"/>
        <v>0</v>
      </c>
      <c r="G209" s="123">
        <f t="shared" si="45"/>
        <v>0</v>
      </c>
      <c r="H209" s="28">
        <f t="shared" si="51"/>
        <v>0</v>
      </c>
      <c r="I209" s="28">
        <f t="shared" si="46"/>
        <v>0</v>
      </c>
      <c r="J209" s="28">
        <f t="shared" si="47"/>
        <v>0</v>
      </c>
      <c r="K209" s="123">
        <f t="shared" si="48"/>
        <v>0</v>
      </c>
      <c r="L209" s="28">
        <f t="shared" si="42"/>
        <v>1200</v>
      </c>
      <c r="M209" s="124">
        <f t="shared" si="43"/>
        <v>4.32</v>
      </c>
      <c r="N209" s="123">
        <f>IF('[1]everything spreadsheet'!$B$12="Ozone",K209+M209+G209,G209+M209)</f>
        <v>4.32</v>
      </c>
      <c r="O209" s="28">
        <f t="shared" si="52"/>
        <v>0.30857142857142861</v>
      </c>
      <c r="P209">
        <f t="shared" si="49"/>
        <v>0</v>
      </c>
      <c r="Q209" s="8">
        <f t="shared" si="53"/>
        <v>0</v>
      </c>
      <c r="R209">
        <f t="shared" si="54"/>
        <v>25338</v>
      </c>
      <c r="W209">
        <f>(D209*1000)/'[1]everything spreadsheet'!$B$28/60+W208</f>
        <v>1548.0523550215996</v>
      </c>
    </row>
    <row r="210" spans="1:23" ht="15.75" customHeight="1">
      <c r="A210" s="79">
        <v>41841</v>
      </c>
      <c r="B210" s="56">
        <v>0</v>
      </c>
      <c r="C210" s="15">
        <f t="shared" si="44"/>
        <v>0</v>
      </c>
      <c r="D210" s="15">
        <f t="shared" si="41"/>
        <v>9.3699999999999921</v>
      </c>
      <c r="E210" s="122">
        <f>'[1]everything spreadsheet'!$B$27*1000</f>
        <v>105879.88429553059</v>
      </c>
      <c r="F210" s="122">
        <f t="shared" si="50"/>
        <v>0</v>
      </c>
      <c r="G210" s="123">
        <f t="shared" si="45"/>
        <v>0</v>
      </c>
      <c r="H210" s="28">
        <f t="shared" si="51"/>
        <v>0</v>
      </c>
      <c r="I210" s="28">
        <f t="shared" si="46"/>
        <v>0</v>
      </c>
      <c r="J210" s="28">
        <f t="shared" si="47"/>
        <v>0</v>
      </c>
      <c r="K210" s="123">
        <f t="shared" si="48"/>
        <v>0</v>
      </c>
      <c r="L210" s="28">
        <f t="shared" si="42"/>
        <v>1200</v>
      </c>
      <c r="M210" s="124">
        <f t="shared" si="43"/>
        <v>4.32</v>
      </c>
      <c r="N210" s="123">
        <f>IF('[1]everything spreadsheet'!$B$12="Ozone",K210+M210+G210,G210+M210)</f>
        <v>4.32</v>
      </c>
      <c r="O210" s="28">
        <f t="shared" si="52"/>
        <v>0.30857142857142861</v>
      </c>
      <c r="P210">
        <f t="shared" si="49"/>
        <v>0</v>
      </c>
      <c r="Q210" s="8">
        <f t="shared" si="53"/>
        <v>0</v>
      </c>
      <c r="R210">
        <f t="shared" si="54"/>
        <v>25338</v>
      </c>
      <c r="W210">
        <f>(D210*1000)/'[1]everything spreadsheet'!$B$28/60+W209</f>
        <v>1551.7934442817389</v>
      </c>
    </row>
    <row r="211" spans="1:23" ht="15.75" customHeight="1">
      <c r="A211" s="79">
        <v>41842</v>
      </c>
      <c r="B211" s="56">
        <v>8</v>
      </c>
      <c r="C211" s="15">
        <f t="shared" si="44"/>
        <v>0.8</v>
      </c>
      <c r="D211" s="15">
        <f t="shared" si="41"/>
        <v>9.6699999999999928</v>
      </c>
      <c r="E211" s="122">
        <f>'[1]everything spreadsheet'!$B$27*1000</f>
        <v>105879.88429553059</v>
      </c>
      <c r="F211" s="122">
        <f t="shared" si="50"/>
        <v>316958.39983574447</v>
      </c>
      <c r="G211" s="123">
        <f t="shared" si="45"/>
        <v>0.31695839983574448</v>
      </c>
      <c r="H211" s="28">
        <f t="shared" si="51"/>
        <v>4000</v>
      </c>
      <c r="I211" s="28">
        <f t="shared" si="46"/>
        <v>4</v>
      </c>
      <c r="J211" s="28">
        <f t="shared" si="47"/>
        <v>8000000</v>
      </c>
      <c r="K211" s="123">
        <f t="shared" si="48"/>
        <v>8</v>
      </c>
      <c r="L211" s="28">
        <f t="shared" si="42"/>
        <v>1200</v>
      </c>
      <c r="M211" s="124">
        <f t="shared" si="43"/>
        <v>4.32</v>
      </c>
      <c r="N211" s="123">
        <f>IF('[1]everything spreadsheet'!$B$12="Ozone",K211+M211+G211,G211+M211)</f>
        <v>12.636958399835745</v>
      </c>
      <c r="O211" s="28">
        <f t="shared" si="52"/>
        <v>0.90263988570255327</v>
      </c>
      <c r="P211">
        <f t="shared" si="49"/>
        <v>160000</v>
      </c>
      <c r="Q211" s="8">
        <f t="shared" si="53"/>
        <v>160</v>
      </c>
      <c r="R211">
        <f t="shared" si="54"/>
        <v>25498</v>
      </c>
      <c r="W211">
        <f>(D211*1000)/'[1]everything spreadsheet'!$B$28/60+W210</f>
        <v>1555.6543122801963</v>
      </c>
    </row>
    <row r="212" spans="1:23" ht="15.75" customHeight="1">
      <c r="A212" s="79">
        <v>41843</v>
      </c>
      <c r="B212" s="56">
        <v>18.2</v>
      </c>
      <c r="C212" s="15">
        <f t="shared" si="44"/>
        <v>1.82</v>
      </c>
      <c r="D212" s="15">
        <f t="shared" si="41"/>
        <v>10.989999999999993</v>
      </c>
      <c r="E212" s="122">
        <f>'[1]everything spreadsheet'!$B$27*1000</f>
        <v>105879.88429553059</v>
      </c>
      <c r="F212" s="122">
        <f t="shared" si="50"/>
        <v>721080.35962631868</v>
      </c>
      <c r="G212" s="123">
        <f t="shared" si="45"/>
        <v>0.72108035962631867</v>
      </c>
      <c r="H212" s="28">
        <f t="shared" si="51"/>
        <v>9100</v>
      </c>
      <c r="I212" s="28">
        <f t="shared" si="46"/>
        <v>9.1</v>
      </c>
      <c r="J212" s="28">
        <f t="shared" si="47"/>
        <v>18200000</v>
      </c>
      <c r="K212" s="123">
        <f t="shared" si="48"/>
        <v>18.2</v>
      </c>
      <c r="L212" s="28">
        <f t="shared" si="42"/>
        <v>1200</v>
      </c>
      <c r="M212" s="124">
        <f t="shared" si="43"/>
        <v>4.32</v>
      </c>
      <c r="N212" s="123">
        <f>IF('[1]everything spreadsheet'!$B$12="Ozone",K212+M212+G212,G212+M212)</f>
        <v>23.241080359626316</v>
      </c>
      <c r="O212" s="28">
        <f t="shared" si="52"/>
        <v>1.6600771685447371</v>
      </c>
      <c r="P212">
        <f t="shared" si="49"/>
        <v>364000</v>
      </c>
      <c r="Q212" s="8">
        <f t="shared" si="53"/>
        <v>364</v>
      </c>
      <c r="R212">
        <f t="shared" si="54"/>
        <v>25862</v>
      </c>
      <c r="W212">
        <f>(D212*1000)/'[1]everything spreadsheet'!$B$28/60+W211</f>
        <v>1560.0422067272539</v>
      </c>
    </row>
    <row r="213" spans="1:23" ht="15.75" customHeight="1">
      <c r="A213" s="79">
        <v>41844</v>
      </c>
      <c r="B213" s="56">
        <v>0.6</v>
      </c>
      <c r="C213" s="15">
        <f t="shared" si="44"/>
        <v>0.06</v>
      </c>
      <c r="D213" s="15">
        <f t="shared" si="41"/>
        <v>10.549999999999994</v>
      </c>
      <c r="E213" s="122">
        <f>'[1]everything spreadsheet'!$B$27*1000</f>
        <v>105879.88429553059</v>
      </c>
      <c r="F213" s="122">
        <f t="shared" si="50"/>
        <v>23771.879987680833</v>
      </c>
      <c r="G213" s="123">
        <f t="shared" si="45"/>
        <v>2.3771879987680832E-2</v>
      </c>
      <c r="H213" s="28">
        <f t="shared" si="51"/>
        <v>300</v>
      </c>
      <c r="I213" s="28">
        <f t="shared" si="46"/>
        <v>0.3</v>
      </c>
      <c r="J213" s="28">
        <f t="shared" si="47"/>
        <v>600000</v>
      </c>
      <c r="K213" s="123">
        <f t="shared" si="48"/>
        <v>0.6</v>
      </c>
      <c r="L213" s="28">
        <f t="shared" si="42"/>
        <v>1200</v>
      </c>
      <c r="M213" s="124">
        <f t="shared" si="43"/>
        <v>4.32</v>
      </c>
      <c r="N213" s="123">
        <f>IF('[1]everything spreadsheet'!$B$12="Ozone",K213+M213+G213,G213+M213)</f>
        <v>4.9437718799876809</v>
      </c>
      <c r="O213" s="28">
        <f t="shared" si="52"/>
        <v>0.35312656285626293</v>
      </c>
      <c r="P213">
        <f t="shared" si="49"/>
        <v>12000</v>
      </c>
      <c r="Q213" s="8">
        <f t="shared" si="53"/>
        <v>12</v>
      </c>
      <c r="R213">
        <f t="shared" si="54"/>
        <v>25874</v>
      </c>
      <c r="W213">
        <f>(D213*1000)/'[1]everything spreadsheet'!$B$28/60+W212</f>
        <v>1564.2544256914448</v>
      </c>
    </row>
    <row r="214" spans="1:23" ht="15.75" customHeight="1">
      <c r="A214" s="79">
        <v>41845</v>
      </c>
      <c r="B214" s="56">
        <v>0</v>
      </c>
      <c r="C214" s="15">
        <f t="shared" si="44"/>
        <v>0</v>
      </c>
      <c r="D214" s="15">
        <f t="shared" si="41"/>
        <v>10.049999999999994</v>
      </c>
      <c r="E214" s="122">
        <f>'[1]everything spreadsheet'!$B$27*1000</f>
        <v>105879.88429553059</v>
      </c>
      <c r="F214" s="122">
        <f t="shared" si="50"/>
        <v>0</v>
      </c>
      <c r="G214" s="123">
        <f t="shared" si="45"/>
        <v>0</v>
      </c>
      <c r="H214" s="28">
        <f t="shared" si="51"/>
        <v>0</v>
      </c>
      <c r="I214" s="28">
        <f t="shared" si="46"/>
        <v>0</v>
      </c>
      <c r="J214" s="28">
        <f t="shared" si="47"/>
        <v>0</v>
      </c>
      <c r="K214" s="123">
        <f t="shared" si="48"/>
        <v>0</v>
      </c>
      <c r="L214" s="28">
        <f t="shared" si="42"/>
        <v>1200</v>
      </c>
      <c r="M214" s="124">
        <f t="shared" si="43"/>
        <v>4.32</v>
      </c>
      <c r="N214" s="123">
        <f>IF('[1]everything spreadsheet'!$B$12="Ozone",K214+M214+G214,G214+M214)</f>
        <v>4.32</v>
      </c>
      <c r="O214" s="28">
        <f t="shared" si="52"/>
        <v>0.30857142857142861</v>
      </c>
      <c r="P214">
        <f t="shared" si="49"/>
        <v>0</v>
      </c>
      <c r="Q214" s="8">
        <f t="shared" si="53"/>
        <v>0</v>
      </c>
      <c r="R214">
        <f t="shared" si="54"/>
        <v>25874</v>
      </c>
      <c r="W214">
        <f>(D214*1000)/'[1]everything spreadsheet'!$B$28/60+W213</f>
        <v>1568.2670134251052</v>
      </c>
    </row>
    <row r="215" spans="1:23" ht="15.75" customHeight="1">
      <c r="A215" s="79">
        <v>41846</v>
      </c>
      <c r="B215" s="56">
        <v>0</v>
      </c>
      <c r="C215" s="15">
        <f t="shared" si="44"/>
        <v>0</v>
      </c>
      <c r="D215" s="15">
        <f t="shared" si="41"/>
        <v>9.5499999999999936</v>
      </c>
      <c r="E215" s="122">
        <f>'[1]everything spreadsheet'!$B$27*1000</f>
        <v>105879.88429553059</v>
      </c>
      <c r="F215" s="122">
        <f t="shared" si="50"/>
        <v>0</v>
      </c>
      <c r="G215" s="123">
        <f t="shared" si="45"/>
        <v>0</v>
      </c>
      <c r="H215" s="28">
        <f t="shared" si="51"/>
        <v>0</v>
      </c>
      <c r="I215" s="28">
        <f t="shared" si="46"/>
        <v>0</v>
      </c>
      <c r="J215" s="28">
        <f t="shared" si="47"/>
        <v>0</v>
      </c>
      <c r="K215" s="123">
        <f t="shared" si="48"/>
        <v>0</v>
      </c>
      <c r="L215" s="28">
        <f t="shared" si="42"/>
        <v>1200</v>
      </c>
      <c r="M215" s="124">
        <f t="shared" si="43"/>
        <v>4.32</v>
      </c>
      <c r="N215" s="123">
        <f>IF('[1]everything spreadsheet'!$B$12="Ozone",K215+M215+G215,G215+M215)</f>
        <v>4.32</v>
      </c>
      <c r="O215" s="28">
        <f t="shared" si="52"/>
        <v>0.30857142857142861</v>
      </c>
      <c r="P215">
        <f t="shared" si="49"/>
        <v>0</v>
      </c>
      <c r="Q215" s="8">
        <f t="shared" si="53"/>
        <v>0</v>
      </c>
      <c r="R215">
        <f t="shared" si="54"/>
        <v>25874</v>
      </c>
      <c r="W215">
        <f>(D215*1000)/'[1]everything spreadsheet'!$B$28/60+W214</f>
        <v>1572.0799699282354</v>
      </c>
    </row>
    <row r="216" spans="1:23" ht="15.75" customHeight="1">
      <c r="A216" s="79">
        <v>41847</v>
      </c>
      <c r="B216" s="56">
        <v>0</v>
      </c>
      <c r="C216" s="15">
        <f t="shared" si="44"/>
        <v>0</v>
      </c>
      <c r="D216" s="15">
        <f t="shared" si="41"/>
        <v>9.0499999999999936</v>
      </c>
      <c r="E216" s="122">
        <f>'[1]everything spreadsheet'!$B$27*1000</f>
        <v>105879.88429553059</v>
      </c>
      <c r="F216" s="122">
        <f t="shared" si="50"/>
        <v>0</v>
      </c>
      <c r="G216" s="123">
        <f t="shared" si="45"/>
        <v>0</v>
      </c>
      <c r="H216" s="28">
        <f t="shared" si="51"/>
        <v>0</v>
      </c>
      <c r="I216" s="28">
        <f t="shared" si="46"/>
        <v>0</v>
      </c>
      <c r="J216" s="28">
        <f t="shared" si="47"/>
        <v>0</v>
      </c>
      <c r="K216" s="123">
        <f t="shared" si="48"/>
        <v>0</v>
      </c>
      <c r="L216" s="28">
        <f t="shared" si="42"/>
        <v>1200</v>
      </c>
      <c r="M216" s="124">
        <f t="shared" si="43"/>
        <v>4.32</v>
      </c>
      <c r="N216" s="123">
        <f>IF('[1]everything spreadsheet'!$B$12="Ozone",K216+M216+G216,G216+M216)</f>
        <v>4.32</v>
      </c>
      <c r="O216" s="28">
        <f t="shared" si="52"/>
        <v>0.30857142857142861</v>
      </c>
      <c r="P216">
        <f t="shared" si="49"/>
        <v>0</v>
      </c>
      <c r="Q216" s="8">
        <f t="shared" si="53"/>
        <v>0</v>
      </c>
      <c r="R216">
        <f t="shared" si="54"/>
        <v>25874</v>
      </c>
      <c r="W216">
        <f>(D216*1000)/'[1]everything spreadsheet'!$B$28/60+W215</f>
        <v>1575.6932952008351</v>
      </c>
    </row>
    <row r="217" spans="1:23" ht="15.75" customHeight="1">
      <c r="A217" s="79">
        <v>41848</v>
      </c>
      <c r="B217" s="56">
        <v>0</v>
      </c>
      <c r="C217" s="15">
        <f t="shared" si="44"/>
        <v>0</v>
      </c>
      <c r="D217" s="15">
        <f t="shared" si="41"/>
        <v>8.5499999999999936</v>
      </c>
      <c r="E217" s="122">
        <f>'[1]everything spreadsheet'!$B$27*1000</f>
        <v>105879.88429553059</v>
      </c>
      <c r="F217" s="122">
        <f t="shared" si="50"/>
        <v>0</v>
      </c>
      <c r="G217" s="123">
        <f t="shared" si="45"/>
        <v>0</v>
      </c>
      <c r="H217" s="28">
        <f t="shared" si="51"/>
        <v>0</v>
      </c>
      <c r="I217" s="28">
        <f t="shared" si="46"/>
        <v>0</v>
      </c>
      <c r="J217" s="28">
        <f t="shared" si="47"/>
        <v>0</v>
      </c>
      <c r="K217" s="123">
        <f t="shared" si="48"/>
        <v>0</v>
      </c>
      <c r="L217" s="28">
        <f t="shared" si="42"/>
        <v>1200</v>
      </c>
      <c r="M217" s="124">
        <f t="shared" si="43"/>
        <v>4.32</v>
      </c>
      <c r="N217" s="123">
        <f>IF('[1]everything spreadsheet'!$B$12="Ozone",K217+M217+G217,G217+M217)</f>
        <v>4.32</v>
      </c>
      <c r="O217" s="28">
        <f t="shared" si="52"/>
        <v>0.30857142857142861</v>
      </c>
      <c r="P217">
        <f t="shared" si="49"/>
        <v>0</v>
      </c>
      <c r="Q217" s="8">
        <f t="shared" si="53"/>
        <v>0</v>
      </c>
      <c r="R217">
        <f t="shared" si="54"/>
        <v>25874</v>
      </c>
      <c r="W217">
        <f>(D217*1000)/'[1]everything spreadsheet'!$B$28/60+W216</f>
        <v>1579.1069892429045</v>
      </c>
    </row>
    <row r="218" spans="1:23" ht="15.75" customHeight="1">
      <c r="A218" s="79">
        <v>41849</v>
      </c>
      <c r="B218" s="56">
        <v>0</v>
      </c>
      <c r="C218" s="15">
        <f t="shared" si="44"/>
        <v>0</v>
      </c>
      <c r="D218" s="15">
        <f t="shared" si="41"/>
        <v>8.0499999999999936</v>
      </c>
      <c r="E218" s="122">
        <f>'[1]everything spreadsheet'!$B$27*1000</f>
        <v>105879.88429553059</v>
      </c>
      <c r="F218" s="122">
        <f t="shared" si="50"/>
        <v>0</v>
      </c>
      <c r="G218" s="123">
        <f t="shared" si="45"/>
        <v>0</v>
      </c>
      <c r="H218" s="28">
        <f t="shared" si="51"/>
        <v>0</v>
      </c>
      <c r="I218" s="28">
        <f t="shared" si="46"/>
        <v>0</v>
      </c>
      <c r="J218" s="28">
        <f t="shared" si="47"/>
        <v>0</v>
      </c>
      <c r="K218" s="123">
        <f t="shared" si="48"/>
        <v>0</v>
      </c>
      <c r="L218" s="28">
        <f t="shared" si="42"/>
        <v>1200</v>
      </c>
      <c r="M218" s="124">
        <f t="shared" si="43"/>
        <v>4.32</v>
      </c>
      <c r="N218" s="123">
        <f>IF('[1]everything spreadsheet'!$B$12="Ozone",K218+M218+G218,G218+M218)</f>
        <v>4.32</v>
      </c>
      <c r="O218" s="28">
        <f t="shared" si="52"/>
        <v>0.30857142857142861</v>
      </c>
      <c r="P218">
        <f t="shared" si="49"/>
        <v>0</v>
      </c>
      <c r="Q218" s="8">
        <f t="shared" si="53"/>
        <v>0</v>
      </c>
      <c r="R218">
        <f t="shared" si="54"/>
        <v>25874</v>
      </c>
      <c r="W218">
        <f>(D218*1000)/'[1]everything spreadsheet'!$B$28/60+W217</f>
        <v>1582.3210520544435</v>
      </c>
    </row>
    <row r="219" spans="1:23" ht="15.75" customHeight="1">
      <c r="A219" s="79">
        <v>41850</v>
      </c>
      <c r="B219" s="56">
        <v>0</v>
      </c>
      <c r="C219" s="15">
        <f t="shared" si="44"/>
        <v>0</v>
      </c>
      <c r="D219" s="15">
        <f t="shared" si="41"/>
        <v>7.5499999999999936</v>
      </c>
      <c r="E219" s="122">
        <f>'[1]everything spreadsheet'!$B$27*1000</f>
        <v>105879.88429553059</v>
      </c>
      <c r="F219" s="122">
        <f t="shared" si="50"/>
        <v>0</v>
      </c>
      <c r="G219" s="123">
        <f t="shared" si="45"/>
        <v>0</v>
      </c>
      <c r="H219" s="28">
        <f t="shared" si="51"/>
        <v>0</v>
      </c>
      <c r="I219" s="28">
        <f t="shared" si="46"/>
        <v>0</v>
      </c>
      <c r="J219" s="28">
        <f t="shared" si="47"/>
        <v>0</v>
      </c>
      <c r="K219" s="123">
        <f t="shared" si="48"/>
        <v>0</v>
      </c>
      <c r="L219" s="28">
        <f t="shared" si="42"/>
        <v>1200</v>
      </c>
      <c r="M219" s="124">
        <f t="shared" si="43"/>
        <v>4.32</v>
      </c>
      <c r="N219" s="123">
        <f>IF('[1]everything spreadsheet'!$B$12="Ozone",K219+M219+G219,G219+M219)</f>
        <v>4.32</v>
      </c>
      <c r="O219" s="28">
        <f t="shared" si="52"/>
        <v>0.30857142857142861</v>
      </c>
      <c r="P219">
        <f t="shared" si="49"/>
        <v>0</v>
      </c>
      <c r="Q219" s="8">
        <f t="shared" si="53"/>
        <v>0</v>
      </c>
      <c r="R219">
        <f t="shared" si="54"/>
        <v>25874</v>
      </c>
      <c r="W219">
        <f>(D219*1000)/'[1]everything spreadsheet'!$B$28/60+W218</f>
        <v>1585.3354836354522</v>
      </c>
    </row>
    <row r="220" spans="1:23" ht="15.75" customHeight="1">
      <c r="A220" s="79">
        <v>41851</v>
      </c>
      <c r="B220" s="56">
        <v>0</v>
      </c>
      <c r="C220" s="15">
        <f t="shared" si="44"/>
        <v>0</v>
      </c>
      <c r="D220" s="15">
        <f t="shared" si="41"/>
        <v>7.0499999999999936</v>
      </c>
      <c r="E220" s="122">
        <f>'[1]everything spreadsheet'!$B$27*1000</f>
        <v>105879.88429553059</v>
      </c>
      <c r="F220" s="122">
        <f t="shared" si="50"/>
        <v>0</v>
      </c>
      <c r="G220" s="123">
        <f t="shared" si="45"/>
        <v>0</v>
      </c>
      <c r="H220" s="28">
        <f t="shared" si="51"/>
        <v>0</v>
      </c>
      <c r="I220" s="28">
        <f t="shared" si="46"/>
        <v>0</v>
      </c>
      <c r="J220" s="28">
        <f t="shared" si="47"/>
        <v>0</v>
      </c>
      <c r="K220" s="123">
        <f t="shared" si="48"/>
        <v>0</v>
      </c>
      <c r="L220" s="28">
        <f t="shared" si="42"/>
        <v>1200</v>
      </c>
      <c r="M220" s="124">
        <f t="shared" si="43"/>
        <v>4.32</v>
      </c>
      <c r="N220" s="123">
        <f>IF('[1]everything spreadsheet'!$B$12="Ozone",K220+M220+G220,G220+M220)</f>
        <v>4.32</v>
      </c>
      <c r="O220" s="28">
        <f t="shared" si="52"/>
        <v>0.30857142857142861</v>
      </c>
      <c r="P220">
        <f t="shared" si="49"/>
        <v>0</v>
      </c>
      <c r="Q220" s="8">
        <f t="shared" si="53"/>
        <v>0</v>
      </c>
      <c r="R220">
        <f t="shared" si="54"/>
        <v>25874</v>
      </c>
      <c r="W220">
        <f>(D220*1000)/'[1]everything spreadsheet'!$B$28/60+W219</f>
        <v>1588.1502839859304</v>
      </c>
    </row>
    <row r="221" spans="1:23" ht="15.75" customHeight="1">
      <c r="A221" s="79">
        <v>41852</v>
      </c>
      <c r="B221" s="56">
        <v>0</v>
      </c>
      <c r="C221" s="15">
        <f t="shared" si="44"/>
        <v>0</v>
      </c>
      <c r="D221" s="15">
        <f t="shared" si="41"/>
        <v>6.5499999999999936</v>
      </c>
      <c r="E221" s="122">
        <f>'[1]everything spreadsheet'!$B$27*1000</f>
        <v>105879.88429553059</v>
      </c>
      <c r="F221" s="122">
        <f t="shared" si="50"/>
        <v>0</v>
      </c>
      <c r="G221" s="123">
        <f t="shared" si="45"/>
        <v>0</v>
      </c>
      <c r="H221" s="28">
        <f t="shared" si="51"/>
        <v>0</v>
      </c>
      <c r="I221" s="28">
        <f t="shared" si="46"/>
        <v>0</v>
      </c>
      <c r="J221" s="28">
        <f t="shared" si="47"/>
        <v>0</v>
      </c>
      <c r="K221" s="123">
        <f t="shared" si="48"/>
        <v>0</v>
      </c>
      <c r="L221" s="28">
        <f t="shared" si="42"/>
        <v>1200</v>
      </c>
      <c r="M221" s="124">
        <f t="shared" si="43"/>
        <v>4.32</v>
      </c>
      <c r="N221" s="123">
        <f>IF('[1]everything spreadsheet'!$B$12="Ozone",K221+M221+G221,G221+M221)</f>
        <v>4.32</v>
      </c>
      <c r="O221" s="28">
        <f t="shared" si="52"/>
        <v>0.30857142857142861</v>
      </c>
      <c r="P221">
        <f t="shared" si="49"/>
        <v>0</v>
      </c>
      <c r="Q221" s="8">
        <f t="shared" si="53"/>
        <v>0</v>
      </c>
      <c r="R221">
        <f t="shared" si="54"/>
        <v>25874</v>
      </c>
      <c r="W221">
        <f>(D221*1000)/'[1]everything spreadsheet'!$B$28/60+W220</f>
        <v>1590.7654531058784</v>
      </c>
    </row>
    <row r="222" spans="1:23" ht="15.75" customHeight="1">
      <c r="A222" s="79">
        <v>41853</v>
      </c>
      <c r="B222" s="56">
        <v>0</v>
      </c>
      <c r="C222" s="15">
        <f t="shared" si="44"/>
        <v>0</v>
      </c>
      <c r="D222" s="15">
        <f t="shared" si="41"/>
        <v>6.0499999999999936</v>
      </c>
      <c r="E222" s="122">
        <f>'[1]everything spreadsheet'!$B$27*1000</f>
        <v>105879.88429553059</v>
      </c>
      <c r="F222" s="122">
        <f t="shared" si="50"/>
        <v>0</v>
      </c>
      <c r="G222" s="123">
        <f t="shared" si="45"/>
        <v>0</v>
      </c>
      <c r="H222" s="28">
        <f t="shared" si="51"/>
        <v>0</v>
      </c>
      <c r="I222" s="28">
        <f t="shared" si="46"/>
        <v>0</v>
      </c>
      <c r="J222" s="28">
        <f t="shared" si="47"/>
        <v>0</v>
      </c>
      <c r="K222" s="123">
        <f t="shared" si="48"/>
        <v>0</v>
      </c>
      <c r="L222" s="28">
        <f t="shared" si="42"/>
        <v>1200</v>
      </c>
      <c r="M222" s="124">
        <f t="shared" si="43"/>
        <v>4.32</v>
      </c>
      <c r="N222" s="123">
        <f>IF('[1]everything spreadsheet'!$B$12="Ozone",K222+M222+G222,G222+M222)</f>
        <v>4.32</v>
      </c>
      <c r="O222" s="28">
        <f t="shared" si="52"/>
        <v>0.30857142857142861</v>
      </c>
      <c r="P222">
        <f t="shared" si="49"/>
        <v>0</v>
      </c>
      <c r="Q222" s="8">
        <f t="shared" si="53"/>
        <v>0</v>
      </c>
      <c r="R222">
        <f t="shared" si="54"/>
        <v>25874</v>
      </c>
      <c r="W222">
        <f>(D222*1000)/'[1]everything spreadsheet'!$B$28/60+W221</f>
        <v>1593.1809909952958</v>
      </c>
    </row>
    <row r="223" spans="1:23" ht="15.75" customHeight="1">
      <c r="A223" s="79">
        <v>41854</v>
      </c>
      <c r="B223" s="56">
        <v>0</v>
      </c>
      <c r="C223" s="15">
        <f t="shared" si="44"/>
        <v>0</v>
      </c>
      <c r="D223" s="15">
        <f t="shared" si="41"/>
        <v>5.5499999999999936</v>
      </c>
      <c r="E223" s="122">
        <f>'[1]everything spreadsheet'!$B$27*1000</f>
        <v>105879.88429553059</v>
      </c>
      <c r="F223" s="122">
        <f t="shared" si="50"/>
        <v>0</v>
      </c>
      <c r="G223" s="123">
        <f t="shared" si="45"/>
        <v>0</v>
      </c>
      <c r="H223" s="28">
        <f t="shared" si="51"/>
        <v>0</v>
      </c>
      <c r="I223" s="28">
        <f t="shared" si="46"/>
        <v>0</v>
      </c>
      <c r="J223" s="28">
        <f t="shared" si="47"/>
        <v>0</v>
      </c>
      <c r="K223" s="123">
        <f t="shared" si="48"/>
        <v>0</v>
      </c>
      <c r="L223" s="28">
        <f t="shared" si="42"/>
        <v>1200</v>
      </c>
      <c r="M223" s="124">
        <f t="shared" si="43"/>
        <v>4.32</v>
      </c>
      <c r="N223" s="123">
        <f>IF('[1]everything spreadsheet'!$B$12="Ozone",K223+M223+G223,G223+M223)</f>
        <v>4.32</v>
      </c>
      <c r="O223" s="28">
        <f t="shared" si="52"/>
        <v>0.30857142857142861</v>
      </c>
      <c r="P223">
        <f t="shared" si="49"/>
        <v>0</v>
      </c>
      <c r="Q223" s="8">
        <f t="shared" si="53"/>
        <v>0</v>
      </c>
      <c r="R223">
        <f t="shared" si="54"/>
        <v>25874</v>
      </c>
      <c r="W223">
        <f>(D223*1000)/'[1]everything spreadsheet'!$B$28/60+W222</f>
        <v>1595.396897654183</v>
      </c>
    </row>
    <row r="224" spans="1:23" ht="15.75" customHeight="1">
      <c r="A224" s="79">
        <v>41855</v>
      </c>
      <c r="B224" s="56">
        <v>0</v>
      </c>
      <c r="C224" s="15">
        <f t="shared" si="44"/>
        <v>0</v>
      </c>
      <c r="D224" s="15">
        <f t="shared" si="41"/>
        <v>5.0499999999999936</v>
      </c>
      <c r="E224" s="122">
        <f>'[1]everything spreadsheet'!$B$27*1000</f>
        <v>105879.88429553059</v>
      </c>
      <c r="F224" s="122">
        <f t="shared" si="50"/>
        <v>0</v>
      </c>
      <c r="G224" s="123">
        <f t="shared" si="45"/>
        <v>0</v>
      </c>
      <c r="H224" s="28">
        <f t="shared" si="51"/>
        <v>0</v>
      </c>
      <c r="I224" s="28">
        <f t="shared" si="46"/>
        <v>0</v>
      </c>
      <c r="J224" s="28">
        <f t="shared" si="47"/>
        <v>0</v>
      </c>
      <c r="K224" s="123">
        <f t="shared" si="48"/>
        <v>0</v>
      </c>
      <c r="L224" s="28">
        <f t="shared" si="42"/>
        <v>1200</v>
      </c>
      <c r="M224" s="124">
        <f t="shared" si="43"/>
        <v>4.32</v>
      </c>
      <c r="N224" s="123">
        <f>IF('[1]everything spreadsheet'!$B$12="Ozone",K224+M224+G224,G224+M224)</f>
        <v>4.32</v>
      </c>
      <c r="O224" s="28">
        <f t="shared" si="52"/>
        <v>0.30857142857142861</v>
      </c>
      <c r="P224">
        <f t="shared" si="49"/>
        <v>0</v>
      </c>
      <c r="Q224" s="8">
        <f t="shared" si="53"/>
        <v>0</v>
      </c>
      <c r="R224">
        <f t="shared" si="54"/>
        <v>25874</v>
      </c>
      <c r="W224">
        <f>(D224*1000)/'[1]everything spreadsheet'!$B$28/60+W223</f>
        <v>1597.4131730825397</v>
      </c>
    </row>
    <row r="225" spans="1:23" ht="15.75" customHeight="1">
      <c r="A225" s="79">
        <v>41856</v>
      </c>
      <c r="B225" s="56">
        <v>0</v>
      </c>
      <c r="C225" s="15">
        <f t="shared" si="44"/>
        <v>0</v>
      </c>
      <c r="D225" s="15">
        <f t="shared" si="41"/>
        <v>4.5499999999999936</v>
      </c>
      <c r="E225" s="122">
        <f>'[1]everything spreadsheet'!$B$27*1000</f>
        <v>105879.88429553059</v>
      </c>
      <c r="F225" s="122">
        <f t="shared" si="50"/>
        <v>0</v>
      </c>
      <c r="G225" s="123">
        <f t="shared" si="45"/>
        <v>0</v>
      </c>
      <c r="H225" s="28">
        <f t="shared" si="51"/>
        <v>0</v>
      </c>
      <c r="I225" s="28">
        <f t="shared" si="46"/>
        <v>0</v>
      </c>
      <c r="J225" s="28">
        <f t="shared" si="47"/>
        <v>0</v>
      </c>
      <c r="K225" s="123">
        <f t="shared" si="48"/>
        <v>0</v>
      </c>
      <c r="L225" s="28">
        <f t="shared" si="42"/>
        <v>1200</v>
      </c>
      <c r="M225" s="124">
        <f t="shared" si="43"/>
        <v>4.32</v>
      </c>
      <c r="N225" s="123">
        <f>IF('[1]everything spreadsheet'!$B$12="Ozone",K225+M225+G225,G225+M225)</f>
        <v>4.32</v>
      </c>
      <c r="O225" s="28">
        <f t="shared" si="52"/>
        <v>0.30857142857142861</v>
      </c>
      <c r="P225">
        <f t="shared" si="49"/>
        <v>0</v>
      </c>
      <c r="Q225" s="8">
        <f t="shared" si="53"/>
        <v>0</v>
      </c>
      <c r="R225">
        <f t="shared" si="54"/>
        <v>25874</v>
      </c>
      <c r="W225">
        <f>(D225*1000)/'[1]everything spreadsheet'!$B$28/60+W224</f>
        <v>1599.2298172803662</v>
      </c>
    </row>
    <row r="226" spans="1:23" ht="15.75" customHeight="1">
      <c r="A226" s="79">
        <v>41857</v>
      </c>
      <c r="B226" s="56">
        <v>0</v>
      </c>
      <c r="C226" s="15">
        <f t="shared" si="44"/>
        <v>0</v>
      </c>
      <c r="D226" s="15">
        <f t="shared" si="41"/>
        <v>4.0499999999999936</v>
      </c>
      <c r="E226" s="122">
        <f>'[1]everything spreadsheet'!$B$27*1000</f>
        <v>105879.88429553059</v>
      </c>
      <c r="F226" s="122">
        <f t="shared" si="50"/>
        <v>0</v>
      </c>
      <c r="G226" s="123">
        <f t="shared" si="45"/>
        <v>0</v>
      </c>
      <c r="H226" s="28">
        <f t="shared" si="51"/>
        <v>0</v>
      </c>
      <c r="I226" s="28">
        <f t="shared" si="46"/>
        <v>0</v>
      </c>
      <c r="J226" s="28">
        <f t="shared" si="47"/>
        <v>0</v>
      </c>
      <c r="K226" s="123">
        <f t="shared" si="48"/>
        <v>0</v>
      </c>
      <c r="L226" s="28">
        <f t="shared" si="42"/>
        <v>1200</v>
      </c>
      <c r="M226" s="124">
        <f t="shared" si="43"/>
        <v>4.32</v>
      </c>
      <c r="N226" s="123">
        <f>IF('[1]everything spreadsheet'!$B$12="Ozone",K226+M226+G226,G226+M226)</f>
        <v>4.32</v>
      </c>
      <c r="O226" s="28">
        <f t="shared" si="52"/>
        <v>0.30857142857142861</v>
      </c>
      <c r="P226">
        <f t="shared" si="49"/>
        <v>0</v>
      </c>
      <c r="Q226" s="8">
        <f t="shared" si="53"/>
        <v>0</v>
      </c>
      <c r="R226">
        <f t="shared" si="54"/>
        <v>25874</v>
      </c>
      <c r="W226">
        <f>(D226*1000)/'[1]everything spreadsheet'!$B$28/60+W225</f>
        <v>1600.8468302476622</v>
      </c>
    </row>
    <row r="227" spans="1:23" ht="15.75" customHeight="1">
      <c r="A227" s="79">
        <v>41858</v>
      </c>
      <c r="B227" s="56">
        <v>0</v>
      </c>
      <c r="C227" s="15">
        <f t="shared" si="44"/>
        <v>0</v>
      </c>
      <c r="D227" s="15">
        <f t="shared" si="41"/>
        <v>3.5499999999999936</v>
      </c>
      <c r="E227" s="122">
        <f>'[1]everything spreadsheet'!$B$27*1000</f>
        <v>105879.88429553059</v>
      </c>
      <c r="F227" s="122">
        <f t="shared" si="50"/>
        <v>0</v>
      </c>
      <c r="G227" s="123">
        <f t="shared" si="45"/>
        <v>0</v>
      </c>
      <c r="H227" s="28">
        <f t="shared" si="51"/>
        <v>0</v>
      </c>
      <c r="I227" s="28">
        <f t="shared" si="46"/>
        <v>0</v>
      </c>
      <c r="J227" s="28">
        <f t="shared" si="47"/>
        <v>0</v>
      </c>
      <c r="K227" s="123">
        <f t="shared" si="48"/>
        <v>0</v>
      </c>
      <c r="L227" s="28">
        <f t="shared" si="42"/>
        <v>1200</v>
      </c>
      <c r="M227" s="124">
        <f t="shared" si="43"/>
        <v>4.32</v>
      </c>
      <c r="N227" s="123">
        <f>IF('[1]everything spreadsheet'!$B$12="Ozone",K227+M227+G227,G227+M227)</f>
        <v>4.32</v>
      </c>
      <c r="O227" s="28">
        <f t="shared" si="52"/>
        <v>0.30857142857142861</v>
      </c>
      <c r="P227">
        <f t="shared" si="49"/>
        <v>0</v>
      </c>
      <c r="Q227" s="8">
        <f t="shared" si="53"/>
        <v>0</v>
      </c>
      <c r="R227">
        <f t="shared" si="54"/>
        <v>25874</v>
      </c>
      <c r="W227">
        <f>(D227*1000)/'[1]everything spreadsheet'!$B$28/60+W226</f>
        <v>1602.2642119844279</v>
      </c>
    </row>
    <row r="228" spans="1:23" ht="15.75" customHeight="1">
      <c r="A228" s="79">
        <v>41859</v>
      </c>
      <c r="B228" s="56">
        <v>0</v>
      </c>
      <c r="C228" s="15">
        <f t="shared" si="44"/>
        <v>0</v>
      </c>
      <c r="D228" s="15">
        <f t="shared" si="41"/>
        <v>3.0499999999999936</v>
      </c>
      <c r="E228" s="122">
        <f>'[1]everything spreadsheet'!$B$27*1000</f>
        <v>105879.88429553059</v>
      </c>
      <c r="F228" s="122">
        <f t="shared" si="50"/>
        <v>0</v>
      </c>
      <c r="G228" s="123">
        <f t="shared" si="45"/>
        <v>0</v>
      </c>
      <c r="H228" s="28">
        <f t="shared" si="51"/>
        <v>0</v>
      </c>
      <c r="I228" s="28">
        <f t="shared" si="46"/>
        <v>0</v>
      </c>
      <c r="J228" s="28">
        <f t="shared" si="47"/>
        <v>0</v>
      </c>
      <c r="K228" s="123">
        <f t="shared" si="48"/>
        <v>0</v>
      </c>
      <c r="L228" s="28">
        <f t="shared" si="42"/>
        <v>1200</v>
      </c>
      <c r="M228" s="124">
        <f t="shared" si="43"/>
        <v>4.32</v>
      </c>
      <c r="N228" s="123">
        <f>IF('[1]everything spreadsheet'!$B$12="Ozone",K228+M228+G228,G228+M228)</f>
        <v>4.32</v>
      </c>
      <c r="O228" s="28">
        <f t="shared" si="52"/>
        <v>0.30857142857142861</v>
      </c>
      <c r="P228">
        <f t="shared" si="49"/>
        <v>0</v>
      </c>
      <c r="Q228" s="8">
        <f t="shared" si="53"/>
        <v>0</v>
      </c>
      <c r="R228">
        <f t="shared" si="54"/>
        <v>25874</v>
      </c>
      <c r="W228">
        <f>(D228*1000)/'[1]everything spreadsheet'!$B$28/60+W227</f>
        <v>1603.4819624906631</v>
      </c>
    </row>
    <row r="229" spans="1:23" ht="15.75" customHeight="1">
      <c r="A229" s="79">
        <v>41860</v>
      </c>
      <c r="B229" s="56">
        <v>0</v>
      </c>
      <c r="C229" s="15">
        <f t="shared" si="44"/>
        <v>0</v>
      </c>
      <c r="D229" s="15">
        <f t="shared" si="41"/>
        <v>2.5499999999999936</v>
      </c>
      <c r="E229" s="122">
        <f>'[1]everything spreadsheet'!$B$27*1000</f>
        <v>105879.88429553059</v>
      </c>
      <c r="F229" s="122">
        <f t="shared" si="50"/>
        <v>0</v>
      </c>
      <c r="G229" s="123">
        <f t="shared" si="45"/>
        <v>0</v>
      </c>
      <c r="H229" s="28">
        <f t="shared" si="51"/>
        <v>0</v>
      </c>
      <c r="I229" s="28">
        <f t="shared" si="46"/>
        <v>0</v>
      </c>
      <c r="J229" s="28">
        <f t="shared" si="47"/>
        <v>0</v>
      </c>
      <c r="K229" s="123">
        <f t="shared" si="48"/>
        <v>0</v>
      </c>
      <c r="L229" s="28">
        <f t="shared" si="42"/>
        <v>1200</v>
      </c>
      <c r="M229" s="124">
        <f t="shared" si="43"/>
        <v>4.32</v>
      </c>
      <c r="N229" s="123">
        <f>IF('[1]everything spreadsheet'!$B$12="Ozone",K229+M229+G229,G229+M229)</f>
        <v>4.32</v>
      </c>
      <c r="O229" s="28">
        <f t="shared" si="52"/>
        <v>0.30857142857142861</v>
      </c>
      <c r="P229">
        <f t="shared" si="49"/>
        <v>0</v>
      </c>
      <c r="Q229" s="8">
        <f t="shared" si="53"/>
        <v>0</v>
      </c>
      <c r="R229">
        <f t="shared" si="54"/>
        <v>25874</v>
      </c>
      <c r="W229">
        <f>(D229*1000)/'[1]everything spreadsheet'!$B$28/60+W228</f>
        <v>1604.5000817663681</v>
      </c>
    </row>
    <row r="230" spans="1:23" ht="15.75" customHeight="1">
      <c r="A230" s="79">
        <v>41861</v>
      </c>
      <c r="B230" s="56">
        <v>0</v>
      </c>
      <c r="C230" s="15">
        <f t="shared" si="44"/>
        <v>0</v>
      </c>
      <c r="D230" s="15">
        <f t="shared" si="41"/>
        <v>2.0499999999999936</v>
      </c>
      <c r="E230" s="122">
        <f>'[1]everything spreadsheet'!$B$27*1000</f>
        <v>105879.88429553059</v>
      </c>
      <c r="F230" s="122">
        <f t="shared" si="50"/>
        <v>0</v>
      </c>
      <c r="G230" s="123">
        <f t="shared" si="45"/>
        <v>0</v>
      </c>
      <c r="H230" s="28">
        <f t="shared" si="51"/>
        <v>0</v>
      </c>
      <c r="I230" s="28">
        <f t="shared" si="46"/>
        <v>0</v>
      </c>
      <c r="J230" s="28">
        <f t="shared" si="47"/>
        <v>0</v>
      </c>
      <c r="K230" s="123">
        <f t="shared" si="48"/>
        <v>0</v>
      </c>
      <c r="L230" s="28">
        <f t="shared" si="42"/>
        <v>1200</v>
      </c>
      <c r="M230" s="124">
        <f t="shared" si="43"/>
        <v>4.32</v>
      </c>
      <c r="N230" s="123">
        <f>IF('[1]everything spreadsheet'!$B$12="Ozone",K230+M230+G230,G230+M230)</f>
        <v>4.32</v>
      </c>
      <c r="O230" s="28">
        <f t="shared" si="52"/>
        <v>0.30857142857142861</v>
      </c>
      <c r="P230">
        <f t="shared" si="49"/>
        <v>0</v>
      </c>
      <c r="Q230" s="8">
        <f t="shared" si="53"/>
        <v>0</v>
      </c>
      <c r="R230">
        <f t="shared" si="54"/>
        <v>25874</v>
      </c>
      <c r="W230">
        <f>(D230*1000)/'[1]everything spreadsheet'!$B$28/60+W229</f>
        <v>1605.3185698115426</v>
      </c>
    </row>
    <row r="231" spans="1:23" ht="15.75" customHeight="1">
      <c r="A231" s="79">
        <v>41862</v>
      </c>
      <c r="B231" s="56">
        <v>0</v>
      </c>
      <c r="C231" s="15">
        <f t="shared" si="44"/>
        <v>0</v>
      </c>
      <c r="D231" s="15">
        <f t="shared" si="41"/>
        <v>1.5499999999999936</v>
      </c>
      <c r="E231" s="122">
        <f>'[1]everything spreadsheet'!$B$27*1000</f>
        <v>105879.88429553059</v>
      </c>
      <c r="F231" s="122">
        <f t="shared" si="50"/>
        <v>0</v>
      </c>
      <c r="G231" s="123">
        <f t="shared" si="45"/>
        <v>0</v>
      </c>
      <c r="H231" s="28">
        <f t="shared" si="51"/>
        <v>0</v>
      </c>
      <c r="I231" s="28">
        <f t="shared" si="46"/>
        <v>0</v>
      </c>
      <c r="J231" s="28">
        <f t="shared" si="47"/>
        <v>0</v>
      </c>
      <c r="K231" s="123">
        <f t="shared" si="48"/>
        <v>0</v>
      </c>
      <c r="L231" s="28">
        <f t="shared" si="42"/>
        <v>1200</v>
      </c>
      <c r="M231" s="124">
        <f t="shared" si="43"/>
        <v>4.32</v>
      </c>
      <c r="N231" s="123">
        <f>IF('[1]everything spreadsheet'!$B$12="Ozone",K231+M231+G231,G231+M231)</f>
        <v>4.32</v>
      </c>
      <c r="O231" s="28">
        <f t="shared" si="52"/>
        <v>0.30857142857142861</v>
      </c>
      <c r="P231">
        <f t="shared" si="49"/>
        <v>0</v>
      </c>
      <c r="Q231" s="8">
        <f t="shared" si="53"/>
        <v>0</v>
      </c>
      <c r="R231">
        <f t="shared" si="54"/>
        <v>25874</v>
      </c>
      <c r="W231">
        <f>(D231*1000)/'[1]everything spreadsheet'!$B$28/60+W230</f>
        <v>1605.9374266261868</v>
      </c>
    </row>
    <row r="232" spans="1:23" ht="15.75" customHeight="1">
      <c r="A232" s="79">
        <v>41863</v>
      </c>
      <c r="B232" s="56">
        <v>0</v>
      </c>
      <c r="C232" s="15">
        <f t="shared" si="44"/>
        <v>0</v>
      </c>
      <c r="D232" s="15">
        <f t="shared" ref="D232:D295" si="55">MAX(IF(D231+C232-$B$4/1000&lt;=$B$6,D231+C232-$B$4/1000,$B$6),0)</f>
        <v>1.0499999999999936</v>
      </c>
      <c r="E232" s="122">
        <f>'[1]everything spreadsheet'!$B$27*1000</f>
        <v>105879.88429553059</v>
      </c>
      <c r="F232" s="122">
        <f t="shared" si="50"/>
        <v>0</v>
      </c>
      <c r="G232" s="123">
        <f t="shared" si="45"/>
        <v>0</v>
      </c>
      <c r="H232" s="28">
        <f t="shared" si="51"/>
        <v>0</v>
      </c>
      <c r="I232" s="28">
        <f t="shared" si="46"/>
        <v>0</v>
      </c>
      <c r="J232" s="28">
        <f t="shared" si="47"/>
        <v>0</v>
      </c>
      <c r="K232" s="123">
        <f t="shared" si="48"/>
        <v>0</v>
      </c>
      <c r="L232" s="28">
        <f t="shared" ref="L232:L297" si="56">$M$1*24</f>
        <v>1200</v>
      </c>
      <c r="M232" s="124">
        <f t="shared" si="43"/>
        <v>4.32</v>
      </c>
      <c r="N232" s="123">
        <f>IF('[1]everything spreadsheet'!$B$12="Ozone",K232+M232+G232,G232+M232)</f>
        <v>4.32</v>
      </c>
      <c r="O232" s="28">
        <f t="shared" si="52"/>
        <v>0.30857142857142861</v>
      </c>
      <c r="P232">
        <f t="shared" si="49"/>
        <v>0</v>
      </c>
      <c r="Q232" s="8">
        <f t="shared" si="53"/>
        <v>0</v>
      </c>
      <c r="R232">
        <f t="shared" si="54"/>
        <v>25874</v>
      </c>
      <c r="W232">
        <f>(D232*1000)/'[1]everything spreadsheet'!$B$28/60+W231</f>
        <v>1606.3566522103006</v>
      </c>
    </row>
    <row r="233" spans="1:23" ht="15.75" customHeight="1">
      <c r="A233" s="79">
        <v>41864</v>
      </c>
      <c r="B233" s="56">
        <v>0</v>
      </c>
      <c r="C233" s="15">
        <f t="shared" si="44"/>
        <v>0</v>
      </c>
      <c r="D233" s="15">
        <f t="shared" si="55"/>
        <v>0.54999999999999361</v>
      </c>
      <c r="E233" s="122">
        <f>'[1]everything spreadsheet'!$B$27*1000</f>
        <v>105879.88429553059</v>
      </c>
      <c r="F233" s="122">
        <f t="shared" si="50"/>
        <v>0</v>
      </c>
      <c r="G233" s="123">
        <f t="shared" si="45"/>
        <v>0</v>
      </c>
      <c r="H233" s="28">
        <f t="shared" si="51"/>
        <v>0</v>
      </c>
      <c r="I233" s="28">
        <f t="shared" si="46"/>
        <v>0</v>
      </c>
      <c r="J233" s="28">
        <f t="shared" si="47"/>
        <v>0</v>
      </c>
      <c r="K233" s="123">
        <f t="shared" si="48"/>
        <v>0</v>
      </c>
      <c r="L233" s="28">
        <f t="shared" si="56"/>
        <v>1200</v>
      </c>
      <c r="M233" s="124">
        <f t="shared" si="43"/>
        <v>4.32</v>
      </c>
      <c r="N233" s="123">
        <f>IF('[1]everything spreadsheet'!$B$12="Ozone",K233+M233+G233,G233+M233)</f>
        <v>4.32</v>
      </c>
      <c r="O233" s="28">
        <f t="shared" si="52"/>
        <v>0.30857142857142861</v>
      </c>
      <c r="P233">
        <f t="shared" si="49"/>
        <v>0</v>
      </c>
      <c r="Q233" s="8">
        <f t="shared" si="53"/>
        <v>0</v>
      </c>
      <c r="R233">
        <f t="shared" si="54"/>
        <v>25874</v>
      </c>
      <c r="W233">
        <f>(D233*1000)/'[1]everything spreadsheet'!$B$28/60+W232</f>
        <v>1606.5762465638841</v>
      </c>
    </row>
    <row r="234" spans="1:23" ht="15.75" customHeight="1">
      <c r="A234" s="79">
        <v>41865</v>
      </c>
      <c r="B234" s="56">
        <v>0</v>
      </c>
      <c r="C234" s="15">
        <f t="shared" si="44"/>
        <v>0</v>
      </c>
      <c r="D234" s="15">
        <f t="shared" si="55"/>
        <v>4.9999999999993605E-2</v>
      </c>
      <c r="E234" s="122">
        <f>'[1]everything spreadsheet'!$B$27*1000</f>
        <v>105879.88429553059</v>
      </c>
      <c r="F234" s="122">
        <f t="shared" si="50"/>
        <v>0</v>
      </c>
      <c r="G234" s="123">
        <f t="shared" si="45"/>
        <v>0</v>
      </c>
      <c r="H234" s="28">
        <f t="shared" si="51"/>
        <v>0</v>
      </c>
      <c r="I234" s="28">
        <f t="shared" si="46"/>
        <v>0</v>
      </c>
      <c r="J234" s="28">
        <f t="shared" si="47"/>
        <v>0</v>
      </c>
      <c r="K234" s="123">
        <f t="shared" si="48"/>
        <v>0</v>
      </c>
      <c r="L234" s="28">
        <f t="shared" si="56"/>
        <v>1200</v>
      </c>
      <c r="M234" s="124">
        <f t="shared" si="43"/>
        <v>4.32</v>
      </c>
      <c r="N234" s="123">
        <f>IF('[1]everything spreadsheet'!$B$12="Ozone",K234+M234+G234,G234+M234)</f>
        <v>4.32</v>
      </c>
      <c r="O234" s="28">
        <f t="shared" si="52"/>
        <v>0.30857142857142861</v>
      </c>
      <c r="P234">
        <f t="shared" si="49"/>
        <v>0</v>
      </c>
      <c r="Q234" s="8">
        <f t="shared" si="53"/>
        <v>0</v>
      </c>
      <c r="R234">
        <f t="shared" si="54"/>
        <v>25874</v>
      </c>
      <c r="W234">
        <f>(D234*1000)/'[1]everything spreadsheet'!$B$28/60+W233</f>
        <v>1606.5962096869371</v>
      </c>
    </row>
    <row r="235" spans="1:23" ht="15.75" customHeight="1">
      <c r="A235" s="79">
        <v>41866</v>
      </c>
      <c r="B235" s="56">
        <v>0</v>
      </c>
      <c r="C235" s="15">
        <f t="shared" si="44"/>
        <v>0</v>
      </c>
      <c r="D235" s="15">
        <f t="shared" si="55"/>
        <v>0</v>
      </c>
      <c r="E235" s="122">
        <f>'[1]everything spreadsheet'!$B$27*1000</f>
        <v>105879.88429553059</v>
      </c>
      <c r="F235" s="122">
        <f t="shared" si="50"/>
        <v>0</v>
      </c>
      <c r="G235" s="123">
        <f t="shared" si="45"/>
        <v>0</v>
      </c>
      <c r="H235" s="28">
        <f t="shared" si="51"/>
        <v>0</v>
      </c>
      <c r="I235" s="28">
        <f t="shared" si="46"/>
        <v>0</v>
      </c>
      <c r="J235" s="28">
        <f t="shared" si="47"/>
        <v>0</v>
      </c>
      <c r="K235" s="123">
        <f t="shared" si="48"/>
        <v>0</v>
      </c>
      <c r="L235" s="28">
        <f t="shared" si="56"/>
        <v>1200</v>
      </c>
      <c r="M235" s="124">
        <f t="shared" si="43"/>
        <v>4.32</v>
      </c>
      <c r="N235" s="123">
        <f>IF('[1]everything spreadsheet'!$B$12="Ozone",K235+M235+G235,G235+M235)</f>
        <v>4.32</v>
      </c>
      <c r="O235" s="28">
        <f t="shared" si="52"/>
        <v>0.30857142857142861</v>
      </c>
      <c r="P235">
        <f t="shared" si="49"/>
        <v>0</v>
      </c>
      <c r="Q235" s="8">
        <f t="shared" si="53"/>
        <v>0</v>
      </c>
      <c r="R235">
        <f t="shared" si="54"/>
        <v>25874</v>
      </c>
      <c r="W235">
        <f>(D235*1000)/'[1]everything spreadsheet'!$B$28/60+W234</f>
        <v>1606.5962096869371</v>
      </c>
    </row>
    <row r="236" spans="1:23" ht="15.75" customHeight="1">
      <c r="A236" s="79">
        <v>41867</v>
      </c>
      <c r="B236" s="56">
        <v>0</v>
      </c>
      <c r="C236" s="15">
        <f t="shared" si="44"/>
        <v>0</v>
      </c>
      <c r="D236" s="15">
        <f t="shared" si="55"/>
        <v>0</v>
      </c>
      <c r="E236" s="122">
        <f>'[1]everything spreadsheet'!$B$27*1000</f>
        <v>105879.88429553059</v>
      </c>
      <c r="F236" s="122">
        <f t="shared" si="50"/>
        <v>0</v>
      </c>
      <c r="G236" s="123">
        <f t="shared" si="45"/>
        <v>0</v>
      </c>
      <c r="H236" s="28">
        <f t="shared" si="51"/>
        <v>0</v>
      </c>
      <c r="I236" s="28">
        <f t="shared" si="46"/>
        <v>0</v>
      </c>
      <c r="J236" s="28">
        <f t="shared" si="47"/>
        <v>0</v>
      </c>
      <c r="K236" s="123">
        <f t="shared" si="48"/>
        <v>0</v>
      </c>
      <c r="L236" s="28">
        <f t="shared" si="56"/>
        <v>1200</v>
      </c>
      <c r="M236" s="124">
        <f t="shared" si="43"/>
        <v>4.32</v>
      </c>
      <c r="N236" s="123">
        <f>IF('[1]everything spreadsheet'!$B$12="Ozone",K236+M236+G236,G236+M236)</f>
        <v>4.32</v>
      </c>
      <c r="O236" s="28">
        <f t="shared" si="52"/>
        <v>0.30857142857142861</v>
      </c>
      <c r="P236">
        <f t="shared" si="49"/>
        <v>0</v>
      </c>
      <c r="Q236" s="8">
        <f t="shared" si="53"/>
        <v>0</v>
      </c>
      <c r="R236">
        <f t="shared" si="54"/>
        <v>25874</v>
      </c>
      <c r="W236">
        <f>(D236*1000)/'[1]everything spreadsheet'!$B$28/60+W235</f>
        <v>1606.5962096869371</v>
      </c>
    </row>
    <row r="237" spans="1:23" ht="15.75" customHeight="1">
      <c r="A237" s="79">
        <v>41868</v>
      </c>
      <c r="B237" s="56">
        <v>0</v>
      </c>
      <c r="C237" s="15">
        <f t="shared" si="44"/>
        <v>0</v>
      </c>
      <c r="D237" s="15">
        <f t="shared" si="55"/>
        <v>0</v>
      </c>
      <c r="E237" s="122">
        <f>'[1]everything spreadsheet'!$B$27*1000</f>
        <v>105879.88429553059</v>
      </c>
      <c r="F237" s="122">
        <f t="shared" si="50"/>
        <v>0</v>
      </c>
      <c r="G237" s="123">
        <f t="shared" si="45"/>
        <v>0</v>
      </c>
      <c r="H237" s="28">
        <f t="shared" si="51"/>
        <v>0</v>
      </c>
      <c r="I237" s="28">
        <f t="shared" si="46"/>
        <v>0</v>
      </c>
      <c r="J237" s="28">
        <f t="shared" si="47"/>
        <v>0</v>
      </c>
      <c r="K237" s="123">
        <f t="shared" si="48"/>
        <v>0</v>
      </c>
      <c r="L237" s="28">
        <f t="shared" si="56"/>
        <v>1200</v>
      </c>
      <c r="M237" s="124">
        <f t="shared" si="43"/>
        <v>4.32</v>
      </c>
      <c r="N237" s="123">
        <f>IF('[1]everything spreadsheet'!$B$12="Ozone",K237+M237+G237,G237+M237)</f>
        <v>4.32</v>
      </c>
      <c r="O237" s="28">
        <f t="shared" si="52"/>
        <v>0.30857142857142861</v>
      </c>
      <c r="P237">
        <f t="shared" si="49"/>
        <v>0</v>
      </c>
      <c r="Q237" s="8">
        <f t="shared" si="53"/>
        <v>0</v>
      </c>
      <c r="R237">
        <f t="shared" si="54"/>
        <v>25874</v>
      </c>
      <c r="W237">
        <f>(D237*1000)/'[1]everything spreadsheet'!$B$28/60+W236</f>
        <v>1606.5962096869371</v>
      </c>
    </row>
    <row r="238" spans="1:23" ht="15.75" customHeight="1">
      <c r="A238" s="79">
        <v>41869</v>
      </c>
      <c r="B238" s="56">
        <v>0</v>
      </c>
      <c r="C238" s="15">
        <f t="shared" si="44"/>
        <v>0</v>
      </c>
      <c r="D238" s="15">
        <f t="shared" si="55"/>
        <v>0</v>
      </c>
      <c r="E238" s="122">
        <f>'[1]everything spreadsheet'!$B$27*1000</f>
        <v>105879.88429553059</v>
      </c>
      <c r="F238" s="122">
        <f t="shared" si="50"/>
        <v>0</v>
      </c>
      <c r="G238" s="123">
        <f t="shared" si="45"/>
        <v>0</v>
      </c>
      <c r="H238" s="28">
        <f t="shared" si="51"/>
        <v>0</v>
      </c>
      <c r="I238" s="28">
        <f t="shared" si="46"/>
        <v>0</v>
      </c>
      <c r="J238" s="28">
        <f t="shared" si="47"/>
        <v>0</v>
      </c>
      <c r="K238" s="123">
        <f t="shared" si="48"/>
        <v>0</v>
      </c>
      <c r="L238" s="28">
        <f t="shared" si="56"/>
        <v>1200</v>
      </c>
      <c r="M238" s="124">
        <f t="shared" si="43"/>
        <v>4.32</v>
      </c>
      <c r="N238" s="123">
        <f>IF('[1]everything spreadsheet'!$B$12="Ozone",K238+M238+G238,G238+M238)</f>
        <v>4.32</v>
      </c>
      <c r="O238" s="28">
        <f t="shared" si="52"/>
        <v>0.30857142857142861</v>
      </c>
      <c r="P238">
        <f t="shared" si="49"/>
        <v>0</v>
      </c>
      <c r="Q238" s="8">
        <f t="shared" si="53"/>
        <v>0</v>
      </c>
      <c r="R238">
        <f t="shared" si="54"/>
        <v>25874</v>
      </c>
      <c r="W238">
        <f>(D238*1000)/'[1]everything spreadsheet'!$B$28/60+W237</f>
        <v>1606.5962096869371</v>
      </c>
    </row>
    <row r="239" spans="1:23" ht="15.75" customHeight="1">
      <c r="A239" s="79">
        <v>41870</v>
      </c>
      <c r="B239" s="56">
        <v>0</v>
      </c>
      <c r="C239" s="15">
        <f t="shared" si="44"/>
        <v>0</v>
      </c>
      <c r="D239" s="15">
        <f t="shared" si="55"/>
        <v>0</v>
      </c>
      <c r="E239" s="122">
        <f>'[1]everything spreadsheet'!$B$27*1000</f>
        <v>105879.88429553059</v>
      </c>
      <c r="F239" s="122">
        <f t="shared" si="50"/>
        <v>0</v>
      </c>
      <c r="G239" s="123">
        <f t="shared" si="45"/>
        <v>0</v>
      </c>
      <c r="H239" s="28">
        <f t="shared" si="51"/>
        <v>0</v>
      </c>
      <c r="I239" s="28">
        <f t="shared" si="46"/>
        <v>0</v>
      </c>
      <c r="J239" s="28">
        <f t="shared" si="47"/>
        <v>0</v>
      </c>
      <c r="K239" s="123">
        <f t="shared" si="48"/>
        <v>0</v>
      </c>
      <c r="L239" s="28">
        <f t="shared" si="56"/>
        <v>1200</v>
      </c>
      <c r="M239" s="124">
        <f t="shared" si="43"/>
        <v>4.32</v>
      </c>
      <c r="N239" s="123">
        <f>IF('[1]everything spreadsheet'!$B$12="Ozone",K239+M239+G239,G239+M239)</f>
        <v>4.32</v>
      </c>
      <c r="O239" s="28">
        <f t="shared" si="52"/>
        <v>0.30857142857142861</v>
      </c>
      <c r="P239">
        <f t="shared" si="49"/>
        <v>0</v>
      </c>
      <c r="Q239" s="8">
        <f t="shared" si="53"/>
        <v>0</v>
      </c>
      <c r="R239">
        <f t="shared" si="54"/>
        <v>25874</v>
      </c>
      <c r="W239">
        <f>(D239*1000)/'[1]everything spreadsheet'!$B$28/60+W238</f>
        <v>1606.5962096869371</v>
      </c>
    </row>
    <row r="240" spans="1:23" ht="15.75" customHeight="1">
      <c r="A240" s="79">
        <v>41871</v>
      </c>
      <c r="B240" s="56">
        <v>0</v>
      </c>
      <c r="C240" s="15">
        <f t="shared" si="44"/>
        <v>0</v>
      </c>
      <c r="D240" s="15">
        <f t="shared" si="55"/>
        <v>0</v>
      </c>
      <c r="E240" s="122">
        <f>'[1]everything spreadsheet'!$B$27*1000</f>
        <v>105879.88429553059</v>
      </c>
      <c r="F240" s="122">
        <f t="shared" si="50"/>
        <v>0</v>
      </c>
      <c r="G240" s="123">
        <f t="shared" si="45"/>
        <v>0</v>
      </c>
      <c r="H240" s="28">
        <f t="shared" si="51"/>
        <v>0</v>
      </c>
      <c r="I240" s="28">
        <f t="shared" si="46"/>
        <v>0</v>
      </c>
      <c r="J240" s="28">
        <f t="shared" si="47"/>
        <v>0</v>
      </c>
      <c r="K240" s="123">
        <f t="shared" si="48"/>
        <v>0</v>
      </c>
      <c r="L240" s="28">
        <f t="shared" si="56"/>
        <v>1200</v>
      </c>
      <c r="M240" s="124">
        <f t="shared" ref="M240:M303" si="57">L240*3600/1000000</f>
        <v>4.32</v>
      </c>
      <c r="N240" s="123">
        <f>IF('[1]everything spreadsheet'!$B$12="Ozone",K240+M240+G240,G240+M240)</f>
        <v>4.32</v>
      </c>
      <c r="O240" s="28">
        <f t="shared" si="52"/>
        <v>0.30857142857142861</v>
      </c>
      <c r="P240">
        <f t="shared" si="49"/>
        <v>0</v>
      </c>
      <c r="Q240" s="8">
        <f t="shared" si="53"/>
        <v>0</v>
      </c>
      <c r="R240">
        <f t="shared" si="54"/>
        <v>25874</v>
      </c>
      <c r="W240">
        <f>(D240*1000)/'[1]everything spreadsheet'!$B$28/60+W239</f>
        <v>1606.5962096869371</v>
      </c>
    </row>
    <row r="241" spans="1:23" ht="15.75" customHeight="1">
      <c r="A241" s="79">
        <v>41872</v>
      </c>
      <c r="B241" s="56">
        <v>0</v>
      </c>
      <c r="C241" s="15">
        <f t="shared" si="44"/>
        <v>0</v>
      </c>
      <c r="D241" s="15">
        <f t="shared" si="55"/>
        <v>0</v>
      </c>
      <c r="E241" s="122">
        <f>'[1]everything spreadsheet'!$B$27*1000</f>
        <v>105879.88429553059</v>
      </c>
      <c r="F241" s="122">
        <f t="shared" si="50"/>
        <v>0</v>
      </c>
      <c r="G241" s="123">
        <f t="shared" si="45"/>
        <v>0</v>
      </c>
      <c r="H241" s="28">
        <f t="shared" si="51"/>
        <v>0</v>
      </c>
      <c r="I241" s="28">
        <f t="shared" si="46"/>
        <v>0</v>
      </c>
      <c r="J241" s="28">
        <f t="shared" si="47"/>
        <v>0</v>
      </c>
      <c r="K241" s="123">
        <f t="shared" si="48"/>
        <v>0</v>
      </c>
      <c r="L241" s="28">
        <f t="shared" si="56"/>
        <v>1200</v>
      </c>
      <c r="M241" s="124">
        <f t="shared" si="57"/>
        <v>4.32</v>
      </c>
      <c r="N241" s="123">
        <f>IF('[1]everything spreadsheet'!$B$12="Ozone",K241+M241+G241,G241+M241)</f>
        <v>4.32</v>
      </c>
      <c r="O241" s="28">
        <f t="shared" si="52"/>
        <v>0.30857142857142861</v>
      </c>
      <c r="P241">
        <f t="shared" si="49"/>
        <v>0</v>
      </c>
      <c r="Q241" s="8">
        <f t="shared" si="53"/>
        <v>0</v>
      </c>
      <c r="R241">
        <f t="shared" si="54"/>
        <v>25874</v>
      </c>
      <c r="W241">
        <f>(D241*1000)/'[1]everything spreadsheet'!$B$28/60+W240</f>
        <v>1606.5962096869371</v>
      </c>
    </row>
    <row r="242" spans="1:23" ht="15.75" customHeight="1">
      <c r="A242" s="79">
        <v>41873</v>
      </c>
      <c r="B242" s="56">
        <v>0</v>
      </c>
      <c r="C242" s="15">
        <f t="shared" si="44"/>
        <v>0</v>
      </c>
      <c r="D242" s="15">
        <f t="shared" si="55"/>
        <v>0</v>
      </c>
      <c r="E242" s="122">
        <f>'[1]everything spreadsheet'!$B$27*1000</f>
        <v>105879.88429553059</v>
      </c>
      <c r="F242" s="122">
        <f t="shared" si="50"/>
        <v>0</v>
      </c>
      <c r="G242" s="123">
        <f t="shared" si="45"/>
        <v>0</v>
      </c>
      <c r="H242" s="28">
        <f t="shared" si="51"/>
        <v>0</v>
      </c>
      <c r="I242" s="28">
        <f t="shared" si="46"/>
        <v>0</v>
      </c>
      <c r="J242" s="28">
        <f t="shared" si="47"/>
        <v>0</v>
      </c>
      <c r="K242" s="123">
        <f t="shared" si="48"/>
        <v>0</v>
      </c>
      <c r="L242" s="28">
        <f t="shared" si="56"/>
        <v>1200</v>
      </c>
      <c r="M242" s="124">
        <f t="shared" si="57"/>
        <v>4.32</v>
      </c>
      <c r="N242" s="123">
        <f>IF('[1]everything spreadsheet'!$B$12="Ozone",K242+M242+G242,G242+M242)</f>
        <v>4.32</v>
      </c>
      <c r="O242" s="28">
        <f t="shared" si="52"/>
        <v>0.30857142857142861</v>
      </c>
      <c r="P242">
        <f t="shared" si="49"/>
        <v>0</v>
      </c>
      <c r="Q242" s="8">
        <f t="shared" si="53"/>
        <v>0</v>
      </c>
      <c r="R242">
        <f t="shared" si="54"/>
        <v>25874</v>
      </c>
      <c r="W242">
        <f>(D242*1000)/'[1]everything spreadsheet'!$B$28/60+W241</f>
        <v>1606.5962096869371</v>
      </c>
    </row>
    <row r="243" spans="1:23" ht="15.75" customHeight="1">
      <c r="A243" s="79">
        <v>41874</v>
      </c>
      <c r="B243" s="56">
        <v>0</v>
      </c>
      <c r="C243" s="15">
        <f t="shared" si="44"/>
        <v>0</v>
      </c>
      <c r="D243" s="15">
        <f t="shared" si="55"/>
        <v>0</v>
      </c>
      <c r="E243" s="122">
        <f>'[1]everything spreadsheet'!$B$27*1000</f>
        <v>105879.88429553059</v>
      </c>
      <c r="F243" s="122">
        <f t="shared" si="50"/>
        <v>0</v>
      </c>
      <c r="G243" s="123">
        <f t="shared" si="45"/>
        <v>0</v>
      </c>
      <c r="H243" s="28">
        <f t="shared" si="51"/>
        <v>0</v>
      </c>
      <c r="I243" s="28">
        <f t="shared" si="46"/>
        <v>0</v>
      </c>
      <c r="J243" s="28">
        <f t="shared" si="47"/>
        <v>0</v>
      </c>
      <c r="K243" s="123">
        <f t="shared" si="48"/>
        <v>0</v>
      </c>
      <c r="L243" s="28">
        <f t="shared" si="56"/>
        <v>1200</v>
      </c>
      <c r="M243" s="124">
        <f t="shared" si="57"/>
        <v>4.32</v>
      </c>
      <c r="N243" s="123">
        <f>IF('[1]everything spreadsheet'!$B$12="Ozone",K243+M243+G243,G243+M243)</f>
        <v>4.32</v>
      </c>
      <c r="O243" s="28">
        <f t="shared" si="52"/>
        <v>0.30857142857142861</v>
      </c>
      <c r="P243">
        <f t="shared" si="49"/>
        <v>0</v>
      </c>
      <c r="Q243" s="8">
        <f t="shared" si="53"/>
        <v>0</v>
      </c>
      <c r="R243">
        <f t="shared" si="54"/>
        <v>25874</v>
      </c>
      <c r="W243">
        <f>(D243*1000)/'[1]everything spreadsheet'!$B$28/60+W242</f>
        <v>1606.5962096869371</v>
      </c>
    </row>
    <row r="244" spans="1:23" ht="15.75" customHeight="1">
      <c r="A244" s="79">
        <v>41875</v>
      </c>
      <c r="B244" s="56">
        <v>0</v>
      </c>
      <c r="C244" s="15">
        <f t="shared" si="44"/>
        <v>0</v>
      </c>
      <c r="D244" s="15">
        <f t="shared" si="55"/>
        <v>0</v>
      </c>
      <c r="E244" s="122">
        <f>'[1]everything spreadsheet'!$B$27*1000</f>
        <v>105879.88429553059</v>
      </c>
      <c r="F244" s="122">
        <f t="shared" si="50"/>
        <v>0</v>
      </c>
      <c r="G244" s="123">
        <f t="shared" si="45"/>
        <v>0</v>
      </c>
      <c r="H244" s="28">
        <f t="shared" si="51"/>
        <v>0</v>
      </c>
      <c r="I244" s="28">
        <f t="shared" si="46"/>
        <v>0</v>
      </c>
      <c r="J244" s="28">
        <f t="shared" si="47"/>
        <v>0</v>
      </c>
      <c r="K244" s="123">
        <f t="shared" si="48"/>
        <v>0</v>
      </c>
      <c r="L244" s="28">
        <f t="shared" si="56"/>
        <v>1200</v>
      </c>
      <c r="M244" s="124">
        <f t="shared" si="57"/>
        <v>4.32</v>
      </c>
      <c r="N244" s="123">
        <f>IF('[1]everything spreadsheet'!$B$12="Ozone",K244+M244+G244,G244+M244)</f>
        <v>4.32</v>
      </c>
      <c r="O244" s="28">
        <f t="shared" si="52"/>
        <v>0.30857142857142861</v>
      </c>
      <c r="P244">
        <f t="shared" si="49"/>
        <v>0</v>
      </c>
      <c r="Q244" s="8">
        <f t="shared" si="53"/>
        <v>0</v>
      </c>
      <c r="R244">
        <f t="shared" si="54"/>
        <v>25874</v>
      </c>
      <c r="W244">
        <f>(D244*1000)/'[1]everything spreadsheet'!$B$28/60+W243</f>
        <v>1606.5962096869371</v>
      </c>
    </row>
    <row r="245" spans="1:23" ht="15.75" customHeight="1">
      <c r="A245" s="79">
        <v>41876</v>
      </c>
      <c r="B245" s="56">
        <v>0</v>
      </c>
      <c r="C245" s="15">
        <f t="shared" si="44"/>
        <v>0</v>
      </c>
      <c r="D245" s="15">
        <f t="shared" si="55"/>
        <v>0</v>
      </c>
      <c r="E245" s="122">
        <f>'[1]everything spreadsheet'!$B$27*1000</f>
        <v>105879.88429553059</v>
      </c>
      <c r="F245" s="122">
        <f t="shared" si="50"/>
        <v>0</v>
      </c>
      <c r="G245" s="123">
        <f t="shared" si="45"/>
        <v>0</v>
      </c>
      <c r="H245" s="28">
        <f t="shared" si="51"/>
        <v>0</v>
      </c>
      <c r="I245" s="28">
        <f t="shared" si="46"/>
        <v>0</v>
      </c>
      <c r="J245" s="28">
        <f t="shared" si="47"/>
        <v>0</v>
      </c>
      <c r="K245" s="123">
        <f t="shared" si="48"/>
        <v>0</v>
      </c>
      <c r="L245" s="28">
        <f t="shared" si="56"/>
        <v>1200</v>
      </c>
      <c r="M245" s="124">
        <f t="shared" si="57"/>
        <v>4.32</v>
      </c>
      <c r="N245" s="123">
        <f>IF('[1]everything spreadsheet'!$B$12="Ozone",K245+M245+G245,G245+M245)</f>
        <v>4.32</v>
      </c>
      <c r="O245" s="28">
        <f t="shared" si="52"/>
        <v>0.30857142857142861</v>
      </c>
      <c r="P245">
        <f t="shared" si="49"/>
        <v>0</v>
      </c>
      <c r="Q245" s="8">
        <f t="shared" si="53"/>
        <v>0</v>
      </c>
      <c r="R245">
        <f t="shared" si="54"/>
        <v>25874</v>
      </c>
      <c r="W245">
        <f>(D245*1000)/'[1]everything spreadsheet'!$B$28/60+W244</f>
        <v>1606.5962096869371</v>
      </c>
    </row>
    <row r="246" spans="1:23" ht="15.75" customHeight="1">
      <c r="A246" s="79">
        <v>41877</v>
      </c>
      <c r="B246" s="56">
        <v>0</v>
      </c>
      <c r="C246" s="15">
        <f t="shared" si="44"/>
        <v>0</v>
      </c>
      <c r="D246" s="15">
        <f t="shared" si="55"/>
        <v>0</v>
      </c>
      <c r="E246" s="122">
        <f>'[1]everything spreadsheet'!$B$27*1000</f>
        <v>105879.88429553059</v>
      </c>
      <c r="F246" s="122">
        <f t="shared" si="50"/>
        <v>0</v>
      </c>
      <c r="G246" s="123">
        <f t="shared" si="45"/>
        <v>0</v>
      </c>
      <c r="H246" s="28">
        <f t="shared" si="51"/>
        <v>0</v>
      </c>
      <c r="I246" s="28">
        <f t="shared" si="46"/>
        <v>0</v>
      </c>
      <c r="J246" s="28">
        <f t="shared" si="47"/>
        <v>0</v>
      </c>
      <c r="K246" s="123">
        <f t="shared" si="48"/>
        <v>0</v>
      </c>
      <c r="L246" s="28">
        <f t="shared" si="56"/>
        <v>1200</v>
      </c>
      <c r="M246" s="124">
        <f t="shared" si="57"/>
        <v>4.32</v>
      </c>
      <c r="N246" s="123">
        <f>IF('[1]everything spreadsheet'!$B$12="Ozone",K246+M246+G246,G246+M246)</f>
        <v>4.32</v>
      </c>
      <c r="O246" s="28">
        <f t="shared" si="52"/>
        <v>0.30857142857142861</v>
      </c>
      <c r="P246">
        <f t="shared" si="49"/>
        <v>0</v>
      </c>
      <c r="Q246" s="8">
        <f t="shared" si="53"/>
        <v>0</v>
      </c>
      <c r="R246">
        <f t="shared" si="54"/>
        <v>25874</v>
      </c>
      <c r="W246">
        <f>(D246*1000)/'[1]everything spreadsheet'!$B$28/60+W245</f>
        <v>1606.5962096869371</v>
      </c>
    </row>
    <row r="247" spans="1:23" ht="15.75" customHeight="1">
      <c r="A247" s="79">
        <v>41878</v>
      </c>
      <c r="B247" s="56">
        <v>0</v>
      </c>
      <c r="C247" s="15">
        <f t="shared" si="44"/>
        <v>0</v>
      </c>
      <c r="D247" s="15">
        <f t="shared" si="55"/>
        <v>0</v>
      </c>
      <c r="E247" s="122">
        <f>'[1]everything spreadsheet'!$B$27*1000</f>
        <v>105879.88429553059</v>
      </c>
      <c r="F247" s="122">
        <f t="shared" si="50"/>
        <v>0</v>
      </c>
      <c r="G247" s="123">
        <f t="shared" si="45"/>
        <v>0</v>
      </c>
      <c r="H247" s="28">
        <f t="shared" si="51"/>
        <v>0</v>
      </c>
      <c r="I247" s="28">
        <f t="shared" si="46"/>
        <v>0</v>
      </c>
      <c r="J247" s="28">
        <f t="shared" si="47"/>
        <v>0</v>
      </c>
      <c r="K247" s="123">
        <f t="shared" si="48"/>
        <v>0</v>
      </c>
      <c r="L247" s="28">
        <f t="shared" si="56"/>
        <v>1200</v>
      </c>
      <c r="M247" s="124">
        <f t="shared" si="57"/>
        <v>4.32</v>
      </c>
      <c r="N247" s="123">
        <f>IF('[1]everything spreadsheet'!$B$12="Ozone",K247+M247+G247,G247+M247)</f>
        <v>4.32</v>
      </c>
      <c r="O247" s="28">
        <f t="shared" si="52"/>
        <v>0.30857142857142861</v>
      </c>
      <c r="P247">
        <f t="shared" si="49"/>
        <v>0</v>
      </c>
      <c r="Q247" s="8">
        <f t="shared" si="53"/>
        <v>0</v>
      </c>
      <c r="R247">
        <f t="shared" si="54"/>
        <v>25874</v>
      </c>
      <c r="W247">
        <f>(D247*1000)/'[1]everything spreadsheet'!$B$28/60+W246</f>
        <v>1606.5962096869371</v>
      </c>
    </row>
    <row r="248" spans="1:23" ht="15.75" customHeight="1">
      <c r="A248" s="79">
        <v>41879</v>
      </c>
      <c r="B248" s="56">
        <v>0.4</v>
      </c>
      <c r="C248" s="15">
        <f t="shared" si="44"/>
        <v>0.04</v>
      </c>
      <c r="D248" s="15">
        <f t="shared" si="55"/>
        <v>0</v>
      </c>
      <c r="E248" s="122">
        <f>'[1]everything spreadsheet'!$B$27*1000</f>
        <v>105879.88429553059</v>
      </c>
      <c r="F248" s="122">
        <f t="shared" si="50"/>
        <v>15847.919991787223</v>
      </c>
      <c r="G248" s="123">
        <f t="shared" si="45"/>
        <v>1.5847919991787224E-2</v>
      </c>
      <c r="H248" s="28">
        <f t="shared" si="51"/>
        <v>200</v>
      </c>
      <c r="I248" s="28">
        <f t="shared" si="46"/>
        <v>0.2</v>
      </c>
      <c r="J248" s="28">
        <f t="shared" si="47"/>
        <v>400000</v>
      </c>
      <c r="K248" s="123">
        <f t="shared" si="48"/>
        <v>0.4</v>
      </c>
      <c r="L248" s="28">
        <f t="shared" si="56"/>
        <v>1200</v>
      </c>
      <c r="M248" s="124">
        <f t="shared" si="57"/>
        <v>4.32</v>
      </c>
      <c r="N248" s="123">
        <f>IF('[1]everything spreadsheet'!$B$12="Ozone",K248+M248+G248,G248+M248)</f>
        <v>4.7358479199917882</v>
      </c>
      <c r="O248" s="28">
        <f t="shared" si="52"/>
        <v>0.33827485142798486</v>
      </c>
      <c r="P248">
        <f t="shared" si="49"/>
        <v>8000</v>
      </c>
      <c r="Q248" s="8">
        <f t="shared" si="53"/>
        <v>8</v>
      </c>
      <c r="R248">
        <f t="shared" si="54"/>
        <v>25882</v>
      </c>
      <c r="W248">
        <f>(D248*1000)/'[1]everything spreadsheet'!$B$28/60+W247</f>
        <v>1606.5962096869371</v>
      </c>
    </row>
    <row r="249" spans="1:23" ht="15.75" customHeight="1">
      <c r="A249" s="79">
        <v>41880</v>
      </c>
      <c r="B249" s="56">
        <v>7.8</v>
      </c>
      <c r="C249" s="15">
        <f t="shared" si="44"/>
        <v>0.77999999999999992</v>
      </c>
      <c r="D249" s="15">
        <f t="shared" si="55"/>
        <v>0.27999999999999992</v>
      </c>
      <c r="E249" s="122">
        <f>'[1]everything spreadsheet'!$B$27*1000</f>
        <v>105879.88429553059</v>
      </c>
      <c r="F249" s="122">
        <f t="shared" si="50"/>
        <v>309034.43983985082</v>
      </c>
      <c r="G249" s="123">
        <f t="shared" si="45"/>
        <v>0.30903443983985079</v>
      </c>
      <c r="H249" s="28">
        <f t="shared" si="51"/>
        <v>3899.9999999999995</v>
      </c>
      <c r="I249" s="28">
        <f t="shared" si="46"/>
        <v>3.8999999999999995</v>
      </c>
      <c r="J249" s="28">
        <f t="shared" si="47"/>
        <v>7799999.9999999991</v>
      </c>
      <c r="K249" s="123">
        <f t="shared" si="48"/>
        <v>7.7999999999999989</v>
      </c>
      <c r="L249" s="28">
        <f t="shared" si="56"/>
        <v>1200</v>
      </c>
      <c r="M249" s="124">
        <f t="shared" si="57"/>
        <v>4.32</v>
      </c>
      <c r="N249" s="123">
        <f>IF('[1]everything spreadsheet'!$B$12="Ozone",K249+M249+G249,G249+M249)</f>
        <v>12.42903443983985</v>
      </c>
      <c r="O249" s="28">
        <f t="shared" si="52"/>
        <v>0.88778817427427503</v>
      </c>
      <c r="P249">
        <f t="shared" si="49"/>
        <v>155999.99999999997</v>
      </c>
      <c r="Q249" s="8">
        <f t="shared" si="53"/>
        <v>155.99999999999997</v>
      </c>
      <c r="R249">
        <f t="shared" si="54"/>
        <v>26038</v>
      </c>
      <c r="W249">
        <f>(D249*1000)/'[1]everything spreadsheet'!$B$28/60+W248</f>
        <v>1606.708003176034</v>
      </c>
    </row>
    <row r="250" spans="1:23" ht="15.75" customHeight="1">
      <c r="A250" s="79">
        <v>41881</v>
      </c>
      <c r="B250" s="56">
        <v>3.6</v>
      </c>
      <c r="C250" s="15">
        <f t="shared" si="44"/>
        <v>0.36</v>
      </c>
      <c r="D250" s="15">
        <f t="shared" si="55"/>
        <v>0.1399999999999999</v>
      </c>
      <c r="E250" s="122">
        <f>'[1]everything spreadsheet'!$B$27*1000</f>
        <v>105879.88429553059</v>
      </c>
      <c r="F250" s="122">
        <f t="shared" si="50"/>
        <v>142631.279926085</v>
      </c>
      <c r="G250" s="123">
        <f t="shared" si="45"/>
        <v>0.14263127992608501</v>
      </c>
      <c r="H250" s="28">
        <f t="shared" si="51"/>
        <v>1800</v>
      </c>
      <c r="I250" s="28">
        <f t="shared" si="46"/>
        <v>1.8</v>
      </c>
      <c r="J250" s="28">
        <f t="shared" si="47"/>
        <v>3600000</v>
      </c>
      <c r="K250" s="123">
        <f t="shared" si="48"/>
        <v>3.6</v>
      </c>
      <c r="L250" s="28">
        <f t="shared" si="56"/>
        <v>1200</v>
      </c>
      <c r="M250" s="124">
        <f t="shared" si="57"/>
        <v>4.32</v>
      </c>
      <c r="N250" s="123">
        <f>IF('[1]everything spreadsheet'!$B$12="Ozone",K250+M250+G250,G250+M250)</f>
        <v>8.0626312799260855</v>
      </c>
      <c r="O250" s="28">
        <f t="shared" si="52"/>
        <v>0.57590223428043474</v>
      </c>
      <c r="P250">
        <f t="shared" si="49"/>
        <v>72000</v>
      </c>
      <c r="Q250" s="8">
        <f t="shared" si="53"/>
        <v>72</v>
      </c>
      <c r="R250">
        <f t="shared" si="54"/>
        <v>26110</v>
      </c>
      <c r="W250">
        <f>(D250*1000)/'[1]everything spreadsheet'!$B$28/60+W249</f>
        <v>1606.7638999205826</v>
      </c>
    </row>
    <row r="251" spans="1:23" ht="15.75" customHeight="1">
      <c r="A251" s="79">
        <v>41882</v>
      </c>
      <c r="B251" s="56">
        <v>10.6</v>
      </c>
      <c r="C251" s="15">
        <f t="shared" si="44"/>
        <v>1.06</v>
      </c>
      <c r="D251" s="15">
        <f t="shared" si="55"/>
        <v>0.7</v>
      </c>
      <c r="E251" s="122">
        <f>'[1]everything spreadsheet'!$B$27*1000</f>
        <v>105879.88429553059</v>
      </c>
      <c r="F251" s="122">
        <f t="shared" si="50"/>
        <v>419969.87978236144</v>
      </c>
      <c r="G251" s="123">
        <f t="shared" si="45"/>
        <v>0.41996987978236144</v>
      </c>
      <c r="H251" s="28">
        <f t="shared" si="51"/>
        <v>5300</v>
      </c>
      <c r="I251" s="28">
        <f t="shared" si="46"/>
        <v>5.3</v>
      </c>
      <c r="J251" s="28">
        <f t="shared" si="47"/>
        <v>10600000</v>
      </c>
      <c r="K251" s="123">
        <f t="shared" si="48"/>
        <v>10.6</v>
      </c>
      <c r="L251" s="28">
        <f t="shared" si="56"/>
        <v>1200</v>
      </c>
      <c r="M251" s="124">
        <f t="shared" si="57"/>
        <v>4.32</v>
      </c>
      <c r="N251" s="123">
        <f>IF('[1]everything spreadsheet'!$B$12="Ozone",K251+M251+G251,G251+M251)</f>
        <v>15.339969879782361</v>
      </c>
      <c r="O251" s="28">
        <f t="shared" si="52"/>
        <v>1.0957121342701686</v>
      </c>
      <c r="P251">
        <f t="shared" si="49"/>
        <v>212000</v>
      </c>
      <c r="Q251" s="8">
        <f t="shared" si="53"/>
        <v>212</v>
      </c>
      <c r="R251">
        <f t="shared" si="54"/>
        <v>26322</v>
      </c>
      <c r="W251">
        <f>(D251*1000)/'[1]everything spreadsheet'!$B$28/60+W250</f>
        <v>1607.0433836433251</v>
      </c>
    </row>
    <row r="252" spans="1:23" ht="15.75" customHeight="1">
      <c r="A252" s="79">
        <v>41883</v>
      </c>
      <c r="B252" s="56">
        <v>3.2</v>
      </c>
      <c r="C252" s="15">
        <f t="shared" si="44"/>
        <v>0.32</v>
      </c>
      <c r="D252" s="15">
        <f t="shared" si="55"/>
        <v>0.52</v>
      </c>
      <c r="E252" s="122">
        <f>'[1]everything spreadsheet'!$B$27*1000</f>
        <v>105879.88429553059</v>
      </c>
      <c r="F252" s="122">
        <f t="shared" si="50"/>
        <v>126783.35993429778</v>
      </c>
      <c r="G252" s="123">
        <f t="shared" si="45"/>
        <v>0.12678335993429779</v>
      </c>
      <c r="H252" s="28">
        <f t="shared" si="51"/>
        <v>1600</v>
      </c>
      <c r="I252" s="28">
        <f t="shared" si="46"/>
        <v>1.6</v>
      </c>
      <c r="J252" s="28">
        <f t="shared" si="47"/>
        <v>3200000</v>
      </c>
      <c r="K252" s="123">
        <f t="shared" si="48"/>
        <v>3.2</v>
      </c>
      <c r="L252" s="28">
        <f t="shared" si="56"/>
        <v>1200</v>
      </c>
      <c r="M252" s="124">
        <f t="shared" si="57"/>
        <v>4.32</v>
      </c>
      <c r="N252" s="123">
        <f>IF('[1]everything spreadsheet'!$B$12="Ozone",K252+M252+G252,G252+M252)</f>
        <v>7.6467833599342985</v>
      </c>
      <c r="O252" s="28">
        <f t="shared" si="52"/>
        <v>0.54619881142387849</v>
      </c>
      <c r="P252">
        <f t="shared" si="49"/>
        <v>64000</v>
      </c>
      <c r="Q252" s="8">
        <f t="shared" si="53"/>
        <v>64</v>
      </c>
      <c r="R252">
        <f t="shared" si="54"/>
        <v>26386</v>
      </c>
      <c r="W252">
        <f>(D252*1000)/'[1]everything spreadsheet'!$B$28/60+W251</f>
        <v>1607.2510001230767</v>
      </c>
    </row>
    <row r="253" spans="1:23" ht="15.75" customHeight="1">
      <c r="A253" s="79">
        <v>41884</v>
      </c>
      <c r="B253" s="56">
        <v>6.2</v>
      </c>
      <c r="C253" s="15">
        <f t="shared" si="44"/>
        <v>0.62</v>
      </c>
      <c r="D253" s="15">
        <f t="shared" si="55"/>
        <v>0.64000000000000012</v>
      </c>
      <c r="E253" s="122">
        <f>'[1]everything spreadsheet'!$B$27*1000</f>
        <v>105879.88429553059</v>
      </c>
      <c r="F253" s="122">
        <f t="shared" si="50"/>
        <v>245642.75987270195</v>
      </c>
      <c r="G253" s="123">
        <f t="shared" si="45"/>
        <v>0.24564275987270195</v>
      </c>
      <c r="H253" s="28">
        <f t="shared" si="51"/>
        <v>3100</v>
      </c>
      <c r="I253" s="28">
        <f t="shared" si="46"/>
        <v>3.1</v>
      </c>
      <c r="J253" s="28">
        <f t="shared" si="47"/>
        <v>6200000</v>
      </c>
      <c r="K253" s="123">
        <f t="shared" si="48"/>
        <v>6.2</v>
      </c>
      <c r="L253" s="28">
        <f t="shared" si="56"/>
        <v>1200</v>
      </c>
      <c r="M253" s="124">
        <f t="shared" si="57"/>
        <v>4.32</v>
      </c>
      <c r="N253" s="123">
        <f>IF('[1]everything spreadsheet'!$B$12="Ozone",K253+M253+G253,G253+M253)</f>
        <v>10.765642759872701</v>
      </c>
      <c r="O253" s="28">
        <f t="shared" si="52"/>
        <v>0.76897448284805026</v>
      </c>
      <c r="P253">
        <f t="shared" si="49"/>
        <v>124000</v>
      </c>
      <c r="Q253" s="8">
        <f t="shared" si="53"/>
        <v>124</v>
      </c>
      <c r="R253">
        <f t="shared" si="54"/>
        <v>26510</v>
      </c>
      <c r="W253">
        <f>(D253*1000)/'[1]everything spreadsheet'!$B$28/60+W252</f>
        <v>1607.5065280981555</v>
      </c>
    </row>
    <row r="254" spans="1:23" ht="15.75" customHeight="1">
      <c r="A254" s="79">
        <v>41885</v>
      </c>
      <c r="B254" s="56">
        <v>0</v>
      </c>
      <c r="C254" s="15">
        <f t="shared" si="44"/>
        <v>0</v>
      </c>
      <c r="D254" s="15">
        <f t="shared" si="55"/>
        <v>0.14000000000000012</v>
      </c>
      <c r="E254" s="122">
        <f>'[1]everything spreadsheet'!$B$27*1000</f>
        <v>105879.88429553059</v>
      </c>
      <c r="F254" s="122">
        <f t="shared" si="50"/>
        <v>0</v>
      </c>
      <c r="G254" s="123">
        <f t="shared" si="45"/>
        <v>0</v>
      </c>
      <c r="H254" s="28">
        <f t="shared" si="51"/>
        <v>0</v>
      </c>
      <c r="I254" s="28">
        <f t="shared" si="46"/>
        <v>0</v>
      </c>
      <c r="J254" s="28">
        <f t="shared" si="47"/>
        <v>0</v>
      </c>
      <c r="K254" s="123">
        <f t="shared" si="48"/>
        <v>0</v>
      </c>
      <c r="L254" s="28">
        <f t="shared" si="56"/>
        <v>1200</v>
      </c>
      <c r="M254" s="124">
        <f t="shared" si="57"/>
        <v>4.32</v>
      </c>
      <c r="N254" s="123">
        <f>IF('[1]everything spreadsheet'!$B$12="Ozone",K254+M254+G254,G254+M254)</f>
        <v>4.32</v>
      </c>
      <c r="O254" s="28">
        <f t="shared" si="52"/>
        <v>0.30857142857142861</v>
      </c>
      <c r="P254">
        <f t="shared" si="49"/>
        <v>0</v>
      </c>
      <c r="Q254" s="8">
        <f t="shared" si="53"/>
        <v>0</v>
      </c>
      <c r="R254">
        <f t="shared" si="54"/>
        <v>26510</v>
      </c>
      <c r="W254">
        <f>(D254*1000)/'[1]everything spreadsheet'!$B$28/60+W253</f>
        <v>1607.5624248427041</v>
      </c>
    </row>
    <row r="255" spans="1:23" ht="15.75" customHeight="1">
      <c r="A255" s="79">
        <v>41886</v>
      </c>
      <c r="B255" s="56">
        <v>0</v>
      </c>
      <c r="C255" s="15">
        <f t="shared" si="44"/>
        <v>0</v>
      </c>
      <c r="D255" s="15">
        <f t="shared" si="55"/>
        <v>0</v>
      </c>
      <c r="E255" s="122">
        <f>'[1]everything spreadsheet'!$B$27*1000</f>
        <v>105879.88429553059</v>
      </c>
      <c r="F255" s="122">
        <f t="shared" si="50"/>
        <v>0</v>
      </c>
      <c r="G255" s="123">
        <f t="shared" si="45"/>
        <v>0</v>
      </c>
      <c r="H255" s="28">
        <f t="shared" si="51"/>
        <v>0</v>
      </c>
      <c r="I255" s="28">
        <f t="shared" si="46"/>
        <v>0</v>
      </c>
      <c r="J255" s="28">
        <f t="shared" si="47"/>
        <v>0</v>
      </c>
      <c r="K255" s="123">
        <f t="shared" si="48"/>
        <v>0</v>
      </c>
      <c r="L255" s="28">
        <f t="shared" si="56"/>
        <v>1200</v>
      </c>
      <c r="M255" s="124">
        <f t="shared" si="57"/>
        <v>4.32</v>
      </c>
      <c r="N255" s="123">
        <f>IF('[1]everything spreadsheet'!$B$12="Ozone",K255+M255+G255,G255+M255)</f>
        <v>4.32</v>
      </c>
      <c r="O255" s="28">
        <f t="shared" si="52"/>
        <v>0.30857142857142861</v>
      </c>
      <c r="P255">
        <f t="shared" si="49"/>
        <v>0</v>
      </c>
      <c r="Q255" s="8">
        <f t="shared" si="53"/>
        <v>0</v>
      </c>
      <c r="R255">
        <f t="shared" si="54"/>
        <v>26510</v>
      </c>
      <c r="W255">
        <f>(D255*1000)/'[1]everything spreadsheet'!$B$28/60+W254</f>
        <v>1607.5624248427041</v>
      </c>
    </row>
    <row r="256" spans="1:23" ht="15.75" customHeight="1">
      <c r="A256" s="79">
        <v>41887</v>
      </c>
      <c r="B256" s="56">
        <v>0</v>
      </c>
      <c r="C256" s="15">
        <f t="shared" si="44"/>
        <v>0</v>
      </c>
      <c r="D256" s="15">
        <f t="shared" si="55"/>
        <v>0</v>
      </c>
      <c r="E256" s="122">
        <f>'[1]everything spreadsheet'!$B$27*1000</f>
        <v>105879.88429553059</v>
      </c>
      <c r="F256" s="122">
        <f t="shared" si="50"/>
        <v>0</v>
      </c>
      <c r="G256" s="123">
        <f t="shared" si="45"/>
        <v>0</v>
      </c>
      <c r="H256" s="28">
        <f t="shared" si="51"/>
        <v>0</v>
      </c>
      <c r="I256" s="28">
        <f t="shared" si="46"/>
        <v>0</v>
      </c>
      <c r="J256" s="28">
        <f t="shared" si="47"/>
        <v>0</v>
      </c>
      <c r="K256" s="123">
        <f t="shared" si="48"/>
        <v>0</v>
      </c>
      <c r="L256" s="28">
        <f t="shared" si="56"/>
        <v>1200</v>
      </c>
      <c r="M256" s="124">
        <f t="shared" si="57"/>
        <v>4.32</v>
      </c>
      <c r="N256" s="123">
        <f>IF('[1]everything spreadsheet'!$B$12="Ozone",K256+M256+G256,G256+M256)</f>
        <v>4.32</v>
      </c>
      <c r="O256" s="28">
        <f t="shared" si="52"/>
        <v>0.30857142857142861</v>
      </c>
      <c r="P256">
        <f t="shared" si="49"/>
        <v>0</v>
      </c>
      <c r="Q256" s="8">
        <f t="shared" si="53"/>
        <v>0</v>
      </c>
      <c r="R256">
        <f t="shared" si="54"/>
        <v>26510</v>
      </c>
      <c r="W256">
        <f>(D256*1000)/'[1]everything spreadsheet'!$B$28/60+W255</f>
        <v>1607.5624248427041</v>
      </c>
    </row>
    <row r="257" spans="1:23" ht="15.75" customHeight="1">
      <c r="A257" s="79">
        <v>41888</v>
      </c>
      <c r="B257" s="56">
        <v>0</v>
      </c>
      <c r="C257" s="15">
        <f t="shared" si="44"/>
        <v>0</v>
      </c>
      <c r="D257" s="15">
        <f t="shared" si="55"/>
        <v>0</v>
      </c>
      <c r="E257" s="122">
        <f>'[1]everything spreadsheet'!$B$27*1000</f>
        <v>105879.88429553059</v>
      </c>
      <c r="F257" s="122">
        <f t="shared" si="50"/>
        <v>0</v>
      </c>
      <c r="G257" s="123">
        <f t="shared" si="45"/>
        <v>0</v>
      </c>
      <c r="H257" s="28">
        <f t="shared" si="51"/>
        <v>0</v>
      </c>
      <c r="I257" s="28">
        <f t="shared" si="46"/>
        <v>0</v>
      </c>
      <c r="J257" s="28">
        <f t="shared" si="47"/>
        <v>0</v>
      </c>
      <c r="K257" s="123">
        <f t="shared" si="48"/>
        <v>0</v>
      </c>
      <c r="L257" s="28">
        <f t="shared" si="56"/>
        <v>1200</v>
      </c>
      <c r="M257" s="124">
        <f t="shared" si="57"/>
        <v>4.32</v>
      </c>
      <c r="N257" s="123">
        <f>IF('[1]everything spreadsheet'!$B$12="Ozone",K257+M257+G257,G257+M257)</f>
        <v>4.32</v>
      </c>
      <c r="O257" s="28">
        <f t="shared" si="52"/>
        <v>0.30857142857142861</v>
      </c>
      <c r="P257">
        <f t="shared" si="49"/>
        <v>0</v>
      </c>
      <c r="Q257" s="8">
        <f t="shared" si="53"/>
        <v>0</v>
      </c>
      <c r="R257">
        <f t="shared" si="54"/>
        <v>26510</v>
      </c>
      <c r="W257">
        <f>(D257*1000)/'[1]everything spreadsheet'!$B$28/60+W256</f>
        <v>1607.5624248427041</v>
      </c>
    </row>
    <row r="258" spans="1:23" ht="15.75" customHeight="1">
      <c r="A258" s="79">
        <v>41889</v>
      </c>
      <c r="B258" s="56">
        <v>0</v>
      </c>
      <c r="C258" s="15">
        <f t="shared" si="44"/>
        <v>0</v>
      </c>
      <c r="D258" s="15">
        <f t="shared" si="55"/>
        <v>0</v>
      </c>
      <c r="E258" s="122">
        <f>'[1]everything spreadsheet'!$B$27*1000</f>
        <v>105879.88429553059</v>
      </c>
      <c r="F258" s="122">
        <f t="shared" si="50"/>
        <v>0</v>
      </c>
      <c r="G258" s="123">
        <f t="shared" si="45"/>
        <v>0</v>
      </c>
      <c r="H258" s="28">
        <f t="shared" si="51"/>
        <v>0</v>
      </c>
      <c r="I258" s="28">
        <f t="shared" si="46"/>
        <v>0</v>
      </c>
      <c r="J258" s="28">
        <f t="shared" si="47"/>
        <v>0</v>
      </c>
      <c r="K258" s="123">
        <f t="shared" si="48"/>
        <v>0</v>
      </c>
      <c r="L258" s="28">
        <f t="shared" si="56"/>
        <v>1200</v>
      </c>
      <c r="M258" s="124">
        <f t="shared" si="57"/>
        <v>4.32</v>
      </c>
      <c r="N258" s="123">
        <f>IF('[1]everything spreadsheet'!$B$12="Ozone",K258+M258+G258,G258+M258)</f>
        <v>4.32</v>
      </c>
      <c r="O258" s="28">
        <f t="shared" si="52"/>
        <v>0.30857142857142861</v>
      </c>
      <c r="P258">
        <f t="shared" si="49"/>
        <v>0</v>
      </c>
      <c r="Q258" s="8">
        <f t="shared" si="53"/>
        <v>0</v>
      </c>
      <c r="R258">
        <f t="shared" si="54"/>
        <v>26510</v>
      </c>
      <c r="W258">
        <f>(D258*1000)/'[1]everything spreadsheet'!$B$28/60+W257</f>
        <v>1607.5624248427041</v>
      </c>
    </row>
    <row r="259" spans="1:23" ht="15.75" customHeight="1">
      <c r="A259" s="79">
        <v>41890</v>
      </c>
      <c r="B259" s="56">
        <v>0</v>
      </c>
      <c r="C259" s="15">
        <f t="shared" si="44"/>
        <v>0</v>
      </c>
      <c r="D259" s="15">
        <f t="shared" si="55"/>
        <v>0</v>
      </c>
      <c r="E259" s="122">
        <f>'[1]everything spreadsheet'!$B$27*1000</f>
        <v>105879.88429553059</v>
      </c>
      <c r="F259" s="122">
        <f t="shared" si="50"/>
        <v>0</v>
      </c>
      <c r="G259" s="123">
        <f t="shared" si="45"/>
        <v>0</v>
      </c>
      <c r="H259" s="28">
        <f t="shared" si="51"/>
        <v>0</v>
      </c>
      <c r="I259" s="28">
        <f t="shared" si="46"/>
        <v>0</v>
      </c>
      <c r="J259" s="28">
        <f t="shared" si="47"/>
        <v>0</v>
      </c>
      <c r="K259" s="123">
        <f t="shared" si="48"/>
        <v>0</v>
      </c>
      <c r="L259" s="28">
        <f t="shared" si="56"/>
        <v>1200</v>
      </c>
      <c r="M259" s="124">
        <f t="shared" si="57"/>
        <v>4.32</v>
      </c>
      <c r="N259" s="123">
        <f>IF('[1]everything spreadsheet'!$B$12="Ozone",K259+M259+G259,G259+M259)</f>
        <v>4.32</v>
      </c>
      <c r="O259" s="28">
        <f t="shared" si="52"/>
        <v>0.30857142857142861</v>
      </c>
      <c r="P259">
        <f t="shared" si="49"/>
        <v>0</v>
      </c>
      <c r="Q259" s="8">
        <f t="shared" si="53"/>
        <v>0</v>
      </c>
      <c r="R259">
        <f t="shared" si="54"/>
        <v>26510</v>
      </c>
      <c r="W259">
        <f>(D259*1000)/'[1]everything spreadsheet'!$B$28/60+W258</f>
        <v>1607.5624248427041</v>
      </c>
    </row>
    <row r="260" spans="1:23" ht="15.75" customHeight="1">
      <c r="A260" s="79">
        <v>41891</v>
      </c>
      <c r="B260" s="56">
        <v>0</v>
      </c>
      <c r="C260" s="15">
        <f t="shared" si="44"/>
        <v>0</v>
      </c>
      <c r="D260" s="15">
        <f t="shared" si="55"/>
        <v>0</v>
      </c>
      <c r="E260" s="122">
        <f>'[1]everything spreadsheet'!$B$27*1000</f>
        <v>105879.88429553059</v>
      </c>
      <c r="F260" s="122">
        <f t="shared" si="50"/>
        <v>0</v>
      </c>
      <c r="G260" s="123">
        <f t="shared" si="45"/>
        <v>0</v>
      </c>
      <c r="H260" s="28">
        <f t="shared" si="51"/>
        <v>0</v>
      </c>
      <c r="I260" s="28">
        <f t="shared" si="46"/>
        <v>0</v>
      </c>
      <c r="J260" s="28">
        <f t="shared" si="47"/>
        <v>0</v>
      </c>
      <c r="K260" s="123">
        <f t="shared" si="48"/>
        <v>0</v>
      </c>
      <c r="L260" s="28">
        <f t="shared" si="56"/>
        <v>1200</v>
      </c>
      <c r="M260" s="124">
        <f t="shared" si="57"/>
        <v>4.32</v>
      </c>
      <c r="N260" s="123">
        <f>IF('[1]everything spreadsheet'!$B$12="Ozone",K260+M260+G260,G260+M260)</f>
        <v>4.32</v>
      </c>
      <c r="O260" s="28">
        <f t="shared" si="52"/>
        <v>0.30857142857142861</v>
      </c>
      <c r="P260">
        <f t="shared" si="49"/>
        <v>0</v>
      </c>
      <c r="Q260" s="8">
        <f t="shared" si="53"/>
        <v>0</v>
      </c>
      <c r="R260">
        <f t="shared" si="54"/>
        <v>26510</v>
      </c>
      <c r="W260">
        <f>(D260*1000)/'[1]everything spreadsheet'!$B$28/60+W259</f>
        <v>1607.5624248427041</v>
      </c>
    </row>
    <row r="261" spans="1:23" ht="15.75" customHeight="1">
      <c r="A261" s="79">
        <v>41892</v>
      </c>
      <c r="B261" s="56">
        <v>0</v>
      </c>
      <c r="C261" s="15">
        <f t="shared" si="44"/>
        <v>0</v>
      </c>
      <c r="D261" s="15">
        <f t="shared" si="55"/>
        <v>0</v>
      </c>
      <c r="E261" s="122">
        <f>'[1]everything spreadsheet'!$B$27*1000</f>
        <v>105879.88429553059</v>
      </c>
      <c r="F261" s="122">
        <f t="shared" si="50"/>
        <v>0</v>
      </c>
      <c r="G261" s="123">
        <f t="shared" si="45"/>
        <v>0</v>
      </c>
      <c r="H261" s="28">
        <f t="shared" si="51"/>
        <v>0</v>
      </c>
      <c r="I261" s="28">
        <f t="shared" si="46"/>
        <v>0</v>
      </c>
      <c r="J261" s="28">
        <f t="shared" si="47"/>
        <v>0</v>
      </c>
      <c r="K261" s="123">
        <f t="shared" si="48"/>
        <v>0</v>
      </c>
      <c r="L261" s="28">
        <f t="shared" si="56"/>
        <v>1200</v>
      </c>
      <c r="M261" s="124">
        <f t="shared" si="57"/>
        <v>4.32</v>
      </c>
      <c r="N261" s="123">
        <f>IF('[1]everything spreadsheet'!$B$12="Ozone",K261+M261+G261,G261+M261)</f>
        <v>4.32</v>
      </c>
      <c r="O261" s="28">
        <f t="shared" si="52"/>
        <v>0.30857142857142861</v>
      </c>
      <c r="P261">
        <f t="shared" si="49"/>
        <v>0</v>
      </c>
      <c r="Q261" s="8">
        <f t="shared" si="53"/>
        <v>0</v>
      </c>
      <c r="R261">
        <f t="shared" si="54"/>
        <v>26510</v>
      </c>
      <c r="W261">
        <f>(D261*1000)/'[1]everything spreadsheet'!$B$28/60+W260</f>
        <v>1607.5624248427041</v>
      </c>
    </row>
    <row r="262" spans="1:23" ht="15.75" customHeight="1">
      <c r="A262" s="79">
        <v>41893</v>
      </c>
      <c r="B262" s="56">
        <v>0</v>
      </c>
      <c r="C262" s="15">
        <f t="shared" si="44"/>
        <v>0</v>
      </c>
      <c r="D262" s="15">
        <f t="shared" si="55"/>
        <v>0</v>
      </c>
      <c r="E262" s="122">
        <f>'[1]everything spreadsheet'!$B$27*1000</f>
        <v>105879.88429553059</v>
      </c>
      <c r="F262" s="122">
        <f t="shared" si="50"/>
        <v>0</v>
      </c>
      <c r="G262" s="123">
        <f t="shared" si="45"/>
        <v>0</v>
      </c>
      <c r="H262" s="28">
        <f t="shared" si="51"/>
        <v>0</v>
      </c>
      <c r="I262" s="28">
        <f t="shared" si="46"/>
        <v>0</v>
      </c>
      <c r="J262" s="28">
        <f t="shared" si="47"/>
        <v>0</v>
      </c>
      <c r="K262" s="123">
        <f t="shared" si="48"/>
        <v>0</v>
      </c>
      <c r="L262" s="28">
        <f t="shared" si="56"/>
        <v>1200</v>
      </c>
      <c r="M262" s="124">
        <f t="shared" si="57"/>
        <v>4.32</v>
      </c>
      <c r="N262" s="123">
        <f>IF('[1]everything spreadsheet'!$B$12="Ozone",K262+M262+G262,G262+M262)</f>
        <v>4.32</v>
      </c>
      <c r="O262" s="28">
        <f t="shared" si="52"/>
        <v>0.30857142857142861</v>
      </c>
      <c r="P262">
        <f t="shared" si="49"/>
        <v>0</v>
      </c>
      <c r="Q262" s="8">
        <f t="shared" si="53"/>
        <v>0</v>
      </c>
      <c r="R262">
        <f t="shared" si="54"/>
        <v>26510</v>
      </c>
      <c r="W262">
        <f>(D262*1000)/'[1]everything spreadsheet'!$B$28/60+W261</f>
        <v>1607.5624248427041</v>
      </c>
    </row>
    <row r="263" spans="1:23" ht="15.75" customHeight="1">
      <c r="A263" s="79">
        <v>41894</v>
      </c>
      <c r="B263" s="56">
        <v>0</v>
      </c>
      <c r="C263" s="15">
        <f t="shared" si="44"/>
        <v>0</v>
      </c>
      <c r="D263" s="15">
        <f t="shared" si="55"/>
        <v>0</v>
      </c>
      <c r="E263" s="122">
        <f>'[1]everything spreadsheet'!$B$27*1000</f>
        <v>105879.88429553059</v>
      </c>
      <c r="F263" s="122">
        <f t="shared" si="50"/>
        <v>0</v>
      </c>
      <c r="G263" s="123">
        <f t="shared" si="45"/>
        <v>0</v>
      </c>
      <c r="H263" s="28">
        <f t="shared" si="51"/>
        <v>0</v>
      </c>
      <c r="I263" s="28">
        <f t="shared" si="46"/>
        <v>0</v>
      </c>
      <c r="J263" s="28">
        <f t="shared" si="47"/>
        <v>0</v>
      </c>
      <c r="K263" s="123">
        <f t="shared" si="48"/>
        <v>0</v>
      </c>
      <c r="L263" s="28">
        <f t="shared" si="56"/>
        <v>1200</v>
      </c>
      <c r="M263" s="124">
        <f t="shared" si="57"/>
        <v>4.32</v>
      </c>
      <c r="N263" s="123">
        <f>IF('[1]everything spreadsheet'!$B$12="Ozone",K263+M263+G263,G263+M263)</f>
        <v>4.32</v>
      </c>
      <c r="O263" s="28">
        <f t="shared" si="52"/>
        <v>0.30857142857142861</v>
      </c>
      <c r="P263">
        <f t="shared" si="49"/>
        <v>0</v>
      </c>
      <c r="Q263" s="8">
        <f t="shared" si="53"/>
        <v>0</v>
      </c>
      <c r="R263">
        <f t="shared" si="54"/>
        <v>26510</v>
      </c>
      <c r="W263">
        <f>(D263*1000)/'[1]everything spreadsheet'!$B$28/60+W262</f>
        <v>1607.5624248427041</v>
      </c>
    </row>
    <row r="264" spans="1:23" ht="15.75" customHeight="1">
      <c r="A264" s="79">
        <v>41895</v>
      </c>
      <c r="B264" s="56">
        <v>0</v>
      </c>
      <c r="C264" s="15">
        <f t="shared" si="44"/>
        <v>0</v>
      </c>
      <c r="D264" s="15">
        <f t="shared" si="55"/>
        <v>0</v>
      </c>
      <c r="E264" s="122">
        <f>'[1]everything spreadsheet'!$B$27*1000</f>
        <v>105879.88429553059</v>
      </c>
      <c r="F264" s="122">
        <f t="shared" si="50"/>
        <v>0</v>
      </c>
      <c r="G264" s="123">
        <f t="shared" si="45"/>
        <v>0</v>
      </c>
      <c r="H264" s="28">
        <f t="shared" si="51"/>
        <v>0</v>
      </c>
      <c r="I264" s="28">
        <f t="shared" si="46"/>
        <v>0</v>
      </c>
      <c r="J264" s="28">
        <f t="shared" si="47"/>
        <v>0</v>
      </c>
      <c r="K264" s="123">
        <f t="shared" si="48"/>
        <v>0</v>
      </c>
      <c r="L264" s="28">
        <f t="shared" si="56"/>
        <v>1200</v>
      </c>
      <c r="M264" s="124">
        <f t="shared" si="57"/>
        <v>4.32</v>
      </c>
      <c r="N264" s="123">
        <f>IF('[1]everything spreadsheet'!$B$12="Ozone",K264+M264+G264,G264+M264)</f>
        <v>4.32</v>
      </c>
      <c r="O264" s="28">
        <f t="shared" si="52"/>
        <v>0.30857142857142861</v>
      </c>
      <c r="P264">
        <f t="shared" si="49"/>
        <v>0</v>
      </c>
      <c r="Q264" s="8">
        <f t="shared" si="53"/>
        <v>0</v>
      </c>
      <c r="R264">
        <f t="shared" si="54"/>
        <v>26510</v>
      </c>
      <c r="W264">
        <f>(D264*1000)/'[1]everything spreadsheet'!$B$28/60+W263</f>
        <v>1607.5624248427041</v>
      </c>
    </row>
    <row r="265" spans="1:23" ht="15.75" customHeight="1">
      <c r="A265" s="79">
        <v>41896</v>
      </c>
      <c r="B265" s="56">
        <v>0</v>
      </c>
      <c r="C265" s="15">
        <f t="shared" ref="C265:C328" si="58">IF(B265/1000*$B$2&lt;=$B$3,B265/1000*$B$2,$B$3)</f>
        <v>0</v>
      </c>
      <c r="D265" s="15">
        <f t="shared" si="55"/>
        <v>0</v>
      </c>
      <c r="E265" s="122">
        <f>'[1]everything spreadsheet'!$B$27*1000</f>
        <v>105879.88429553059</v>
      </c>
      <c r="F265" s="122">
        <f t="shared" si="50"/>
        <v>0</v>
      </c>
      <c r="G265" s="123">
        <f t="shared" ref="G265:G328" si="59">F265/1000000</f>
        <v>0</v>
      </c>
      <c r="H265" s="28">
        <f t="shared" si="51"/>
        <v>0</v>
      </c>
      <c r="I265" s="28">
        <f t="shared" ref="I265:I328" si="60">H265/1000</f>
        <v>0</v>
      </c>
      <c r="J265" s="28">
        <f t="shared" ref="J265:J328" si="61">I265*2000000</f>
        <v>0</v>
      </c>
      <c r="K265" s="123">
        <f t="shared" ref="K265:K328" si="62">J265/1000000</f>
        <v>0</v>
      </c>
      <c r="L265" s="28">
        <f t="shared" si="56"/>
        <v>1200</v>
      </c>
      <c r="M265" s="124">
        <f t="shared" si="57"/>
        <v>4.32</v>
      </c>
      <c r="N265" s="123">
        <f>IF('[1]everything spreadsheet'!$B$12="Ozone",K265+M265+G265,G265+M265)</f>
        <v>4.32</v>
      </c>
      <c r="O265" s="28">
        <f t="shared" si="52"/>
        <v>0.30857142857142861</v>
      </c>
      <c r="P265">
        <f t="shared" ref="P265:P328" si="63">$Y$2*C265/$Y$1*1000*20</f>
        <v>0</v>
      </c>
      <c r="Q265" s="8">
        <f t="shared" si="53"/>
        <v>0</v>
      </c>
      <c r="R265">
        <f t="shared" si="54"/>
        <v>26510</v>
      </c>
      <c r="W265">
        <f>(D265*1000)/'[1]everything spreadsheet'!$B$28/60+W264</f>
        <v>1607.5624248427041</v>
      </c>
    </row>
    <row r="266" spans="1:23" ht="15.75" customHeight="1">
      <c r="A266" s="79">
        <v>41897</v>
      </c>
      <c r="B266" s="56">
        <v>0</v>
      </c>
      <c r="C266" s="15">
        <f t="shared" si="58"/>
        <v>0</v>
      </c>
      <c r="D266" s="15">
        <f t="shared" si="55"/>
        <v>0</v>
      </c>
      <c r="E266" s="122">
        <f>'[1]everything spreadsheet'!$B$27*1000</f>
        <v>105879.88429553059</v>
      </c>
      <c r="F266" s="122">
        <f t="shared" ref="F266:F329" si="64">E266*C266/$G$1</f>
        <v>0</v>
      </c>
      <c r="G266" s="123">
        <f t="shared" si="59"/>
        <v>0</v>
      </c>
      <c r="H266" s="28">
        <f t="shared" ref="H266:H329" si="65">$J$2*C266/$J$1*1000</f>
        <v>0</v>
      </c>
      <c r="I266" s="28">
        <f t="shared" si="60"/>
        <v>0</v>
      </c>
      <c r="J266" s="28">
        <f t="shared" si="61"/>
        <v>0</v>
      </c>
      <c r="K266" s="123">
        <f t="shared" si="62"/>
        <v>0</v>
      </c>
      <c r="L266" s="28">
        <f t="shared" si="56"/>
        <v>1200</v>
      </c>
      <c r="M266" s="124">
        <f t="shared" si="57"/>
        <v>4.32</v>
      </c>
      <c r="N266" s="123">
        <f>IF('[1]everything spreadsheet'!$B$12="Ozone",K266+M266+G266,G266+M266)</f>
        <v>4.32</v>
      </c>
      <c r="O266" s="28">
        <f t="shared" ref="O266:O329" si="66">N266/$P$1/$P$2</f>
        <v>0.30857142857142861</v>
      </c>
      <c r="P266">
        <f t="shared" si="63"/>
        <v>0</v>
      </c>
      <c r="Q266" s="8">
        <f t="shared" ref="Q266:Q329" si="67">P266/1000</f>
        <v>0</v>
      </c>
      <c r="R266">
        <f t="shared" si="54"/>
        <v>26510</v>
      </c>
      <c r="W266">
        <f>(D266*1000)/'[1]everything spreadsheet'!$B$28/60+W265</f>
        <v>1607.5624248427041</v>
      </c>
    </row>
    <row r="267" spans="1:23" ht="15.75" customHeight="1">
      <c r="A267" s="79">
        <v>41898</v>
      </c>
      <c r="B267" s="56">
        <v>0</v>
      </c>
      <c r="C267" s="15">
        <f t="shared" si="58"/>
        <v>0</v>
      </c>
      <c r="D267" s="15">
        <f t="shared" si="55"/>
        <v>0</v>
      </c>
      <c r="E267" s="122">
        <f>'[1]everything spreadsheet'!$B$27*1000</f>
        <v>105879.88429553059</v>
      </c>
      <c r="F267" s="122">
        <f t="shared" si="64"/>
        <v>0</v>
      </c>
      <c r="G267" s="123">
        <f t="shared" si="59"/>
        <v>0</v>
      </c>
      <c r="H267" s="28">
        <f t="shared" si="65"/>
        <v>0</v>
      </c>
      <c r="I267" s="28">
        <f t="shared" si="60"/>
        <v>0</v>
      </c>
      <c r="J267" s="28">
        <f t="shared" si="61"/>
        <v>0</v>
      </c>
      <c r="K267" s="123">
        <f t="shared" si="62"/>
        <v>0</v>
      </c>
      <c r="L267" s="28">
        <f t="shared" si="56"/>
        <v>1200</v>
      </c>
      <c r="M267" s="124">
        <f t="shared" si="57"/>
        <v>4.32</v>
      </c>
      <c r="N267" s="123">
        <f>IF('[1]everything spreadsheet'!$B$12="Ozone",K267+M267+G267,G267+M267)</f>
        <v>4.32</v>
      </c>
      <c r="O267" s="28">
        <f t="shared" si="66"/>
        <v>0.30857142857142861</v>
      </c>
      <c r="P267">
        <f t="shared" si="63"/>
        <v>0</v>
      </c>
      <c r="Q267" s="8">
        <f t="shared" si="67"/>
        <v>0</v>
      </c>
      <c r="R267">
        <f t="shared" ref="R267:R330" si="68">R266+Q267</f>
        <v>26510</v>
      </c>
      <c r="W267">
        <f>(D267*1000)/'[1]everything spreadsheet'!$B$28/60+W266</f>
        <v>1607.5624248427041</v>
      </c>
    </row>
    <row r="268" spans="1:23" ht="15.75" customHeight="1">
      <c r="A268" s="79">
        <v>41899</v>
      </c>
      <c r="B268" s="56">
        <v>0</v>
      </c>
      <c r="C268" s="15">
        <f t="shared" si="58"/>
        <v>0</v>
      </c>
      <c r="D268" s="15">
        <f t="shared" si="55"/>
        <v>0</v>
      </c>
      <c r="E268" s="122">
        <f>'[1]everything spreadsheet'!$B$27*1000</f>
        <v>105879.88429553059</v>
      </c>
      <c r="F268" s="122">
        <f t="shared" si="64"/>
        <v>0</v>
      </c>
      <c r="G268" s="123">
        <f t="shared" si="59"/>
        <v>0</v>
      </c>
      <c r="H268" s="28">
        <f t="shared" si="65"/>
        <v>0</v>
      </c>
      <c r="I268" s="28">
        <f t="shared" si="60"/>
        <v>0</v>
      </c>
      <c r="J268" s="28">
        <f t="shared" si="61"/>
        <v>0</v>
      </c>
      <c r="K268" s="123">
        <f t="shared" si="62"/>
        <v>0</v>
      </c>
      <c r="L268" s="28">
        <f t="shared" si="56"/>
        <v>1200</v>
      </c>
      <c r="M268" s="124">
        <f t="shared" si="57"/>
        <v>4.32</v>
      </c>
      <c r="N268" s="123">
        <f>IF('[1]everything spreadsheet'!$B$12="Ozone",K268+M268+G268,G268+M268)</f>
        <v>4.32</v>
      </c>
      <c r="O268" s="28">
        <f t="shared" si="66"/>
        <v>0.30857142857142861</v>
      </c>
      <c r="P268">
        <f t="shared" si="63"/>
        <v>0</v>
      </c>
      <c r="Q268" s="8">
        <f t="shared" si="67"/>
        <v>0</v>
      </c>
      <c r="R268">
        <f t="shared" si="68"/>
        <v>26510</v>
      </c>
      <c r="W268">
        <f>(D268*1000)/'[1]everything spreadsheet'!$B$28/60+W267</f>
        <v>1607.5624248427041</v>
      </c>
    </row>
    <row r="269" spans="1:23" ht="15.75" customHeight="1">
      <c r="A269" s="79">
        <v>41900</v>
      </c>
      <c r="B269" s="56">
        <v>26.4</v>
      </c>
      <c r="C269" s="15">
        <f t="shared" si="58"/>
        <v>2.5</v>
      </c>
      <c r="D269" s="15">
        <f t="shared" si="55"/>
        <v>2</v>
      </c>
      <c r="E269" s="122">
        <f>'[1]everything spreadsheet'!$B$27*1000</f>
        <v>105879.88429553059</v>
      </c>
      <c r="F269" s="122">
        <f t="shared" si="64"/>
        <v>990494.99948670156</v>
      </c>
      <c r="G269" s="123">
        <f t="shared" si="59"/>
        <v>0.99049499948670161</v>
      </c>
      <c r="H269" s="28">
        <f t="shared" si="65"/>
        <v>12500</v>
      </c>
      <c r="I269" s="28">
        <f t="shared" si="60"/>
        <v>12.5</v>
      </c>
      <c r="J269" s="28">
        <f t="shared" si="61"/>
        <v>25000000</v>
      </c>
      <c r="K269" s="123">
        <f t="shared" si="62"/>
        <v>25</v>
      </c>
      <c r="L269" s="28">
        <f t="shared" si="56"/>
        <v>1200</v>
      </c>
      <c r="M269" s="124">
        <f t="shared" si="57"/>
        <v>4.32</v>
      </c>
      <c r="N269" s="123">
        <f>IF('[1]everything spreadsheet'!$B$12="Ozone",K269+M269+G269,G269+M269)</f>
        <v>30.310494999486703</v>
      </c>
      <c r="O269" s="28">
        <f t="shared" si="66"/>
        <v>2.1650353571061931</v>
      </c>
      <c r="P269">
        <f t="shared" si="63"/>
        <v>500000</v>
      </c>
      <c r="Q269" s="8">
        <f t="shared" si="67"/>
        <v>500</v>
      </c>
      <c r="R269">
        <f t="shared" si="68"/>
        <v>27010</v>
      </c>
      <c r="W269">
        <f>(D269*1000)/'[1]everything spreadsheet'!$B$28/60+W268</f>
        <v>1608.3609497648256</v>
      </c>
    </row>
    <row r="270" spans="1:23" ht="15.75" customHeight="1">
      <c r="A270" s="79">
        <v>41901</v>
      </c>
      <c r="B270" s="56">
        <v>0.4</v>
      </c>
      <c r="C270" s="15">
        <f t="shared" si="58"/>
        <v>0.04</v>
      </c>
      <c r="D270" s="15">
        <f t="shared" si="55"/>
        <v>1.54</v>
      </c>
      <c r="E270" s="122">
        <f>'[1]everything spreadsheet'!$B$27*1000</f>
        <v>105879.88429553059</v>
      </c>
      <c r="F270" s="122">
        <f t="shared" si="64"/>
        <v>15847.919991787223</v>
      </c>
      <c r="G270" s="123">
        <f t="shared" si="59"/>
        <v>1.5847919991787224E-2</v>
      </c>
      <c r="H270" s="28">
        <f t="shared" si="65"/>
        <v>200</v>
      </c>
      <c r="I270" s="28">
        <f t="shared" si="60"/>
        <v>0.2</v>
      </c>
      <c r="J270" s="28">
        <f t="shared" si="61"/>
        <v>400000</v>
      </c>
      <c r="K270" s="123">
        <f t="shared" si="62"/>
        <v>0.4</v>
      </c>
      <c r="L270" s="28">
        <f t="shared" si="56"/>
        <v>1200</v>
      </c>
      <c r="M270" s="124">
        <f t="shared" si="57"/>
        <v>4.32</v>
      </c>
      <c r="N270" s="123">
        <f>IF('[1]everything spreadsheet'!$B$12="Ozone",K270+M270+G270,G270+M270)</f>
        <v>4.7358479199917882</v>
      </c>
      <c r="O270" s="28">
        <f t="shared" si="66"/>
        <v>0.33827485142798486</v>
      </c>
      <c r="P270">
        <f t="shared" si="63"/>
        <v>8000</v>
      </c>
      <c r="Q270" s="8">
        <f t="shared" si="67"/>
        <v>8</v>
      </c>
      <c r="R270">
        <f t="shared" si="68"/>
        <v>27018</v>
      </c>
      <c r="W270">
        <f>(D270*1000)/'[1]everything spreadsheet'!$B$28/60+W269</f>
        <v>1608.9758139548592</v>
      </c>
    </row>
    <row r="271" spans="1:23" ht="15.75" customHeight="1">
      <c r="A271" s="79">
        <v>41902</v>
      </c>
      <c r="B271" s="56">
        <v>0</v>
      </c>
      <c r="C271" s="15">
        <f t="shared" si="58"/>
        <v>0</v>
      </c>
      <c r="D271" s="15">
        <f t="shared" si="55"/>
        <v>1.04</v>
      </c>
      <c r="E271" s="122">
        <f>'[1]everything spreadsheet'!$B$27*1000</f>
        <v>105879.88429553059</v>
      </c>
      <c r="F271" s="122">
        <f t="shared" si="64"/>
        <v>0</v>
      </c>
      <c r="G271" s="123">
        <f t="shared" si="59"/>
        <v>0</v>
      </c>
      <c r="H271" s="28">
        <f t="shared" si="65"/>
        <v>0</v>
      </c>
      <c r="I271" s="28">
        <f t="shared" si="60"/>
        <v>0</v>
      </c>
      <c r="J271" s="28">
        <f t="shared" si="61"/>
        <v>0</v>
      </c>
      <c r="K271" s="123">
        <f t="shared" si="62"/>
        <v>0</v>
      </c>
      <c r="L271" s="28">
        <f t="shared" si="56"/>
        <v>1200</v>
      </c>
      <c r="M271" s="124">
        <f t="shared" si="57"/>
        <v>4.32</v>
      </c>
      <c r="N271" s="123">
        <f>IF('[1]everything spreadsheet'!$B$12="Ozone",K271+M271+G271,G271+M271)</f>
        <v>4.32</v>
      </c>
      <c r="O271" s="28">
        <f t="shared" si="66"/>
        <v>0.30857142857142861</v>
      </c>
      <c r="P271">
        <f t="shared" si="63"/>
        <v>0</v>
      </c>
      <c r="Q271" s="8">
        <f t="shared" si="67"/>
        <v>0</v>
      </c>
      <c r="R271">
        <f t="shared" si="68"/>
        <v>27018</v>
      </c>
      <c r="W271">
        <f>(D271*1000)/'[1]everything spreadsheet'!$B$28/60+W270</f>
        <v>1609.3910469143623</v>
      </c>
    </row>
    <row r="272" spans="1:23" ht="15.75" customHeight="1">
      <c r="A272" s="79">
        <v>41903</v>
      </c>
      <c r="B272" s="56">
        <v>2</v>
      </c>
      <c r="C272" s="15">
        <f t="shared" si="58"/>
        <v>0.2</v>
      </c>
      <c r="D272" s="15">
        <f t="shared" si="55"/>
        <v>0.74</v>
      </c>
      <c r="E272" s="122">
        <f>'[1]everything spreadsheet'!$B$27*1000</f>
        <v>105879.88429553059</v>
      </c>
      <c r="F272" s="122">
        <f t="shared" si="64"/>
        <v>79239.599958936116</v>
      </c>
      <c r="G272" s="123">
        <f t="shared" si="59"/>
        <v>7.9239599958936119E-2</v>
      </c>
      <c r="H272" s="28">
        <f t="shared" si="65"/>
        <v>1000</v>
      </c>
      <c r="I272" s="28">
        <f t="shared" si="60"/>
        <v>1</v>
      </c>
      <c r="J272" s="28">
        <f t="shared" si="61"/>
        <v>2000000</v>
      </c>
      <c r="K272" s="123">
        <f t="shared" si="62"/>
        <v>2</v>
      </c>
      <c r="L272" s="28">
        <f t="shared" si="56"/>
        <v>1200</v>
      </c>
      <c r="M272" s="124">
        <f t="shared" si="57"/>
        <v>4.32</v>
      </c>
      <c r="N272" s="123">
        <f>IF('[1]everything spreadsheet'!$B$12="Ozone",K272+M272+G272,G272+M272)</f>
        <v>6.3992395999589364</v>
      </c>
      <c r="O272" s="28">
        <f t="shared" si="66"/>
        <v>0.4570885428542098</v>
      </c>
      <c r="P272">
        <f t="shared" si="63"/>
        <v>40000</v>
      </c>
      <c r="Q272" s="8">
        <f t="shared" si="67"/>
        <v>40</v>
      </c>
      <c r="R272">
        <f t="shared" si="68"/>
        <v>27058</v>
      </c>
      <c r="W272">
        <f>(D272*1000)/'[1]everything spreadsheet'!$B$28/60+W271</f>
        <v>1609.6865011355471</v>
      </c>
    </row>
    <row r="273" spans="1:23" ht="15.75" customHeight="1">
      <c r="A273" s="79">
        <v>41904</v>
      </c>
      <c r="B273" s="56">
        <v>12.4</v>
      </c>
      <c r="C273" s="15">
        <f t="shared" si="58"/>
        <v>1.24</v>
      </c>
      <c r="D273" s="15">
        <f t="shared" si="55"/>
        <v>1.48</v>
      </c>
      <c r="E273" s="122">
        <f>'[1]everything spreadsheet'!$B$27*1000</f>
        <v>105879.88429553059</v>
      </c>
      <c r="F273" s="122">
        <f t="shared" si="64"/>
        <v>491285.5197454039</v>
      </c>
      <c r="G273" s="123">
        <f t="shared" si="59"/>
        <v>0.49128551974540391</v>
      </c>
      <c r="H273" s="28">
        <f t="shared" si="65"/>
        <v>6200</v>
      </c>
      <c r="I273" s="28">
        <f t="shared" si="60"/>
        <v>6.2</v>
      </c>
      <c r="J273" s="28">
        <f t="shared" si="61"/>
        <v>12400000</v>
      </c>
      <c r="K273" s="123">
        <f t="shared" si="62"/>
        <v>12.4</v>
      </c>
      <c r="L273" s="28">
        <f t="shared" si="56"/>
        <v>1200</v>
      </c>
      <c r="M273" s="124">
        <f t="shared" si="57"/>
        <v>4.32</v>
      </c>
      <c r="N273" s="123">
        <f>IF('[1]everything spreadsheet'!$B$12="Ozone",K273+M273+G273,G273+M273)</f>
        <v>17.211285519745402</v>
      </c>
      <c r="O273" s="28">
        <f t="shared" si="66"/>
        <v>1.2293775371246718</v>
      </c>
      <c r="P273">
        <f t="shared" si="63"/>
        <v>248000</v>
      </c>
      <c r="Q273" s="8">
        <f t="shared" si="67"/>
        <v>248</v>
      </c>
      <c r="R273">
        <f t="shared" si="68"/>
        <v>27306</v>
      </c>
      <c r="W273">
        <f>(D273*1000)/'[1]everything spreadsheet'!$B$28/60+W272</f>
        <v>1610.2774095779171</v>
      </c>
    </row>
    <row r="274" spans="1:23" ht="15.75" customHeight="1">
      <c r="A274" s="79">
        <v>41905</v>
      </c>
      <c r="B274" s="56">
        <v>29.4</v>
      </c>
      <c r="C274" s="15">
        <f t="shared" si="58"/>
        <v>2.5</v>
      </c>
      <c r="D274" s="15">
        <f t="shared" si="55"/>
        <v>3.48</v>
      </c>
      <c r="E274" s="122">
        <f>'[1]everything spreadsheet'!$B$27*1000</f>
        <v>105879.88429553059</v>
      </c>
      <c r="F274" s="122">
        <f t="shared" si="64"/>
        <v>990494.99948670156</v>
      </c>
      <c r="G274" s="123">
        <f t="shared" si="59"/>
        <v>0.99049499948670161</v>
      </c>
      <c r="H274" s="28">
        <f t="shared" si="65"/>
        <v>12500</v>
      </c>
      <c r="I274" s="28">
        <f t="shared" si="60"/>
        <v>12.5</v>
      </c>
      <c r="J274" s="28">
        <f t="shared" si="61"/>
        <v>25000000</v>
      </c>
      <c r="K274" s="123">
        <f t="shared" si="62"/>
        <v>25</v>
      </c>
      <c r="L274" s="28">
        <f t="shared" si="56"/>
        <v>1200</v>
      </c>
      <c r="M274" s="124">
        <f t="shared" si="57"/>
        <v>4.32</v>
      </c>
      <c r="N274" s="123">
        <f>IF('[1]everything spreadsheet'!$B$12="Ozone",K274+M274+G274,G274+M274)</f>
        <v>30.310494999486703</v>
      </c>
      <c r="O274" s="28">
        <f t="shared" si="66"/>
        <v>2.1650353571061931</v>
      </c>
      <c r="P274">
        <f t="shared" si="63"/>
        <v>500000</v>
      </c>
      <c r="Q274" s="8">
        <f t="shared" si="67"/>
        <v>500</v>
      </c>
      <c r="R274">
        <f t="shared" si="68"/>
        <v>27806</v>
      </c>
      <c r="W274">
        <f>(D274*1000)/'[1]everything spreadsheet'!$B$28/60+W273</f>
        <v>1611.6668429424085</v>
      </c>
    </row>
    <row r="275" spans="1:23" ht="15.75" customHeight="1">
      <c r="A275" s="79">
        <v>41906</v>
      </c>
      <c r="B275" s="56">
        <v>1.6</v>
      </c>
      <c r="C275" s="15">
        <f t="shared" si="58"/>
        <v>0.16</v>
      </c>
      <c r="D275" s="15">
        <f t="shared" si="55"/>
        <v>3.14</v>
      </c>
      <c r="E275" s="122">
        <f>'[1]everything spreadsheet'!$B$27*1000</f>
        <v>105879.88429553059</v>
      </c>
      <c r="F275" s="122">
        <f t="shared" si="64"/>
        <v>63391.679967148892</v>
      </c>
      <c r="G275" s="123">
        <f t="shared" si="59"/>
        <v>6.3391679967148895E-2</v>
      </c>
      <c r="H275" s="28">
        <f t="shared" si="65"/>
        <v>800</v>
      </c>
      <c r="I275" s="28">
        <f t="shared" si="60"/>
        <v>0.8</v>
      </c>
      <c r="J275" s="28">
        <f t="shared" si="61"/>
        <v>1600000</v>
      </c>
      <c r="K275" s="123">
        <f t="shared" si="62"/>
        <v>1.6</v>
      </c>
      <c r="L275" s="28">
        <f t="shared" si="56"/>
        <v>1200</v>
      </c>
      <c r="M275" s="124">
        <f t="shared" si="57"/>
        <v>4.32</v>
      </c>
      <c r="N275" s="123">
        <f>IF('[1]everything spreadsheet'!$B$12="Ozone",K275+M275+G275,G275+M275)</f>
        <v>5.9833916799671485</v>
      </c>
      <c r="O275" s="28">
        <f t="shared" si="66"/>
        <v>0.4273851199976535</v>
      </c>
      <c r="P275">
        <f t="shared" si="63"/>
        <v>32000</v>
      </c>
      <c r="Q275" s="8">
        <f t="shared" si="67"/>
        <v>32</v>
      </c>
      <c r="R275">
        <f t="shared" si="68"/>
        <v>27838</v>
      </c>
      <c r="W275">
        <f>(D275*1000)/'[1]everything spreadsheet'!$B$28/60+W274</f>
        <v>1612.9205270701393</v>
      </c>
    </row>
    <row r="276" spans="1:23" ht="15.75" customHeight="1">
      <c r="A276" s="79">
        <v>41907</v>
      </c>
      <c r="B276" s="56">
        <v>0.6</v>
      </c>
      <c r="C276" s="15">
        <f t="shared" si="58"/>
        <v>0.06</v>
      </c>
      <c r="D276" s="15">
        <f t="shared" si="55"/>
        <v>2.7</v>
      </c>
      <c r="E276" s="122">
        <f>'[1]everything spreadsheet'!$B$27*1000</f>
        <v>105879.88429553059</v>
      </c>
      <c r="F276" s="122">
        <f t="shared" si="64"/>
        <v>23771.879987680833</v>
      </c>
      <c r="G276" s="123">
        <f t="shared" si="59"/>
        <v>2.3771879987680832E-2</v>
      </c>
      <c r="H276" s="28">
        <f t="shared" si="65"/>
        <v>300</v>
      </c>
      <c r="I276" s="28">
        <f t="shared" si="60"/>
        <v>0.3</v>
      </c>
      <c r="J276" s="28">
        <f t="shared" si="61"/>
        <v>600000</v>
      </c>
      <c r="K276" s="123">
        <f t="shared" si="62"/>
        <v>0.6</v>
      </c>
      <c r="L276" s="28">
        <f t="shared" si="56"/>
        <v>1200</v>
      </c>
      <c r="M276" s="124">
        <f t="shared" si="57"/>
        <v>4.32</v>
      </c>
      <c r="N276" s="123">
        <f>IF('[1]everything spreadsheet'!$B$12="Ozone",K276+M276+G276,G276+M276)</f>
        <v>4.9437718799876809</v>
      </c>
      <c r="O276" s="28">
        <f t="shared" si="66"/>
        <v>0.35312656285626293</v>
      </c>
      <c r="P276">
        <f t="shared" si="63"/>
        <v>12000</v>
      </c>
      <c r="Q276" s="8">
        <f t="shared" si="67"/>
        <v>12</v>
      </c>
      <c r="R276">
        <f t="shared" si="68"/>
        <v>27850</v>
      </c>
      <c r="W276">
        <f>(D276*1000)/'[1]everything spreadsheet'!$B$28/60+W275</f>
        <v>1613.9985357150033</v>
      </c>
    </row>
    <row r="277" spans="1:23" ht="15.75" customHeight="1">
      <c r="A277" s="79">
        <v>41908</v>
      </c>
      <c r="B277" s="56">
        <v>8.1999999999999993</v>
      </c>
      <c r="C277" s="15">
        <f t="shared" si="58"/>
        <v>0.81999999999999984</v>
      </c>
      <c r="D277" s="15">
        <f t="shared" si="55"/>
        <v>3.02</v>
      </c>
      <c r="E277" s="122">
        <f>'[1]everything spreadsheet'!$B$27*1000</f>
        <v>105879.88429553059</v>
      </c>
      <c r="F277" s="122">
        <f t="shared" si="64"/>
        <v>324882.35983163799</v>
      </c>
      <c r="G277" s="123">
        <f t="shared" si="59"/>
        <v>0.32488235983163799</v>
      </c>
      <c r="H277" s="28">
        <f t="shared" si="65"/>
        <v>4100</v>
      </c>
      <c r="I277" s="28">
        <f t="shared" si="60"/>
        <v>4.0999999999999996</v>
      </c>
      <c r="J277" s="28">
        <f t="shared" si="61"/>
        <v>8199999.9999999991</v>
      </c>
      <c r="K277" s="123">
        <f t="shared" si="62"/>
        <v>8.1999999999999993</v>
      </c>
      <c r="L277" s="28">
        <f t="shared" si="56"/>
        <v>1200</v>
      </c>
      <c r="M277" s="124">
        <f t="shared" si="57"/>
        <v>4.32</v>
      </c>
      <c r="N277" s="123">
        <f>IF('[1]everything spreadsheet'!$B$12="Ozone",K277+M277+G277,G277+M277)</f>
        <v>12.844882359831638</v>
      </c>
      <c r="O277" s="28">
        <f t="shared" si="66"/>
        <v>0.91749159713083128</v>
      </c>
      <c r="P277">
        <f t="shared" si="63"/>
        <v>164000</v>
      </c>
      <c r="Q277" s="8">
        <f t="shared" si="67"/>
        <v>164</v>
      </c>
      <c r="R277">
        <f t="shared" si="68"/>
        <v>28014</v>
      </c>
      <c r="W277">
        <f>(D277*1000)/'[1]everything spreadsheet'!$B$28/60+W276</f>
        <v>1615.2043083474068</v>
      </c>
    </row>
    <row r="278" spans="1:23" ht="15.75" customHeight="1">
      <c r="A278" s="79">
        <v>41909</v>
      </c>
      <c r="B278" s="56">
        <v>0</v>
      </c>
      <c r="C278" s="15">
        <f t="shared" si="58"/>
        <v>0</v>
      </c>
      <c r="D278" s="15">
        <f t="shared" si="55"/>
        <v>2.52</v>
      </c>
      <c r="E278" s="122">
        <f>'[1]everything spreadsheet'!$B$27*1000</f>
        <v>105879.88429553059</v>
      </c>
      <c r="F278" s="122">
        <f t="shared" si="64"/>
        <v>0</v>
      </c>
      <c r="G278" s="123">
        <f t="shared" si="59"/>
        <v>0</v>
      </c>
      <c r="H278" s="28">
        <f t="shared" si="65"/>
        <v>0</v>
      </c>
      <c r="I278" s="28">
        <f t="shared" si="60"/>
        <v>0</v>
      </c>
      <c r="J278" s="28">
        <f t="shared" si="61"/>
        <v>0</v>
      </c>
      <c r="K278" s="123">
        <f t="shared" si="62"/>
        <v>0</v>
      </c>
      <c r="L278" s="28">
        <f t="shared" si="56"/>
        <v>1200</v>
      </c>
      <c r="M278" s="124">
        <f t="shared" si="57"/>
        <v>4.32</v>
      </c>
      <c r="N278" s="123">
        <f>IF('[1]everything spreadsheet'!$B$12="Ozone",K278+M278+G278,G278+M278)</f>
        <v>4.32</v>
      </c>
      <c r="O278" s="28">
        <f t="shared" si="66"/>
        <v>0.30857142857142861</v>
      </c>
      <c r="P278">
        <f t="shared" si="63"/>
        <v>0</v>
      </c>
      <c r="Q278" s="8">
        <f t="shared" si="67"/>
        <v>0</v>
      </c>
      <c r="R278">
        <f t="shared" si="68"/>
        <v>28014</v>
      </c>
      <c r="W278">
        <f>(D278*1000)/'[1]everything spreadsheet'!$B$28/60+W277</f>
        <v>1616.2104497492799</v>
      </c>
    </row>
    <row r="279" spans="1:23" ht="15.75" customHeight="1">
      <c r="A279" s="79">
        <v>41910</v>
      </c>
      <c r="B279" s="56">
        <v>12.4</v>
      </c>
      <c r="C279" s="15">
        <f t="shared" si="58"/>
        <v>1.24</v>
      </c>
      <c r="D279" s="15">
        <f t="shared" si="55"/>
        <v>3.26</v>
      </c>
      <c r="E279" s="122">
        <f>'[1]everything spreadsheet'!$B$27*1000</f>
        <v>105879.88429553059</v>
      </c>
      <c r="F279" s="122">
        <f t="shared" si="64"/>
        <v>491285.5197454039</v>
      </c>
      <c r="G279" s="123">
        <f t="shared" si="59"/>
        <v>0.49128551974540391</v>
      </c>
      <c r="H279" s="28">
        <f t="shared" si="65"/>
        <v>6200</v>
      </c>
      <c r="I279" s="28">
        <f t="shared" si="60"/>
        <v>6.2</v>
      </c>
      <c r="J279" s="28">
        <f t="shared" si="61"/>
        <v>12400000</v>
      </c>
      <c r="K279" s="123">
        <f t="shared" si="62"/>
        <v>12.4</v>
      </c>
      <c r="L279" s="28">
        <f t="shared" si="56"/>
        <v>1200</v>
      </c>
      <c r="M279" s="124">
        <f t="shared" si="57"/>
        <v>4.32</v>
      </c>
      <c r="N279" s="123">
        <f>IF('[1]everything spreadsheet'!$B$12="Ozone",K279+M279+G279,G279+M279)</f>
        <v>17.211285519745402</v>
      </c>
      <c r="O279" s="28">
        <f t="shared" si="66"/>
        <v>1.2293775371246718</v>
      </c>
      <c r="P279">
        <f t="shared" si="63"/>
        <v>248000</v>
      </c>
      <c r="Q279" s="8">
        <f t="shared" si="67"/>
        <v>248</v>
      </c>
      <c r="R279">
        <f t="shared" si="68"/>
        <v>28262</v>
      </c>
      <c r="W279">
        <f>(D279*1000)/'[1]everything spreadsheet'!$B$28/60+W278</f>
        <v>1617.512045372338</v>
      </c>
    </row>
    <row r="280" spans="1:23" ht="15.75" customHeight="1">
      <c r="A280" s="79">
        <v>41911</v>
      </c>
      <c r="B280" s="56">
        <v>5.6</v>
      </c>
      <c r="C280" s="15">
        <f t="shared" si="58"/>
        <v>0.55999999999999994</v>
      </c>
      <c r="D280" s="15">
        <f t="shared" si="55"/>
        <v>3.32</v>
      </c>
      <c r="E280" s="122">
        <f>'[1]everything spreadsheet'!$B$27*1000</f>
        <v>105879.88429553059</v>
      </c>
      <c r="F280" s="122">
        <f t="shared" si="64"/>
        <v>221870.8798850211</v>
      </c>
      <c r="G280" s="123">
        <f t="shared" si="59"/>
        <v>0.22187087988502111</v>
      </c>
      <c r="H280" s="28">
        <f t="shared" si="65"/>
        <v>2800</v>
      </c>
      <c r="I280" s="28">
        <f t="shared" si="60"/>
        <v>2.8</v>
      </c>
      <c r="J280" s="28">
        <f t="shared" si="61"/>
        <v>5600000</v>
      </c>
      <c r="K280" s="123">
        <f t="shared" si="62"/>
        <v>5.6</v>
      </c>
      <c r="L280" s="28">
        <f t="shared" si="56"/>
        <v>1200</v>
      </c>
      <c r="M280" s="124">
        <f t="shared" si="57"/>
        <v>4.32</v>
      </c>
      <c r="N280" s="123">
        <f>IF('[1]everything spreadsheet'!$B$12="Ozone",K280+M280+G280,G280+M280)</f>
        <v>10.141870879885021</v>
      </c>
      <c r="O280" s="28">
        <f t="shared" si="66"/>
        <v>0.72441934856321577</v>
      </c>
      <c r="P280">
        <f t="shared" si="63"/>
        <v>112000</v>
      </c>
      <c r="Q280" s="8">
        <f t="shared" si="67"/>
        <v>112</v>
      </c>
      <c r="R280">
        <f t="shared" si="68"/>
        <v>28374</v>
      </c>
      <c r="W280">
        <f>(D280*1000)/'[1]everything spreadsheet'!$B$28/60+W279</f>
        <v>1618.8375967430597</v>
      </c>
    </row>
    <row r="281" spans="1:23" ht="15.75" customHeight="1">
      <c r="A281" s="79">
        <v>41912</v>
      </c>
      <c r="B281" s="56">
        <v>0</v>
      </c>
      <c r="C281" s="15">
        <f t="shared" si="58"/>
        <v>0</v>
      </c>
      <c r="D281" s="15">
        <f t="shared" si="55"/>
        <v>2.82</v>
      </c>
      <c r="E281" s="122">
        <f>'[1]everything spreadsheet'!$B$27*1000</f>
        <v>105879.88429553059</v>
      </c>
      <c r="F281" s="122">
        <f t="shared" si="64"/>
        <v>0</v>
      </c>
      <c r="G281" s="123">
        <f t="shared" si="59"/>
        <v>0</v>
      </c>
      <c r="H281" s="28">
        <f t="shared" si="65"/>
        <v>0</v>
      </c>
      <c r="I281" s="28">
        <f t="shared" si="60"/>
        <v>0</v>
      </c>
      <c r="J281" s="28">
        <f t="shared" si="61"/>
        <v>0</v>
      </c>
      <c r="K281" s="123">
        <f t="shared" si="62"/>
        <v>0</v>
      </c>
      <c r="L281" s="28">
        <f t="shared" si="56"/>
        <v>1200</v>
      </c>
      <c r="M281" s="124">
        <f t="shared" si="57"/>
        <v>4.32</v>
      </c>
      <c r="N281" s="123">
        <f>IF('[1]everything spreadsheet'!$B$12="Ozone",K281+M281+G281,G281+M281)</f>
        <v>4.32</v>
      </c>
      <c r="O281" s="28">
        <f t="shared" si="66"/>
        <v>0.30857142857142861</v>
      </c>
      <c r="P281">
        <f t="shared" si="63"/>
        <v>0</v>
      </c>
      <c r="Q281" s="8">
        <f t="shared" si="67"/>
        <v>0</v>
      </c>
      <c r="R281">
        <f t="shared" si="68"/>
        <v>28374</v>
      </c>
      <c r="W281">
        <f>(D281*1000)/'[1]everything spreadsheet'!$B$28/60+W280</f>
        <v>1619.963516883251</v>
      </c>
    </row>
    <row r="282" spans="1:23" ht="15.75" customHeight="1">
      <c r="A282" s="79">
        <v>41913</v>
      </c>
      <c r="B282" s="56">
        <v>0</v>
      </c>
      <c r="C282" s="15">
        <f t="shared" si="58"/>
        <v>0</v>
      </c>
      <c r="D282" s="15">
        <f t="shared" si="55"/>
        <v>2.3199999999999998</v>
      </c>
      <c r="E282" s="122">
        <f>'[1]everything spreadsheet'!$B$27*1000</f>
        <v>105879.88429553059</v>
      </c>
      <c r="F282" s="122">
        <f t="shared" si="64"/>
        <v>0</v>
      </c>
      <c r="G282" s="123">
        <f t="shared" si="59"/>
        <v>0</v>
      </c>
      <c r="H282" s="28">
        <f t="shared" si="65"/>
        <v>0</v>
      </c>
      <c r="I282" s="28">
        <f t="shared" si="60"/>
        <v>0</v>
      </c>
      <c r="J282" s="28">
        <f t="shared" si="61"/>
        <v>0</v>
      </c>
      <c r="K282" s="123">
        <f t="shared" si="62"/>
        <v>0</v>
      </c>
      <c r="L282" s="28">
        <f t="shared" si="56"/>
        <v>1200</v>
      </c>
      <c r="M282" s="124">
        <f t="shared" si="57"/>
        <v>4.32</v>
      </c>
      <c r="N282" s="123">
        <f>IF('[1]everything spreadsheet'!$B$12="Ozone",K282+M282+G282,G282+M282)</f>
        <v>4.32</v>
      </c>
      <c r="O282" s="28">
        <f t="shared" si="66"/>
        <v>0.30857142857142861</v>
      </c>
      <c r="P282">
        <f t="shared" si="63"/>
        <v>0</v>
      </c>
      <c r="Q282" s="8">
        <f t="shared" si="67"/>
        <v>0</v>
      </c>
      <c r="R282">
        <f t="shared" si="68"/>
        <v>28374</v>
      </c>
      <c r="W282">
        <f>(D282*1000)/'[1]everything spreadsheet'!$B$28/60+W281</f>
        <v>1620.8898057929121</v>
      </c>
    </row>
    <row r="283" spans="1:23" ht="15.75" customHeight="1">
      <c r="A283" s="79">
        <v>41914</v>
      </c>
      <c r="B283" s="56">
        <v>0</v>
      </c>
      <c r="C283" s="15">
        <f t="shared" si="58"/>
        <v>0</v>
      </c>
      <c r="D283" s="15">
        <f t="shared" si="55"/>
        <v>1.8199999999999998</v>
      </c>
      <c r="E283" s="122">
        <f>'[1]everything spreadsheet'!$B$27*1000</f>
        <v>105879.88429553059</v>
      </c>
      <c r="F283" s="122">
        <f t="shared" si="64"/>
        <v>0</v>
      </c>
      <c r="G283" s="123">
        <f t="shared" si="59"/>
        <v>0</v>
      </c>
      <c r="H283" s="28">
        <f t="shared" si="65"/>
        <v>0</v>
      </c>
      <c r="I283" s="28">
        <f t="shared" si="60"/>
        <v>0</v>
      </c>
      <c r="J283" s="28">
        <f t="shared" si="61"/>
        <v>0</v>
      </c>
      <c r="K283" s="123">
        <f t="shared" si="62"/>
        <v>0</v>
      </c>
      <c r="L283" s="28">
        <f t="shared" si="56"/>
        <v>1200</v>
      </c>
      <c r="M283" s="124">
        <f t="shared" si="57"/>
        <v>4.32</v>
      </c>
      <c r="N283" s="123">
        <f>IF('[1]everything spreadsheet'!$B$12="Ozone",K283+M283+G283,G283+M283)</f>
        <v>4.32</v>
      </c>
      <c r="O283" s="28">
        <f t="shared" si="66"/>
        <v>0.30857142857142861</v>
      </c>
      <c r="P283">
        <f t="shared" si="63"/>
        <v>0</v>
      </c>
      <c r="Q283" s="8">
        <f t="shared" si="67"/>
        <v>0</v>
      </c>
      <c r="R283">
        <f t="shared" si="68"/>
        <v>28374</v>
      </c>
      <c r="W283">
        <f>(D283*1000)/'[1]everything spreadsheet'!$B$28/60+W282</f>
        <v>1621.6164634720426</v>
      </c>
    </row>
    <row r="284" spans="1:23" ht="15.75" customHeight="1">
      <c r="A284" s="79">
        <v>41915</v>
      </c>
      <c r="B284" s="56">
        <v>57.8</v>
      </c>
      <c r="C284" s="15">
        <f t="shared" si="58"/>
        <v>2.5</v>
      </c>
      <c r="D284" s="15">
        <f t="shared" si="55"/>
        <v>3.8200000000000003</v>
      </c>
      <c r="E284" s="122">
        <f>'[1]everything spreadsheet'!$B$27*1000</f>
        <v>105879.88429553059</v>
      </c>
      <c r="F284" s="122">
        <f t="shared" si="64"/>
        <v>990494.99948670156</v>
      </c>
      <c r="G284" s="123">
        <f t="shared" si="59"/>
        <v>0.99049499948670161</v>
      </c>
      <c r="H284" s="28">
        <f t="shared" si="65"/>
        <v>12500</v>
      </c>
      <c r="I284" s="28">
        <f t="shared" si="60"/>
        <v>12.5</v>
      </c>
      <c r="J284" s="28">
        <f t="shared" si="61"/>
        <v>25000000</v>
      </c>
      <c r="K284" s="123">
        <f t="shared" si="62"/>
        <v>25</v>
      </c>
      <c r="L284" s="28">
        <f t="shared" si="56"/>
        <v>1200</v>
      </c>
      <c r="M284" s="124">
        <f t="shared" si="57"/>
        <v>4.32</v>
      </c>
      <c r="N284" s="123">
        <f>IF('[1]everything spreadsheet'!$B$12="Ozone",K284+M284+G284,G284+M284)</f>
        <v>30.310494999486703</v>
      </c>
      <c r="O284" s="28">
        <f t="shared" si="66"/>
        <v>2.1650353571061931</v>
      </c>
      <c r="P284">
        <f t="shared" si="63"/>
        <v>500000</v>
      </c>
      <c r="Q284" s="8">
        <f t="shared" si="67"/>
        <v>500</v>
      </c>
      <c r="R284">
        <f t="shared" si="68"/>
        <v>28874</v>
      </c>
      <c r="W284">
        <f>(D284*1000)/'[1]everything spreadsheet'!$B$28/60+W283</f>
        <v>1623.1416460732946</v>
      </c>
    </row>
    <row r="285" spans="1:23" ht="15.75" customHeight="1">
      <c r="A285" s="79">
        <v>41916</v>
      </c>
      <c r="B285" s="56">
        <v>6</v>
      </c>
      <c r="C285" s="15">
        <f t="shared" si="58"/>
        <v>0.6</v>
      </c>
      <c r="D285" s="15">
        <f t="shared" si="55"/>
        <v>3.92</v>
      </c>
      <c r="E285" s="122">
        <f>'[1]everything spreadsheet'!$B$27*1000</f>
        <v>105879.88429553059</v>
      </c>
      <c r="F285" s="122">
        <f t="shared" si="64"/>
        <v>237718.79987680833</v>
      </c>
      <c r="G285" s="123">
        <f t="shared" si="59"/>
        <v>0.23771879987680833</v>
      </c>
      <c r="H285" s="28">
        <f t="shared" si="65"/>
        <v>3000</v>
      </c>
      <c r="I285" s="28">
        <f t="shared" si="60"/>
        <v>3</v>
      </c>
      <c r="J285" s="28">
        <f t="shared" si="61"/>
        <v>6000000</v>
      </c>
      <c r="K285" s="123">
        <f t="shared" si="62"/>
        <v>6</v>
      </c>
      <c r="L285" s="28">
        <f t="shared" si="56"/>
        <v>1200</v>
      </c>
      <c r="M285" s="124">
        <f t="shared" si="57"/>
        <v>4.32</v>
      </c>
      <c r="N285" s="123">
        <f>IF('[1]everything spreadsheet'!$B$12="Ozone",K285+M285+G285,G285+M285)</f>
        <v>10.557718799876808</v>
      </c>
      <c r="O285" s="28">
        <f t="shared" si="66"/>
        <v>0.75412277141977202</v>
      </c>
      <c r="P285">
        <f t="shared" si="63"/>
        <v>120000</v>
      </c>
      <c r="Q285" s="8">
        <f t="shared" si="67"/>
        <v>120</v>
      </c>
      <c r="R285">
        <f t="shared" si="68"/>
        <v>28994</v>
      </c>
      <c r="W285">
        <f>(D285*1000)/'[1]everything spreadsheet'!$B$28/60+W284</f>
        <v>1624.7067549206527</v>
      </c>
    </row>
    <row r="286" spans="1:23" ht="15.75" customHeight="1">
      <c r="A286" s="79">
        <v>41917</v>
      </c>
      <c r="B286" s="56">
        <v>9.1999999999999993</v>
      </c>
      <c r="C286" s="15">
        <f t="shared" si="58"/>
        <v>0.91999999999999993</v>
      </c>
      <c r="D286" s="15">
        <f t="shared" si="55"/>
        <v>4.34</v>
      </c>
      <c r="E286" s="122">
        <f>'[1]everything spreadsheet'!$B$27*1000</f>
        <v>105879.88429553059</v>
      </c>
      <c r="F286" s="122">
        <f t="shared" si="64"/>
        <v>364502.15981110616</v>
      </c>
      <c r="G286" s="123">
        <f t="shared" si="59"/>
        <v>0.36450215981110617</v>
      </c>
      <c r="H286" s="28">
        <f t="shared" si="65"/>
        <v>4600</v>
      </c>
      <c r="I286" s="28">
        <f t="shared" si="60"/>
        <v>4.5999999999999996</v>
      </c>
      <c r="J286" s="28">
        <f t="shared" si="61"/>
        <v>9200000</v>
      </c>
      <c r="K286" s="123">
        <f t="shared" si="62"/>
        <v>9.1999999999999993</v>
      </c>
      <c r="L286" s="28">
        <f t="shared" si="56"/>
        <v>1200</v>
      </c>
      <c r="M286" s="124">
        <f t="shared" si="57"/>
        <v>4.32</v>
      </c>
      <c r="N286" s="123">
        <f>IF('[1]everything spreadsheet'!$B$12="Ozone",K286+M286+G286,G286+M286)</f>
        <v>13.884502159811106</v>
      </c>
      <c r="O286" s="28">
        <f t="shared" si="66"/>
        <v>0.99175015427222191</v>
      </c>
      <c r="P286">
        <f t="shared" si="63"/>
        <v>184000</v>
      </c>
      <c r="Q286" s="8">
        <f t="shared" si="67"/>
        <v>184</v>
      </c>
      <c r="R286">
        <f t="shared" si="68"/>
        <v>29178</v>
      </c>
      <c r="W286">
        <f>(D286*1000)/'[1]everything spreadsheet'!$B$28/60+W285</f>
        <v>1626.4395540016562</v>
      </c>
    </row>
    <row r="287" spans="1:23" ht="15.75" customHeight="1">
      <c r="A287" s="79">
        <v>41918</v>
      </c>
      <c r="B287" s="56">
        <v>0.4</v>
      </c>
      <c r="C287" s="15">
        <f t="shared" si="58"/>
        <v>0.04</v>
      </c>
      <c r="D287" s="15">
        <f t="shared" si="55"/>
        <v>3.88</v>
      </c>
      <c r="E287" s="122">
        <f>'[1]everything spreadsheet'!$B$27*1000</f>
        <v>105879.88429553059</v>
      </c>
      <c r="F287" s="122">
        <f t="shared" si="64"/>
        <v>15847.919991787223</v>
      </c>
      <c r="G287" s="123">
        <f t="shared" si="59"/>
        <v>1.5847919991787224E-2</v>
      </c>
      <c r="H287" s="28">
        <f t="shared" si="65"/>
        <v>200</v>
      </c>
      <c r="I287" s="28">
        <f t="shared" si="60"/>
        <v>0.2</v>
      </c>
      <c r="J287" s="28">
        <f t="shared" si="61"/>
        <v>400000</v>
      </c>
      <c r="K287" s="123">
        <f t="shared" si="62"/>
        <v>0.4</v>
      </c>
      <c r="L287" s="28">
        <f t="shared" si="56"/>
        <v>1200</v>
      </c>
      <c r="M287" s="124">
        <f t="shared" si="57"/>
        <v>4.32</v>
      </c>
      <c r="N287" s="123">
        <f>IF('[1]everything spreadsheet'!$B$12="Ozone",K287+M287+G287,G287+M287)</f>
        <v>4.7358479199917882</v>
      </c>
      <c r="O287" s="28">
        <f t="shared" si="66"/>
        <v>0.33827485142798486</v>
      </c>
      <c r="P287">
        <f t="shared" si="63"/>
        <v>8000</v>
      </c>
      <c r="Q287" s="8">
        <f t="shared" si="67"/>
        <v>8</v>
      </c>
      <c r="R287">
        <f t="shared" si="68"/>
        <v>29186</v>
      </c>
      <c r="W287">
        <f>(D287*1000)/'[1]everything spreadsheet'!$B$28/60+W286</f>
        <v>1627.9886923505719</v>
      </c>
    </row>
    <row r="288" spans="1:23" ht="15.75" customHeight="1">
      <c r="A288" s="79">
        <v>41919</v>
      </c>
      <c r="B288" s="56">
        <v>0</v>
      </c>
      <c r="C288" s="15">
        <f t="shared" si="58"/>
        <v>0</v>
      </c>
      <c r="D288" s="15">
        <f t="shared" si="55"/>
        <v>3.38</v>
      </c>
      <c r="E288" s="122">
        <f>'[1]everything spreadsheet'!$B$27*1000</f>
        <v>105879.88429553059</v>
      </c>
      <c r="F288" s="122">
        <f t="shared" si="64"/>
        <v>0</v>
      </c>
      <c r="G288" s="123">
        <f t="shared" si="59"/>
        <v>0</v>
      </c>
      <c r="H288" s="28">
        <f t="shared" si="65"/>
        <v>0</v>
      </c>
      <c r="I288" s="28">
        <f t="shared" si="60"/>
        <v>0</v>
      </c>
      <c r="J288" s="28">
        <f t="shared" si="61"/>
        <v>0</v>
      </c>
      <c r="K288" s="123">
        <f t="shared" si="62"/>
        <v>0</v>
      </c>
      <c r="L288" s="28">
        <f t="shared" si="56"/>
        <v>1200</v>
      </c>
      <c r="M288" s="124">
        <f t="shared" si="57"/>
        <v>4.32</v>
      </c>
      <c r="N288" s="123">
        <f>IF('[1]everything spreadsheet'!$B$12="Ozone",K288+M288+G288,G288+M288)</f>
        <v>4.32</v>
      </c>
      <c r="O288" s="28">
        <f t="shared" si="66"/>
        <v>0.30857142857142861</v>
      </c>
      <c r="P288">
        <f t="shared" si="63"/>
        <v>0</v>
      </c>
      <c r="Q288" s="8">
        <f t="shared" si="67"/>
        <v>0</v>
      </c>
      <c r="R288">
        <f t="shared" si="68"/>
        <v>29186</v>
      </c>
      <c r="W288">
        <f>(D288*1000)/'[1]everything spreadsheet'!$B$28/60+W287</f>
        <v>1629.3381994689573</v>
      </c>
    </row>
    <row r="289" spans="1:23" ht="15.75" customHeight="1">
      <c r="A289" s="79">
        <v>41920</v>
      </c>
      <c r="B289" s="56">
        <v>1.4</v>
      </c>
      <c r="C289" s="15">
        <f t="shared" si="58"/>
        <v>0.13999999999999999</v>
      </c>
      <c r="D289" s="15">
        <f t="shared" si="55"/>
        <v>3.02</v>
      </c>
      <c r="E289" s="122">
        <f>'[1]everything spreadsheet'!$B$27*1000</f>
        <v>105879.88429553059</v>
      </c>
      <c r="F289" s="122">
        <f t="shared" si="64"/>
        <v>55467.719971255276</v>
      </c>
      <c r="G289" s="123">
        <f t="shared" si="59"/>
        <v>5.5467719971255276E-2</v>
      </c>
      <c r="H289" s="28">
        <f t="shared" si="65"/>
        <v>700</v>
      </c>
      <c r="I289" s="28">
        <f t="shared" si="60"/>
        <v>0.7</v>
      </c>
      <c r="J289" s="28">
        <f t="shared" si="61"/>
        <v>1400000</v>
      </c>
      <c r="K289" s="123">
        <f t="shared" si="62"/>
        <v>1.4</v>
      </c>
      <c r="L289" s="28">
        <f t="shared" si="56"/>
        <v>1200</v>
      </c>
      <c r="M289" s="124">
        <f t="shared" si="57"/>
        <v>4.32</v>
      </c>
      <c r="N289" s="123">
        <f>IF('[1]everything spreadsheet'!$B$12="Ozone",K289+M289+G289,G289+M289)</f>
        <v>5.7754677199712559</v>
      </c>
      <c r="O289" s="28">
        <f t="shared" si="66"/>
        <v>0.41253340856937543</v>
      </c>
      <c r="P289">
        <f t="shared" si="63"/>
        <v>28000</v>
      </c>
      <c r="Q289" s="8">
        <f t="shared" si="67"/>
        <v>28</v>
      </c>
      <c r="R289">
        <f t="shared" si="68"/>
        <v>29214</v>
      </c>
      <c r="W289">
        <f>(D289*1000)/'[1]everything spreadsheet'!$B$28/60+W288</f>
        <v>1630.5439721013609</v>
      </c>
    </row>
    <row r="290" spans="1:23" ht="15.75" customHeight="1">
      <c r="A290" s="79">
        <v>41921</v>
      </c>
      <c r="B290" s="56">
        <v>1.8</v>
      </c>
      <c r="C290" s="15">
        <f t="shared" si="58"/>
        <v>0.18</v>
      </c>
      <c r="D290" s="15">
        <f t="shared" si="55"/>
        <v>2.7</v>
      </c>
      <c r="E290" s="122">
        <f>'[1]everything spreadsheet'!$B$27*1000</f>
        <v>105879.88429553059</v>
      </c>
      <c r="F290" s="122">
        <f t="shared" si="64"/>
        <v>71315.6399630425</v>
      </c>
      <c r="G290" s="123">
        <f t="shared" si="59"/>
        <v>7.1315639963042507E-2</v>
      </c>
      <c r="H290" s="28">
        <f t="shared" si="65"/>
        <v>900</v>
      </c>
      <c r="I290" s="28">
        <f t="shared" si="60"/>
        <v>0.9</v>
      </c>
      <c r="J290" s="28">
        <f t="shared" si="61"/>
        <v>1800000</v>
      </c>
      <c r="K290" s="123">
        <f t="shared" si="62"/>
        <v>1.8</v>
      </c>
      <c r="L290" s="28">
        <f t="shared" si="56"/>
        <v>1200</v>
      </c>
      <c r="M290" s="124">
        <f t="shared" si="57"/>
        <v>4.32</v>
      </c>
      <c r="N290" s="123">
        <f>IF('[1]everything spreadsheet'!$B$12="Ozone",K290+M290+G290,G290+M290)</f>
        <v>6.1913156399630429</v>
      </c>
      <c r="O290" s="28">
        <f t="shared" si="66"/>
        <v>0.44223683142593168</v>
      </c>
      <c r="P290">
        <f t="shared" si="63"/>
        <v>36000</v>
      </c>
      <c r="Q290" s="8">
        <f t="shared" si="67"/>
        <v>36</v>
      </c>
      <c r="R290">
        <f t="shared" si="68"/>
        <v>29250</v>
      </c>
      <c r="W290">
        <f>(D290*1000)/'[1]everything spreadsheet'!$B$28/60+W289</f>
        <v>1631.6219807462248</v>
      </c>
    </row>
    <row r="291" spans="1:23" ht="15.75" customHeight="1">
      <c r="A291" s="79">
        <v>41922</v>
      </c>
      <c r="B291" s="56">
        <v>17.8</v>
      </c>
      <c r="C291" s="15">
        <f t="shared" si="58"/>
        <v>1.78</v>
      </c>
      <c r="D291" s="15">
        <f t="shared" si="55"/>
        <v>3.9800000000000004</v>
      </c>
      <c r="E291" s="122">
        <f>'[1]everything spreadsheet'!$B$27*1000</f>
        <v>105879.88429553059</v>
      </c>
      <c r="F291" s="122">
        <f t="shared" si="64"/>
        <v>705232.4396345315</v>
      </c>
      <c r="G291" s="123">
        <f t="shared" si="59"/>
        <v>0.70523243963453153</v>
      </c>
      <c r="H291" s="28">
        <f t="shared" si="65"/>
        <v>8900</v>
      </c>
      <c r="I291" s="28">
        <f t="shared" si="60"/>
        <v>8.9</v>
      </c>
      <c r="J291" s="28">
        <f t="shared" si="61"/>
        <v>17800000</v>
      </c>
      <c r="K291" s="123">
        <f t="shared" si="62"/>
        <v>17.8</v>
      </c>
      <c r="L291" s="28">
        <f t="shared" si="56"/>
        <v>1200</v>
      </c>
      <c r="M291" s="124">
        <f t="shared" si="57"/>
        <v>4.32</v>
      </c>
      <c r="N291" s="123">
        <f>IF('[1]everything spreadsheet'!$B$12="Ozone",K291+M291+G291,G291+M291)</f>
        <v>22.825232439634533</v>
      </c>
      <c r="O291" s="28">
        <f t="shared" si="66"/>
        <v>1.6303737456881811</v>
      </c>
      <c r="P291">
        <f t="shared" si="63"/>
        <v>356000</v>
      </c>
      <c r="Q291" s="8">
        <f t="shared" si="67"/>
        <v>356</v>
      </c>
      <c r="R291">
        <f t="shared" si="68"/>
        <v>29606</v>
      </c>
      <c r="W291">
        <f>(D291*1000)/'[1]everything spreadsheet'!$B$28/60+W290</f>
        <v>1633.2110453412465</v>
      </c>
    </row>
    <row r="292" spans="1:23" ht="15.75" customHeight="1">
      <c r="A292" s="79">
        <v>41923</v>
      </c>
      <c r="B292" s="56">
        <v>15.4</v>
      </c>
      <c r="C292" s="15">
        <f t="shared" si="58"/>
        <v>1.54</v>
      </c>
      <c r="D292" s="15">
        <f t="shared" si="55"/>
        <v>5.0200000000000005</v>
      </c>
      <c r="E292" s="122">
        <f>'[1]everything spreadsheet'!$B$27*1000</f>
        <v>105879.88429553059</v>
      </c>
      <c r="F292" s="122">
        <f t="shared" si="64"/>
        <v>610144.91968380811</v>
      </c>
      <c r="G292" s="123">
        <f t="shared" si="59"/>
        <v>0.61014491968380813</v>
      </c>
      <c r="H292" s="28">
        <f t="shared" si="65"/>
        <v>7700</v>
      </c>
      <c r="I292" s="28">
        <f t="shared" si="60"/>
        <v>7.7</v>
      </c>
      <c r="J292" s="28">
        <f t="shared" si="61"/>
        <v>15400000</v>
      </c>
      <c r="K292" s="123">
        <f t="shared" si="62"/>
        <v>15.4</v>
      </c>
      <c r="L292" s="28">
        <f t="shared" si="56"/>
        <v>1200</v>
      </c>
      <c r="M292" s="124">
        <f t="shared" si="57"/>
        <v>4.32</v>
      </c>
      <c r="N292" s="123">
        <f>IF('[1]everything spreadsheet'!$B$12="Ozone",K292+M292+G292,G292+M292)</f>
        <v>20.330144919683807</v>
      </c>
      <c r="O292" s="28">
        <f t="shared" si="66"/>
        <v>1.4521532085488436</v>
      </c>
      <c r="P292">
        <f t="shared" si="63"/>
        <v>308000</v>
      </c>
      <c r="Q292" s="8">
        <f t="shared" si="67"/>
        <v>308</v>
      </c>
      <c r="R292">
        <f t="shared" si="68"/>
        <v>29914</v>
      </c>
      <c r="W292">
        <f>(D292*1000)/'[1]everything spreadsheet'!$B$28/60+W291</f>
        <v>1635.2153428957715</v>
      </c>
    </row>
    <row r="293" spans="1:23" ht="15.75" customHeight="1">
      <c r="A293" s="79">
        <v>41924</v>
      </c>
      <c r="B293" s="56">
        <v>33</v>
      </c>
      <c r="C293" s="15">
        <f t="shared" si="58"/>
        <v>2.5</v>
      </c>
      <c r="D293" s="15">
        <f t="shared" si="55"/>
        <v>7.0200000000000005</v>
      </c>
      <c r="E293" s="122">
        <f>'[1]everything spreadsheet'!$B$27*1000</f>
        <v>105879.88429553059</v>
      </c>
      <c r="F293" s="122">
        <f t="shared" si="64"/>
        <v>990494.99948670156</v>
      </c>
      <c r="G293" s="123">
        <f t="shared" si="59"/>
        <v>0.99049499948670161</v>
      </c>
      <c r="H293" s="28">
        <f t="shared" si="65"/>
        <v>12500</v>
      </c>
      <c r="I293" s="28">
        <f t="shared" si="60"/>
        <v>12.5</v>
      </c>
      <c r="J293" s="28">
        <f t="shared" si="61"/>
        <v>25000000</v>
      </c>
      <c r="K293" s="123">
        <f t="shared" si="62"/>
        <v>25</v>
      </c>
      <c r="L293" s="28">
        <f t="shared" si="56"/>
        <v>1200</v>
      </c>
      <c r="M293" s="124">
        <f t="shared" si="57"/>
        <v>4.32</v>
      </c>
      <c r="N293" s="123">
        <f>IF('[1]everything spreadsheet'!$B$12="Ozone",K293+M293+G293,G293+M293)</f>
        <v>30.310494999486703</v>
      </c>
      <c r="O293" s="28">
        <f t="shared" si="66"/>
        <v>2.1650353571061931</v>
      </c>
      <c r="P293">
        <f t="shared" si="63"/>
        <v>500000</v>
      </c>
      <c r="Q293" s="8">
        <f t="shared" si="67"/>
        <v>500</v>
      </c>
      <c r="R293">
        <f t="shared" si="68"/>
        <v>30414</v>
      </c>
      <c r="W293">
        <f>(D293*1000)/'[1]everything spreadsheet'!$B$28/60+W292</f>
        <v>1638.018165372418</v>
      </c>
    </row>
    <row r="294" spans="1:23" ht="15.75" customHeight="1">
      <c r="A294" s="79">
        <v>41925</v>
      </c>
      <c r="B294" s="56">
        <v>31.4</v>
      </c>
      <c r="C294" s="15">
        <f t="shared" si="58"/>
        <v>2.5</v>
      </c>
      <c r="D294" s="15">
        <f t="shared" si="55"/>
        <v>9.02</v>
      </c>
      <c r="E294" s="122">
        <f>'[1]everything spreadsheet'!$B$27*1000</f>
        <v>105879.88429553059</v>
      </c>
      <c r="F294" s="122">
        <f t="shared" si="64"/>
        <v>990494.99948670156</v>
      </c>
      <c r="G294" s="123">
        <f t="shared" si="59"/>
        <v>0.99049499948670161</v>
      </c>
      <c r="H294" s="28">
        <f t="shared" si="65"/>
        <v>12500</v>
      </c>
      <c r="I294" s="28">
        <f t="shared" si="60"/>
        <v>12.5</v>
      </c>
      <c r="J294" s="28">
        <f t="shared" si="61"/>
        <v>25000000</v>
      </c>
      <c r="K294" s="123">
        <f t="shared" si="62"/>
        <v>25</v>
      </c>
      <c r="L294" s="28">
        <f t="shared" si="56"/>
        <v>1200</v>
      </c>
      <c r="M294" s="124">
        <f t="shared" si="57"/>
        <v>4.32</v>
      </c>
      <c r="N294" s="123">
        <f>IF('[1]everything spreadsheet'!$B$12="Ozone",K294+M294+G294,G294+M294)</f>
        <v>30.310494999486703</v>
      </c>
      <c r="O294" s="28">
        <f t="shared" si="66"/>
        <v>2.1650353571061931</v>
      </c>
      <c r="P294">
        <f t="shared" si="63"/>
        <v>500000</v>
      </c>
      <c r="Q294" s="8">
        <f t="shared" si="67"/>
        <v>500</v>
      </c>
      <c r="R294">
        <f t="shared" si="68"/>
        <v>30914</v>
      </c>
      <c r="W294">
        <f>(D294*1000)/'[1]everything spreadsheet'!$B$28/60+W293</f>
        <v>1641.619512771186</v>
      </c>
    </row>
    <row r="295" spans="1:23" ht="15.75" customHeight="1">
      <c r="A295" s="79">
        <v>41926</v>
      </c>
      <c r="B295" s="56">
        <v>28.4</v>
      </c>
      <c r="C295" s="15">
        <f t="shared" si="58"/>
        <v>2.5</v>
      </c>
      <c r="D295" s="15">
        <f t="shared" si="55"/>
        <v>11.02</v>
      </c>
      <c r="E295" s="122">
        <f>'[1]everything spreadsheet'!$B$27*1000</f>
        <v>105879.88429553059</v>
      </c>
      <c r="F295" s="122">
        <f t="shared" si="64"/>
        <v>990494.99948670156</v>
      </c>
      <c r="G295" s="123">
        <f t="shared" si="59"/>
        <v>0.99049499948670161</v>
      </c>
      <c r="H295" s="28">
        <f t="shared" si="65"/>
        <v>12500</v>
      </c>
      <c r="I295" s="28">
        <f t="shared" si="60"/>
        <v>12.5</v>
      </c>
      <c r="J295" s="28">
        <f t="shared" si="61"/>
        <v>25000000</v>
      </c>
      <c r="K295" s="123">
        <f t="shared" si="62"/>
        <v>25</v>
      </c>
      <c r="L295" s="28">
        <f t="shared" si="56"/>
        <v>1200</v>
      </c>
      <c r="M295" s="124">
        <f t="shared" si="57"/>
        <v>4.32</v>
      </c>
      <c r="N295" s="123">
        <f>IF('[1]everything spreadsheet'!$B$12="Ozone",K295+M295+G295,G295+M295)</f>
        <v>30.310494999486703</v>
      </c>
      <c r="O295" s="28">
        <f t="shared" si="66"/>
        <v>2.1650353571061931</v>
      </c>
      <c r="P295">
        <f t="shared" si="63"/>
        <v>500000</v>
      </c>
      <c r="Q295" s="8">
        <f t="shared" si="67"/>
        <v>500</v>
      </c>
      <c r="R295">
        <f t="shared" si="68"/>
        <v>31414</v>
      </c>
      <c r="W295">
        <f>(D295*1000)/'[1]everything spreadsheet'!$B$28/60+W294</f>
        <v>1646.0193850920755</v>
      </c>
    </row>
    <row r="296" spans="1:23" ht="15.75" customHeight="1">
      <c r="A296" s="79">
        <v>41927</v>
      </c>
      <c r="B296" s="56">
        <v>6.4</v>
      </c>
      <c r="C296" s="15">
        <f t="shared" si="58"/>
        <v>0.64</v>
      </c>
      <c r="D296" s="15">
        <f t="shared" ref="D296:D359" si="69">MAX(IF(D295+C296-$B$4/1000&lt;=$B$6,D295+C296-$B$4/1000,$B$6),0)</f>
        <v>11.16</v>
      </c>
      <c r="E296" s="122">
        <f>'[1]everything spreadsheet'!$B$27*1000</f>
        <v>105879.88429553059</v>
      </c>
      <c r="F296" s="122">
        <f t="shared" si="64"/>
        <v>253566.71986859557</v>
      </c>
      <c r="G296" s="123">
        <f t="shared" si="59"/>
        <v>0.25356671986859558</v>
      </c>
      <c r="H296" s="28">
        <f t="shared" si="65"/>
        <v>3200</v>
      </c>
      <c r="I296" s="28">
        <f t="shared" si="60"/>
        <v>3.2</v>
      </c>
      <c r="J296" s="28">
        <f t="shared" si="61"/>
        <v>6400000</v>
      </c>
      <c r="K296" s="123">
        <f t="shared" si="62"/>
        <v>6.4</v>
      </c>
      <c r="L296" s="28">
        <f t="shared" si="56"/>
        <v>1200</v>
      </c>
      <c r="M296" s="124">
        <f t="shared" si="57"/>
        <v>4.32</v>
      </c>
      <c r="N296" s="123">
        <f>IF('[1]everything spreadsheet'!$B$12="Ozone",K296+M296+G296,G296+M296)</f>
        <v>10.973566719868597</v>
      </c>
      <c r="O296" s="28">
        <f t="shared" si="66"/>
        <v>0.78382619427632838</v>
      </c>
      <c r="P296">
        <f t="shared" si="63"/>
        <v>128000</v>
      </c>
      <c r="Q296" s="8">
        <f t="shared" si="67"/>
        <v>128</v>
      </c>
      <c r="R296">
        <f t="shared" si="68"/>
        <v>31542</v>
      </c>
      <c r="W296">
        <f>(D296*1000)/'[1]everything spreadsheet'!$B$28/60+W295</f>
        <v>1650.4751541575133</v>
      </c>
    </row>
    <row r="297" spans="1:23" ht="15.75" customHeight="1">
      <c r="A297" s="79">
        <v>41928</v>
      </c>
      <c r="B297" s="56">
        <v>17.2</v>
      </c>
      <c r="C297" s="15">
        <f t="shared" si="58"/>
        <v>1.72</v>
      </c>
      <c r="D297" s="15">
        <f t="shared" si="69"/>
        <v>12.38</v>
      </c>
      <c r="E297" s="122">
        <f>'[1]everything spreadsheet'!$B$27*1000</f>
        <v>105879.88429553059</v>
      </c>
      <c r="F297" s="122">
        <f t="shared" si="64"/>
        <v>681460.55964685057</v>
      </c>
      <c r="G297" s="123">
        <f t="shared" si="59"/>
        <v>0.68146055964685059</v>
      </c>
      <c r="H297" s="28">
        <f t="shared" si="65"/>
        <v>8600</v>
      </c>
      <c r="I297" s="28">
        <f t="shared" si="60"/>
        <v>8.6</v>
      </c>
      <c r="J297" s="28">
        <f t="shared" si="61"/>
        <v>17200000</v>
      </c>
      <c r="K297" s="123">
        <f t="shared" si="62"/>
        <v>17.2</v>
      </c>
      <c r="L297" s="28">
        <f t="shared" si="56"/>
        <v>1200</v>
      </c>
      <c r="M297" s="124">
        <f t="shared" si="57"/>
        <v>4.32</v>
      </c>
      <c r="N297" s="123">
        <f>IF('[1]everything spreadsheet'!$B$12="Ozone",K297+M297+G297,G297+M297)</f>
        <v>22.201460559646851</v>
      </c>
      <c r="O297" s="28">
        <f t="shared" si="66"/>
        <v>1.5858186114033466</v>
      </c>
      <c r="P297">
        <f t="shared" si="63"/>
        <v>344000</v>
      </c>
      <c r="Q297" s="8">
        <f t="shared" si="67"/>
        <v>344</v>
      </c>
      <c r="R297">
        <f t="shared" si="68"/>
        <v>31886</v>
      </c>
      <c r="W297">
        <f>(D297*1000)/'[1]everything spreadsheet'!$B$28/60+W296</f>
        <v>1655.4180234254454</v>
      </c>
    </row>
    <row r="298" spans="1:23" ht="15.75" customHeight="1">
      <c r="A298" s="79">
        <v>41929</v>
      </c>
      <c r="B298" s="56">
        <v>27</v>
      </c>
      <c r="C298" s="15">
        <f t="shared" si="58"/>
        <v>2.5</v>
      </c>
      <c r="D298" s="15">
        <f t="shared" si="69"/>
        <v>14.38</v>
      </c>
      <c r="E298" s="122">
        <f>'[1]everything spreadsheet'!$B$27*1000</f>
        <v>105879.88429553059</v>
      </c>
      <c r="F298" s="122">
        <f t="shared" si="64"/>
        <v>990494.99948670156</v>
      </c>
      <c r="G298" s="123">
        <f t="shared" si="59"/>
        <v>0.99049499948670161</v>
      </c>
      <c r="H298" s="28">
        <f t="shared" si="65"/>
        <v>12500</v>
      </c>
      <c r="I298" s="28">
        <f t="shared" si="60"/>
        <v>12.5</v>
      </c>
      <c r="J298" s="28">
        <f t="shared" si="61"/>
        <v>25000000</v>
      </c>
      <c r="K298" s="123">
        <f t="shared" si="62"/>
        <v>25</v>
      </c>
      <c r="L298" s="28">
        <f t="shared" ref="L298:L361" si="70">$M$1*24</f>
        <v>1200</v>
      </c>
      <c r="M298" s="124">
        <f t="shared" si="57"/>
        <v>4.32</v>
      </c>
      <c r="N298" s="123">
        <f>IF('[1]everything spreadsheet'!$B$12="Ozone",K298+M298+G298,G298+M298)</f>
        <v>30.310494999486703</v>
      </c>
      <c r="O298" s="28">
        <f t="shared" si="66"/>
        <v>2.1650353571061931</v>
      </c>
      <c r="P298">
        <f t="shared" si="63"/>
        <v>500000</v>
      </c>
      <c r="Q298" s="8">
        <f t="shared" si="67"/>
        <v>500</v>
      </c>
      <c r="R298">
        <f t="shared" si="68"/>
        <v>32386</v>
      </c>
      <c r="W298">
        <f>(D298*1000)/'[1]everything spreadsheet'!$B$28/60+W297</f>
        <v>1661.159417615499</v>
      </c>
    </row>
    <row r="299" spans="1:23" ht="15.75" customHeight="1">
      <c r="A299" s="79">
        <v>41930</v>
      </c>
      <c r="B299" s="56">
        <v>16.8</v>
      </c>
      <c r="C299" s="15">
        <f t="shared" si="58"/>
        <v>1.6800000000000002</v>
      </c>
      <c r="D299" s="15">
        <f t="shared" si="69"/>
        <v>15.560000000000002</v>
      </c>
      <c r="E299" s="122">
        <f>'[1]everything spreadsheet'!$B$27*1000</f>
        <v>105879.88429553059</v>
      </c>
      <c r="F299" s="122">
        <f t="shared" si="64"/>
        <v>665612.63965506351</v>
      </c>
      <c r="G299" s="123">
        <f t="shared" si="59"/>
        <v>0.66561263965506356</v>
      </c>
      <c r="H299" s="28">
        <f t="shared" si="65"/>
        <v>8400.0000000000018</v>
      </c>
      <c r="I299" s="28">
        <f t="shared" si="60"/>
        <v>8.4000000000000021</v>
      </c>
      <c r="J299" s="28">
        <f t="shared" si="61"/>
        <v>16800000.000000004</v>
      </c>
      <c r="K299" s="123">
        <f t="shared" si="62"/>
        <v>16.800000000000004</v>
      </c>
      <c r="L299" s="28">
        <f t="shared" si="70"/>
        <v>1200</v>
      </c>
      <c r="M299" s="124">
        <f t="shared" si="57"/>
        <v>4.32</v>
      </c>
      <c r="N299" s="123">
        <f>IF('[1]everything spreadsheet'!$B$12="Ozone",K299+M299+G299,G299+M299)</f>
        <v>21.785612639655067</v>
      </c>
      <c r="O299" s="28">
        <f t="shared" si="66"/>
        <v>1.5561151885467905</v>
      </c>
      <c r="P299">
        <f t="shared" si="63"/>
        <v>336000.00000000006</v>
      </c>
      <c r="Q299" s="8">
        <f t="shared" si="67"/>
        <v>336.00000000000006</v>
      </c>
      <c r="R299">
        <f t="shared" si="68"/>
        <v>32722</v>
      </c>
      <c r="W299">
        <f>(D299*1000)/'[1]everything spreadsheet'!$B$28/60+W298</f>
        <v>1667.3719415096043</v>
      </c>
    </row>
    <row r="300" spans="1:23" ht="15.75" customHeight="1">
      <c r="A300" s="79">
        <v>41931</v>
      </c>
      <c r="B300" s="56">
        <v>46.2</v>
      </c>
      <c r="C300" s="15">
        <f t="shared" si="58"/>
        <v>2.5</v>
      </c>
      <c r="D300" s="15">
        <f t="shared" si="69"/>
        <v>17.560000000000002</v>
      </c>
      <c r="E300" s="122">
        <f>'[1]everything spreadsheet'!$B$27*1000</f>
        <v>105879.88429553059</v>
      </c>
      <c r="F300" s="122">
        <f t="shared" si="64"/>
        <v>990494.99948670156</v>
      </c>
      <c r="G300" s="123">
        <f t="shared" si="59"/>
        <v>0.99049499948670161</v>
      </c>
      <c r="H300" s="28">
        <f t="shared" si="65"/>
        <v>12500</v>
      </c>
      <c r="I300" s="28">
        <f t="shared" si="60"/>
        <v>12.5</v>
      </c>
      <c r="J300" s="28">
        <f t="shared" si="61"/>
        <v>25000000</v>
      </c>
      <c r="K300" s="123">
        <f t="shared" si="62"/>
        <v>25</v>
      </c>
      <c r="L300" s="28">
        <f t="shared" si="70"/>
        <v>1200</v>
      </c>
      <c r="M300" s="124">
        <f t="shared" si="57"/>
        <v>4.32</v>
      </c>
      <c r="N300" s="123">
        <f>IF('[1]everything spreadsheet'!$B$12="Ozone",K300+M300+G300,G300+M300)</f>
        <v>30.310494999486703</v>
      </c>
      <c r="O300" s="28">
        <f t="shared" si="66"/>
        <v>2.1650353571061931</v>
      </c>
      <c r="P300">
        <f t="shared" si="63"/>
        <v>500000</v>
      </c>
      <c r="Q300" s="8">
        <f t="shared" si="67"/>
        <v>500</v>
      </c>
      <c r="R300">
        <f t="shared" si="68"/>
        <v>33222</v>
      </c>
      <c r="W300">
        <f>(D300*1000)/'[1]everything spreadsheet'!$B$28/60+W299</f>
        <v>1674.3829903258311</v>
      </c>
    </row>
    <row r="301" spans="1:23" ht="15.75" customHeight="1">
      <c r="A301" s="79">
        <v>41932</v>
      </c>
      <c r="B301" s="56">
        <v>10.8</v>
      </c>
      <c r="C301" s="15">
        <f t="shared" si="58"/>
        <v>1.08</v>
      </c>
      <c r="D301" s="15">
        <f t="shared" si="69"/>
        <v>18.14</v>
      </c>
      <c r="E301" s="122">
        <f>'[1]everything spreadsheet'!$B$27*1000</f>
        <v>105879.88429553059</v>
      </c>
      <c r="F301" s="122">
        <f t="shared" si="64"/>
        <v>427893.83977825503</v>
      </c>
      <c r="G301" s="123">
        <f t="shared" si="59"/>
        <v>0.42789383977825501</v>
      </c>
      <c r="H301" s="28">
        <f t="shared" si="65"/>
        <v>5400</v>
      </c>
      <c r="I301" s="28">
        <f t="shared" si="60"/>
        <v>5.4</v>
      </c>
      <c r="J301" s="28">
        <f t="shared" si="61"/>
        <v>10800000</v>
      </c>
      <c r="K301" s="123">
        <f t="shared" si="62"/>
        <v>10.8</v>
      </c>
      <c r="L301" s="28">
        <f t="shared" si="70"/>
        <v>1200</v>
      </c>
      <c r="M301" s="124">
        <f t="shared" si="57"/>
        <v>4.32</v>
      </c>
      <c r="N301" s="123">
        <f>IF('[1]everything spreadsheet'!$B$12="Ozone",K301+M301+G301,G301+M301)</f>
        <v>15.547893839778256</v>
      </c>
      <c r="O301" s="28">
        <f t="shared" si="66"/>
        <v>1.1105638456984468</v>
      </c>
      <c r="P301">
        <f t="shared" si="63"/>
        <v>216000</v>
      </c>
      <c r="Q301" s="8">
        <f t="shared" si="67"/>
        <v>216</v>
      </c>
      <c r="R301">
        <f t="shared" si="68"/>
        <v>33438</v>
      </c>
      <c r="W301">
        <f>(D301*1000)/'[1]everything spreadsheet'!$B$28/60+W300</f>
        <v>1681.6256113694731</v>
      </c>
    </row>
    <row r="302" spans="1:23" ht="15.75" customHeight="1">
      <c r="A302" s="79">
        <v>41933</v>
      </c>
      <c r="B302" s="56">
        <v>40.200000000000003</v>
      </c>
      <c r="C302" s="15">
        <f t="shared" si="58"/>
        <v>2.5</v>
      </c>
      <c r="D302" s="15">
        <f t="shared" si="69"/>
        <v>20.14</v>
      </c>
      <c r="E302" s="122">
        <f>'[1]everything spreadsheet'!$B$27*1000</f>
        <v>105879.88429553059</v>
      </c>
      <c r="F302" s="122">
        <f t="shared" si="64"/>
        <v>990494.99948670156</v>
      </c>
      <c r="G302" s="123">
        <f t="shared" si="59"/>
        <v>0.99049499948670161</v>
      </c>
      <c r="H302" s="28">
        <f t="shared" si="65"/>
        <v>12500</v>
      </c>
      <c r="I302" s="28">
        <f t="shared" si="60"/>
        <v>12.5</v>
      </c>
      <c r="J302" s="28">
        <f t="shared" si="61"/>
        <v>25000000</v>
      </c>
      <c r="K302" s="123">
        <f t="shared" si="62"/>
        <v>25</v>
      </c>
      <c r="L302" s="28">
        <f t="shared" si="70"/>
        <v>1200</v>
      </c>
      <c r="M302" s="124">
        <f t="shared" si="57"/>
        <v>4.32</v>
      </c>
      <c r="N302" s="123">
        <f>IF('[1]everything spreadsheet'!$B$12="Ozone",K302+M302+G302,G302+M302)</f>
        <v>30.310494999486703</v>
      </c>
      <c r="O302" s="28">
        <f t="shared" si="66"/>
        <v>2.1650353571061931</v>
      </c>
      <c r="P302">
        <f t="shared" si="63"/>
        <v>500000</v>
      </c>
      <c r="Q302" s="8">
        <f t="shared" si="67"/>
        <v>500</v>
      </c>
      <c r="R302">
        <f t="shared" si="68"/>
        <v>33938</v>
      </c>
      <c r="W302">
        <f>(D302*1000)/'[1]everything spreadsheet'!$B$28/60+W301</f>
        <v>1689.6667573352365</v>
      </c>
    </row>
    <row r="303" spans="1:23" ht="15.75" customHeight="1">
      <c r="A303" s="79">
        <v>41934</v>
      </c>
      <c r="B303" s="56">
        <v>21.4</v>
      </c>
      <c r="C303" s="15">
        <f t="shared" si="58"/>
        <v>2.1399999999999997</v>
      </c>
      <c r="D303" s="15">
        <f t="shared" si="69"/>
        <v>21.78</v>
      </c>
      <c r="E303" s="122">
        <f>'[1]everything spreadsheet'!$B$27*1000</f>
        <v>105879.88429553059</v>
      </c>
      <c r="F303" s="122">
        <f t="shared" si="64"/>
        <v>847863.7195606163</v>
      </c>
      <c r="G303" s="123">
        <f t="shared" si="59"/>
        <v>0.84786371956061635</v>
      </c>
      <c r="H303" s="28">
        <f t="shared" si="65"/>
        <v>10700</v>
      </c>
      <c r="I303" s="28">
        <f t="shared" si="60"/>
        <v>10.7</v>
      </c>
      <c r="J303" s="28">
        <f t="shared" si="61"/>
        <v>21400000</v>
      </c>
      <c r="K303" s="123">
        <f t="shared" si="62"/>
        <v>21.4</v>
      </c>
      <c r="L303" s="28">
        <f t="shared" si="70"/>
        <v>1200</v>
      </c>
      <c r="M303" s="124">
        <f t="shared" si="57"/>
        <v>4.32</v>
      </c>
      <c r="N303" s="123">
        <f>IF('[1]everything spreadsheet'!$B$12="Ozone",K303+M303+G303,G303+M303)</f>
        <v>26.567863719560616</v>
      </c>
      <c r="O303" s="28">
        <f t="shared" si="66"/>
        <v>1.8977045513971871</v>
      </c>
      <c r="P303">
        <f t="shared" si="63"/>
        <v>428000</v>
      </c>
      <c r="Q303" s="8">
        <f t="shared" si="67"/>
        <v>428</v>
      </c>
      <c r="R303">
        <f t="shared" si="68"/>
        <v>34366</v>
      </c>
      <c r="W303">
        <f>(D303*1000)/'[1]everything spreadsheet'!$B$28/60+W302</f>
        <v>1698.3626937371396</v>
      </c>
    </row>
    <row r="304" spans="1:23" ht="15.75" customHeight="1">
      <c r="A304" s="79">
        <v>41935</v>
      </c>
      <c r="B304" s="56">
        <v>9.4</v>
      </c>
      <c r="C304" s="15">
        <f t="shared" si="58"/>
        <v>0.94000000000000006</v>
      </c>
      <c r="D304" s="15">
        <f t="shared" si="69"/>
        <v>22.220000000000002</v>
      </c>
      <c r="E304" s="122">
        <f>'[1]everything spreadsheet'!$B$27*1000</f>
        <v>105879.88429553059</v>
      </c>
      <c r="F304" s="122">
        <f t="shared" si="64"/>
        <v>372426.11980699975</v>
      </c>
      <c r="G304" s="123">
        <f t="shared" si="59"/>
        <v>0.37242611980699974</v>
      </c>
      <c r="H304" s="28">
        <f t="shared" si="65"/>
        <v>4700</v>
      </c>
      <c r="I304" s="28">
        <f t="shared" si="60"/>
        <v>4.7</v>
      </c>
      <c r="J304" s="28">
        <f t="shared" si="61"/>
        <v>9400000</v>
      </c>
      <c r="K304" s="123">
        <f t="shared" si="62"/>
        <v>9.4</v>
      </c>
      <c r="L304" s="28">
        <f t="shared" si="70"/>
        <v>1200</v>
      </c>
      <c r="M304" s="124">
        <f t="shared" ref="M304:M367" si="71">L304*3600/1000000</f>
        <v>4.32</v>
      </c>
      <c r="N304" s="123">
        <f>IF('[1]everything spreadsheet'!$B$12="Ozone",K304+M304+G304,G304+M304)</f>
        <v>14.092426119807</v>
      </c>
      <c r="O304" s="28">
        <f t="shared" si="66"/>
        <v>1.0066018657005</v>
      </c>
      <c r="P304">
        <f t="shared" si="63"/>
        <v>188000</v>
      </c>
      <c r="Q304" s="8">
        <f t="shared" si="67"/>
        <v>188</v>
      </c>
      <c r="R304">
        <f t="shared" si="68"/>
        <v>34554</v>
      </c>
      <c r="W304">
        <f>(D304*1000)/'[1]everything spreadsheet'!$B$28/60+W303</f>
        <v>1707.2343056219092</v>
      </c>
    </row>
    <row r="305" spans="1:23" ht="15.75" customHeight="1">
      <c r="A305" s="79">
        <v>41936</v>
      </c>
      <c r="B305" s="56">
        <v>1.6</v>
      </c>
      <c r="C305" s="15">
        <f t="shared" si="58"/>
        <v>0.16</v>
      </c>
      <c r="D305" s="15">
        <f t="shared" si="69"/>
        <v>21.880000000000003</v>
      </c>
      <c r="E305" s="122">
        <f>'[1]everything spreadsheet'!$B$27*1000</f>
        <v>105879.88429553059</v>
      </c>
      <c r="F305" s="122">
        <f t="shared" si="64"/>
        <v>63391.679967148892</v>
      </c>
      <c r="G305" s="123">
        <f t="shared" si="59"/>
        <v>6.3391679967148895E-2</v>
      </c>
      <c r="H305" s="28">
        <f t="shared" si="65"/>
        <v>800</v>
      </c>
      <c r="I305" s="28">
        <f t="shared" si="60"/>
        <v>0.8</v>
      </c>
      <c r="J305" s="28">
        <f t="shared" si="61"/>
        <v>1600000</v>
      </c>
      <c r="K305" s="123">
        <f t="shared" si="62"/>
        <v>1.6</v>
      </c>
      <c r="L305" s="28">
        <f t="shared" si="70"/>
        <v>1200</v>
      </c>
      <c r="M305" s="124">
        <f t="shared" si="71"/>
        <v>4.32</v>
      </c>
      <c r="N305" s="123">
        <f>IF('[1]everything spreadsheet'!$B$12="Ozone",K305+M305+G305,G305+M305)</f>
        <v>5.9833916799671485</v>
      </c>
      <c r="O305" s="28">
        <f t="shared" si="66"/>
        <v>0.4273851199976535</v>
      </c>
      <c r="P305">
        <f t="shared" si="63"/>
        <v>32000</v>
      </c>
      <c r="Q305" s="8">
        <f t="shared" si="67"/>
        <v>32</v>
      </c>
      <c r="R305">
        <f t="shared" si="68"/>
        <v>34586</v>
      </c>
      <c r="W305">
        <f>(D305*1000)/'[1]everything spreadsheet'!$B$28/60+W304</f>
        <v>1715.9701682699183</v>
      </c>
    </row>
    <row r="306" spans="1:23" ht="15.75" customHeight="1">
      <c r="A306" s="79">
        <v>41937</v>
      </c>
      <c r="B306" s="56">
        <v>21.8</v>
      </c>
      <c r="C306" s="15">
        <f t="shared" si="58"/>
        <v>2.1800000000000002</v>
      </c>
      <c r="D306" s="15">
        <f t="shared" si="69"/>
        <v>23.560000000000002</v>
      </c>
      <c r="E306" s="122">
        <f>'[1]everything spreadsheet'!$B$27*1000</f>
        <v>105879.88429553059</v>
      </c>
      <c r="F306" s="122">
        <f t="shared" si="64"/>
        <v>863711.63955240371</v>
      </c>
      <c r="G306" s="123">
        <f t="shared" si="59"/>
        <v>0.86371163955240371</v>
      </c>
      <c r="H306" s="28">
        <f t="shared" si="65"/>
        <v>10900.000000000002</v>
      </c>
      <c r="I306" s="28">
        <f t="shared" si="60"/>
        <v>10.900000000000002</v>
      </c>
      <c r="J306" s="28">
        <f t="shared" si="61"/>
        <v>21800000.000000004</v>
      </c>
      <c r="K306" s="123">
        <f t="shared" si="62"/>
        <v>21.800000000000004</v>
      </c>
      <c r="L306" s="28">
        <f t="shared" si="70"/>
        <v>1200</v>
      </c>
      <c r="M306" s="124">
        <f t="shared" si="71"/>
        <v>4.32</v>
      </c>
      <c r="N306" s="123">
        <f>IF('[1]everything spreadsheet'!$B$12="Ozone",K306+M306+G306,G306+M306)</f>
        <v>26.983711639552407</v>
      </c>
      <c r="O306" s="28">
        <f t="shared" si="66"/>
        <v>1.9274079742537436</v>
      </c>
      <c r="P306">
        <f t="shared" si="63"/>
        <v>436000.00000000006</v>
      </c>
      <c r="Q306" s="8">
        <f t="shared" si="67"/>
        <v>436.00000000000006</v>
      </c>
      <c r="R306">
        <f t="shared" si="68"/>
        <v>35022</v>
      </c>
      <c r="W306">
        <f>(D306*1000)/'[1]everything spreadsheet'!$B$28/60+W305</f>
        <v>1725.3767918525095</v>
      </c>
    </row>
    <row r="307" spans="1:23" ht="15.75" customHeight="1">
      <c r="A307" s="79">
        <v>41938</v>
      </c>
      <c r="B307" s="56">
        <v>2.4</v>
      </c>
      <c r="C307" s="15">
        <f t="shared" si="58"/>
        <v>0.24</v>
      </c>
      <c r="D307" s="15">
        <f t="shared" si="69"/>
        <v>23.3</v>
      </c>
      <c r="E307" s="122">
        <f>'[1]everything spreadsheet'!$B$27*1000</f>
        <v>105879.88429553059</v>
      </c>
      <c r="F307" s="122">
        <f t="shared" si="64"/>
        <v>95087.519950723334</v>
      </c>
      <c r="G307" s="123">
        <f t="shared" si="59"/>
        <v>9.5087519950723329E-2</v>
      </c>
      <c r="H307" s="28">
        <f t="shared" si="65"/>
        <v>1200</v>
      </c>
      <c r="I307" s="28">
        <f t="shared" si="60"/>
        <v>1.2</v>
      </c>
      <c r="J307" s="28">
        <f t="shared" si="61"/>
        <v>2400000</v>
      </c>
      <c r="K307" s="123">
        <f t="shared" si="62"/>
        <v>2.4</v>
      </c>
      <c r="L307" s="28">
        <f t="shared" si="70"/>
        <v>1200</v>
      </c>
      <c r="M307" s="124">
        <f t="shared" si="71"/>
        <v>4.32</v>
      </c>
      <c r="N307" s="123">
        <f>IF('[1]everything spreadsheet'!$B$12="Ozone",K307+M307+G307,G307+M307)</f>
        <v>6.8150875199507244</v>
      </c>
      <c r="O307" s="28">
        <f t="shared" si="66"/>
        <v>0.48679196571076605</v>
      </c>
      <c r="P307">
        <f t="shared" si="63"/>
        <v>48000</v>
      </c>
      <c r="Q307" s="8">
        <f t="shared" si="67"/>
        <v>48</v>
      </c>
      <c r="R307">
        <f t="shared" si="68"/>
        <v>35070</v>
      </c>
      <c r="W307">
        <f>(D307*1000)/'[1]everything spreadsheet'!$B$28/60+W306</f>
        <v>1734.6796071952249</v>
      </c>
    </row>
    <row r="308" spans="1:23" ht="15.75" customHeight="1">
      <c r="A308" s="79">
        <v>41939</v>
      </c>
      <c r="B308" s="56">
        <v>33.6</v>
      </c>
      <c r="C308" s="15">
        <f t="shared" si="58"/>
        <v>2.5</v>
      </c>
      <c r="D308" s="15">
        <f t="shared" si="69"/>
        <v>25.3</v>
      </c>
      <c r="E308" s="122">
        <f>'[1]everything spreadsheet'!$B$27*1000</f>
        <v>105879.88429553059</v>
      </c>
      <c r="F308" s="122">
        <f t="shared" si="64"/>
        <v>990494.99948670156</v>
      </c>
      <c r="G308" s="123">
        <f t="shared" si="59"/>
        <v>0.99049499948670161</v>
      </c>
      <c r="H308" s="28">
        <f t="shared" si="65"/>
        <v>12500</v>
      </c>
      <c r="I308" s="28">
        <f t="shared" si="60"/>
        <v>12.5</v>
      </c>
      <c r="J308" s="28">
        <f t="shared" si="61"/>
        <v>25000000</v>
      </c>
      <c r="K308" s="123">
        <f t="shared" si="62"/>
        <v>25</v>
      </c>
      <c r="L308" s="28">
        <f t="shared" si="70"/>
        <v>1200</v>
      </c>
      <c r="M308" s="124">
        <f t="shared" si="71"/>
        <v>4.32</v>
      </c>
      <c r="N308" s="123">
        <f>IF('[1]everything spreadsheet'!$B$12="Ozone",K308+M308+G308,G308+M308)</f>
        <v>30.310494999486703</v>
      </c>
      <c r="O308" s="28">
        <f t="shared" si="66"/>
        <v>2.1650353571061931</v>
      </c>
      <c r="P308">
        <f t="shared" si="63"/>
        <v>500000</v>
      </c>
      <c r="Q308" s="8">
        <f t="shared" si="67"/>
        <v>500</v>
      </c>
      <c r="R308">
        <f t="shared" si="68"/>
        <v>35570</v>
      </c>
      <c r="W308">
        <f>(D308*1000)/'[1]everything spreadsheet'!$B$28/60+W307</f>
        <v>1744.7809474600617</v>
      </c>
    </row>
    <row r="309" spans="1:23" ht="15.75" customHeight="1">
      <c r="A309" s="79">
        <v>41940</v>
      </c>
      <c r="B309" s="56">
        <v>24.4</v>
      </c>
      <c r="C309" s="15">
        <f t="shared" si="58"/>
        <v>2.44</v>
      </c>
      <c r="D309" s="15">
        <f t="shared" si="69"/>
        <v>26</v>
      </c>
      <c r="E309" s="122">
        <f>'[1]everything spreadsheet'!$B$27*1000</f>
        <v>105879.88429553059</v>
      </c>
      <c r="F309" s="122">
        <f t="shared" si="64"/>
        <v>966723.11949902063</v>
      </c>
      <c r="G309" s="123">
        <f t="shared" si="59"/>
        <v>0.96672311949902068</v>
      </c>
      <c r="H309" s="28">
        <f t="shared" si="65"/>
        <v>12200</v>
      </c>
      <c r="I309" s="28">
        <f t="shared" si="60"/>
        <v>12.2</v>
      </c>
      <c r="J309" s="28">
        <f t="shared" si="61"/>
        <v>24400000</v>
      </c>
      <c r="K309" s="123">
        <f t="shared" si="62"/>
        <v>24.4</v>
      </c>
      <c r="L309" s="28">
        <f t="shared" si="70"/>
        <v>1200</v>
      </c>
      <c r="M309" s="124">
        <f t="shared" si="71"/>
        <v>4.32</v>
      </c>
      <c r="N309" s="123">
        <f>IF('[1]everything spreadsheet'!$B$12="Ozone",K309+M309+G309,G309+M309)</f>
        <v>29.686723119499021</v>
      </c>
      <c r="O309" s="28">
        <f t="shared" si="66"/>
        <v>2.1204802228213588</v>
      </c>
      <c r="P309">
        <f t="shared" si="63"/>
        <v>488000</v>
      </c>
      <c r="Q309" s="8">
        <f t="shared" si="67"/>
        <v>488</v>
      </c>
      <c r="R309">
        <f t="shared" si="68"/>
        <v>36058</v>
      </c>
      <c r="W309">
        <f>(D309*1000)/'[1]everything spreadsheet'!$B$28/60+W308</f>
        <v>1755.1617714476411</v>
      </c>
    </row>
    <row r="310" spans="1:23" ht="15.75" customHeight="1">
      <c r="A310" s="79">
        <v>41941</v>
      </c>
      <c r="B310" s="56">
        <v>7</v>
      </c>
      <c r="C310" s="15">
        <f t="shared" si="58"/>
        <v>0.70000000000000007</v>
      </c>
      <c r="D310" s="15">
        <f t="shared" si="69"/>
        <v>26</v>
      </c>
      <c r="E310" s="122">
        <f>'[1]everything spreadsheet'!$B$27*1000</f>
        <v>105879.88429553059</v>
      </c>
      <c r="F310" s="122">
        <f t="shared" si="64"/>
        <v>277338.59985627647</v>
      </c>
      <c r="G310" s="123">
        <f t="shared" si="59"/>
        <v>0.27733859985627646</v>
      </c>
      <c r="H310" s="28">
        <f t="shared" si="65"/>
        <v>3500</v>
      </c>
      <c r="I310" s="28">
        <f t="shared" si="60"/>
        <v>3.5</v>
      </c>
      <c r="J310" s="28">
        <f t="shared" si="61"/>
        <v>7000000</v>
      </c>
      <c r="K310" s="123">
        <f t="shared" si="62"/>
        <v>7</v>
      </c>
      <c r="L310" s="28">
        <f t="shared" si="70"/>
        <v>1200</v>
      </c>
      <c r="M310" s="124">
        <f t="shared" si="71"/>
        <v>4.32</v>
      </c>
      <c r="N310" s="123">
        <f>IF('[1]everything spreadsheet'!$B$12="Ozone",K310+M310+G310,G310+M310)</f>
        <v>11.597338599856277</v>
      </c>
      <c r="O310" s="28">
        <f t="shared" si="66"/>
        <v>0.82838132856116276</v>
      </c>
      <c r="P310">
        <f t="shared" si="63"/>
        <v>140000</v>
      </c>
      <c r="Q310" s="8">
        <f t="shared" si="67"/>
        <v>140</v>
      </c>
      <c r="R310">
        <f t="shared" si="68"/>
        <v>36198</v>
      </c>
      <c r="W310">
        <f>(D310*1000)/'[1]everything spreadsheet'!$B$28/60+W309</f>
        <v>1765.5425954352204</v>
      </c>
    </row>
    <row r="311" spans="1:23" ht="15.75" customHeight="1">
      <c r="A311" s="79">
        <v>41942</v>
      </c>
      <c r="B311" s="56">
        <v>9</v>
      </c>
      <c r="C311" s="15">
        <f t="shared" si="58"/>
        <v>0.89999999999999991</v>
      </c>
      <c r="D311" s="15">
        <f t="shared" si="69"/>
        <v>26</v>
      </c>
      <c r="E311" s="122">
        <f>'[1]everything spreadsheet'!$B$27*1000</f>
        <v>105879.88429553059</v>
      </c>
      <c r="F311" s="122">
        <f t="shared" si="64"/>
        <v>356578.19981521252</v>
      </c>
      <c r="G311" s="123">
        <f t="shared" si="59"/>
        <v>0.35657819981521249</v>
      </c>
      <c r="H311" s="28">
        <f t="shared" si="65"/>
        <v>4499.9999999999991</v>
      </c>
      <c r="I311" s="28">
        <f t="shared" si="60"/>
        <v>4.4999999999999991</v>
      </c>
      <c r="J311" s="28">
        <f t="shared" si="61"/>
        <v>8999999.9999999981</v>
      </c>
      <c r="K311" s="123">
        <f t="shared" si="62"/>
        <v>8.9999999999999982</v>
      </c>
      <c r="L311" s="28">
        <f t="shared" si="70"/>
        <v>1200</v>
      </c>
      <c r="M311" s="124">
        <f t="shared" si="71"/>
        <v>4.32</v>
      </c>
      <c r="N311" s="123">
        <f>IF('[1]everything spreadsheet'!$B$12="Ozone",K311+M311+G311,G311+M311)</f>
        <v>13.676578199815211</v>
      </c>
      <c r="O311" s="28">
        <f t="shared" si="66"/>
        <v>0.97689844284394367</v>
      </c>
      <c r="P311">
        <f t="shared" si="63"/>
        <v>179999.99999999997</v>
      </c>
      <c r="Q311" s="8">
        <f t="shared" si="67"/>
        <v>179.99999999999997</v>
      </c>
      <c r="R311">
        <f t="shared" si="68"/>
        <v>36378</v>
      </c>
      <c r="W311">
        <f>(D311*1000)/'[1]everything spreadsheet'!$B$28/60+W310</f>
        <v>1775.9234194227997</v>
      </c>
    </row>
    <row r="312" spans="1:23" ht="15.75" customHeight="1">
      <c r="A312" s="79">
        <v>41943</v>
      </c>
      <c r="B312" s="56">
        <v>15</v>
      </c>
      <c r="C312" s="15">
        <f t="shared" si="58"/>
        <v>1.5</v>
      </c>
      <c r="D312" s="15">
        <f t="shared" si="69"/>
        <v>26</v>
      </c>
      <c r="E312" s="122">
        <f>'[1]everything spreadsheet'!$B$27*1000</f>
        <v>105879.88429553059</v>
      </c>
      <c r="F312" s="122">
        <f t="shared" si="64"/>
        <v>594296.99969202082</v>
      </c>
      <c r="G312" s="123">
        <f t="shared" si="59"/>
        <v>0.59429699969202077</v>
      </c>
      <c r="H312" s="28">
        <f t="shared" si="65"/>
        <v>7500</v>
      </c>
      <c r="I312" s="28">
        <f t="shared" si="60"/>
        <v>7.5</v>
      </c>
      <c r="J312" s="28">
        <f t="shared" si="61"/>
        <v>15000000</v>
      </c>
      <c r="K312" s="123">
        <f t="shared" si="62"/>
        <v>15</v>
      </c>
      <c r="L312" s="28">
        <f t="shared" si="70"/>
        <v>1200</v>
      </c>
      <c r="M312" s="124">
        <f t="shared" si="71"/>
        <v>4.32</v>
      </c>
      <c r="N312" s="123">
        <f>IF('[1]everything spreadsheet'!$B$12="Ozone",K312+M312+G312,G312+M312)</f>
        <v>19.91429699969202</v>
      </c>
      <c r="O312" s="28">
        <f t="shared" si="66"/>
        <v>1.4224497856922873</v>
      </c>
      <c r="P312">
        <f t="shared" si="63"/>
        <v>300000</v>
      </c>
      <c r="Q312" s="8">
        <f t="shared" si="67"/>
        <v>300</v>
      </c>
      <c r="R312">
        <f t="shared" si="68"/>
        <v>36678</v>
      </c>
      <c r="W312">
        <f>(D312*1000)/'[1]everything spreadsheet'!$B$28/60+W311</f>
        <v>1786.3042434103791</v>
      </c>
    </row>
    <row r="313" spans="1:23" ht="15.75" customHeight="1">
      <c r="A313" s="79">
        <v>41944</v>
      </c>
      <c r="B313" s="56">
        <v>6.4</v>
      </c>
      <c r="C313" s="15">
        <f t="shared" si="58"/>
        <v>0.64</v>
      </c>
      <c r="D313" s="15">
        <f t="shared" si="69"/>
        <v>26</v>
      </c>
      <c r="E313" s="122">
        <f>'[1]everything spreadsheet'!$B$27*1000</f>
        <v>105879.88429553059</v>
      </c>
      <c r="F313" s="122">
        <f t="shared" si="64"/>
        <v>253566.71986859557</v>
      </c>
      <c r="G313" s="123">
        <f t="shared" si="59"/>
        <v>0.25356671986859558</v>
      </c>
      <c r="H313" s="28">
        <f t="shared" si="65"/>
        <v>3200</v>
      </c>
      <c r="I313" s="28">
        <f t="shared" si="60"/>
        <v>3.2</v>
      </c>
      <c r="J313" s="28">
        <f t="shared" si="61"/>
        <v>6400000</v>
      </c>
      <c r="K313" s="123">
        <f t="shared" si="62"/>
        <v>6.4</v>
      </c>
      <c r="L313" s="28">
        <f t="shared" si="70"/>
        <v>1200</v>
      </c>
      <c r="M313" s="124">
        <f t="shared" si="71"/>
        <v>4.32</v>
      </c>
      <c r="N313" s="123">
        <f>IF('[1]everything spreadsheet'!$B$12="Ozone",K313+M313+G313,G313+M313)</f>
        <v>10.973566719868597</v>
      </c>
      <c r="O313" s="28">
        <f t="shared" si="66"/>
        <v>0.78382619427632838</v>
      </c>
      <c r="P313">
        <f t="shared" si="63"/>
        <v>128000</v>
      </c>
      <c r="Q313" s="8">
        <f t="shared" si="67"/>
        <v>128</v>
      </c>
      <c r="R313">
        <f t="shared" si="68"/>
        <v>36806</v>
      </c>
      <c r="W313">
        <f>(D313*1000)/'[1]everything spreadsheet'!$B$28/60+W312</f>
        <v>1796.6850673979584</v>
      </c>
    </row>
    <row r="314" spans="1:23" ht="15.75" customHeight="1">
      <c r="A314" s="79">
        <v>41945</v>
      </c>
      <c r="B314" s="56">
        <v>37.6</v>
      </c>
      <c r="C314" s="15">
        <f t="shared" si="58"/>
        <v>2.5</v>
      </c>
      <c r="D314" s="15">
        <f t="shared" si="69"/>
        <v>26</v>
      </c>
      <c r="E314" s="122">
        <f>'[1]everything spreadsheet'!$B$27*1000</f>
        <v>105879.88429553059</v>
      </c>
      <c r="F314" s="122">
        <f t="shared" si="64"/>
        <v>990494.99948670156</v>
      </c>
      <c r="G314" s="123">
        <f t="shared" si="59"/>
        <v>0.99049499948670161</v>
      </c>
      <c r="H314" s="28">
        <f t="shared" si="65"/>
        <v>12500</v>
      </c>
      <c r="I314" s="28">
        <f t="shared" si="60"/>
        <v>12.5</v>
      </c>
      <c r="J314" s="28">
        <f t="shared" si="61"/>
        <v>25000000</v>
      </c>
      <c r="K314" s="123">
        <f t="shared" si="62"/>
        <v>25</v>
      </c>
      <c r="L314" s="28">
        <f t="shared" si="70"/>
        <v>1200</v>
      </c>
      <c r="M314" s="124">
        <f t="shared" si="71"/>
        <v>4.32</v>
      </c>
      <c r="N314" s="123">
        <f>IF('[1]everything spreadsheet'!$B$12="Ozone",K314+M314+G314,G314+M314)</f>
        <v>30.310494999486703</v>
      </c>
      <c r="O314" s="28">
        <f t="shared" si="66"/>
        <v>2.1650353571061931</v>
      </c>
      <c r="P314">
        <f t="shared" si="63"/>
        <v>500000</v>
      </c>
      <c r="Q314" s="8">
        <f t="shared" si="67"/>
        <v>500</v>
      </c>
      <c r="R314">
        <f t="shared" si="68"/>
        <v>37306</v>
      </c>
      <c r="W314">
        <f>(D314*1000)/'[1]everything spreadsheet'!$B$28/60+W313</f>
        <v>1807.0658913855377</v>
      </c>
    </row>
    <row r="315" spans="1:23" ht="15.75" customHeight="1">
      <c r="A315" s="79">
        <v>41946</v>
      </c>
      <c r="B315" s="56">
        <v>35.200000000000003</v>
      </c>
      <c r="C315" s="15">
        <f t="shared" si="58"/>
        <v>2.5</v>
      </c>
      <c r="D315" s="15">
        <f t="shared" si="69"/>
        <v>26</v>
      </c>
      <c r="E315" s="122">
        <f>'[1]everything spreadsheet'!$B$27*1000</f>
        <v>105879.88429553059</v>
      </c>
      <c r="F315" s="122">
        <f t="shared" si="64"/>
        <v>990494.99948670156</v>
      </c>
      <c r="G315" s="123">
        <f t="shared" si="59"/>
        <v>0.99049499948670161</v>
      </c>
      <c r="H315" s="28">
        <f t="shared" si="65"/>
        <v>12500</v>
      </c>
      <c r="I315" s="28">
        <f t="shared" si="60"/>
        <v>12.5</v>
      </c>
      <c r="J315" s="28">
        <f t="shared" si="61"/>
        <v>25000000</v>
      </c>
      <c r="K315" s="123">
        <f t="shared" si="62"/>
        <v>25</v>
      </c>
      <c r="L315" s="28">
        <f t="shared" si="70"/>
        <v>1200</v>
      </c>
      <c r="M315" s="124">
        <f t="shared" si="71"/>
        <v>4.32</v>
      </c>
      <c r="N315" s="123">
        <f>IF('[1]everything spreadsheet'!$B$12="Ozone",K315+M315+G315,G315+M315)</f>
        <v>30.310494999486703</v>
      </c>
      <c r="O315" s="28">
        <f t="shared" si="66"/>
        <v>2.1650353571061931</v>
      </c>
      <c r="P315">
        <f t="shared" si="63"/>
        <v>500000</v>
      </c>
      <c r="Q315" s="8">
        <f t="shared" si="67"/>
        <v>500</v>
      </c>
      <c r="R315">
        <f t="shared" si="68"/>
        <v>37806</v>
      </c>
      <c r="W315">
        <f>(D315*1000)/'[1]everything spreadsheet'!$B$28/60+W314</f>
        <v>1817.4467153731171</v>
      </c>
    </row>
    <row r="316" spans="1:23" ht="15.75" customHeight="1">
      <c r="A316" s="79">
        <v>41947</v>
      </c>
      <c r="B316" s="56">
        <v>9</v>
      </c>
      <c r="C316" s="15">
        <f t="shared" si="58"/>
        <v>0.89999999999999991</v>
      </c>
      <c r="D316" s="15">
        <f t="shared" si="69"/>
        <v>26</v>
      </c>
      <c r="E316" s="122">
        <f>'[1]everything spreadsheet'!$B$27*1000</f>
        <v>105879.88429553059</v>
      </c>
      <c r="F316" s="122">
        <f t="shared" si="64"/>
        <v>356578.19981521252</v>
      </c>
      <c r="G316" s="123">
        <f t="shared" si="59"/>
        <v>0.35657819981521249</v>
      </c>
      <c r="H316" s="28">
        <f t="shared" si="65"/>
        <v>4499.9999999999991</v>
      </c>
      <c r="I316" s="28">
        <f t="shared" si="60"/>
        <v>4.4999999999999991</v>
      </c>
      <c r="J316" s="28">
        <f t="shared" si="61"/>
        <v>8999999.9999999981</v>
      </c>
      <c r="K316" s="123">
        <f t="shared" si="62"/>
        <v>8.9999999999999982</v>
      </c>
      <c r="L316" s="28">
        <f t="shared" si="70"/>
        <v>1200</v>
      </c>
      <c r="M316" s="124">
        <f t="shared" si="71"/>
        <v>4.32</v>
      </c>
      <c r="N316" s="123">
        <f>IF('[1]everything spreadsheet'!$B$12="Ozone",K316+M316+G316,G316+M316)</f>
        <v>13.676578199815211</v>
      </c>
      <c r="O316" s="28">
        <f t="shared" si="66"/>
        <v>0.97689844284394367</v>
      </c>
      <c r="P316">
        <f t="shared" si="63"/>
        <v>179999.99999999997</v>
      </c>
      <c r="Q316" s="8">
        <f t="shared" si="67"/>
        <v>179.99999999999997</v>
      </c>
      <c r="R316">
        <f t="shared" si="68"/>
        <v>37986</v>
      </c>
      <c r="W316">
        <f>(D316*1000)/'[1]everything spreadsheet'!$B$28/60+W315</f>
        <v>1827.8275393606964</v>
      </c>
    </row>
    <row r="317" spans="1:23" ht="15.75" customHeight="1">
      <c r="A317" s="79">
        <v>41948</v>
      </c>
      <c r="B317" s="56">
        <v>4.4000000000000004</v>
      </c>
      <c r="C317" s="15">
        <f t="shared" si="58"/>
        <v>0.44</v>
      </c>
      <c r="D317" s="15">
        <f t="shared" si="69"/>
        <v>25.94</v>
      </c>
      <c r="E317" s="122">
        <f>'[1]everything spreadsheet'!$B$27*1000</f>
        <v>105879.88429553059</v>
      </c>
      <c r="F317" s="122">
        <f t="shared" si="64"/>
        <v>174327.11990965946</v>
      </c>
      <c r="G317" s="123">
        <f t="shared" si="59"/>
        <v>0.17432711990965946</v>
      </c>
      <c r="H317" s="28">
        <f t="shared" si="65"/>
        <v>2200</v>
      </c>
      <c r="I317" s="28">
        <f t="shared" si="60"/>
        <v>2.2000000000000002</v>
      </c>
      <c r="J317" s="28">
        <f t="shared" si="61"/>
        <v>4400000</v>
      </c>
      <c r="K317" s="123">
        <f t="shared" si="62"/>
        <v>4.4000000000000004</v>
      </c>
      <c r="L317" s="28">
        <f t="shared" si="70"/>
        <v>1200</v>
      </c>
      <c r="M317" s="124">
        <f t="shared" si="71"/>
        <v>4.32</v>
      </c>
      <c r="N317" s="123">
        <f>IF('[1]everything spreadsheet'!$B$12="Ozone",K317+M317+G317,G317+M317)</f>
        <v>8.8943271199096596</v>
      </c>
      <c r="O317" s="28">
        <f t="shared" si="66"/>
        <v>0.63530907999354713</v>
      </c>
      <c r="P317">
        <f t="shared" si="63"/>
        <v>88000</v>
      </c>
      <c r="Q317" s="8">
        <f t="shared" si="67"/>
        <v>88</v>
      </c>
      <c r="R317">
        <f t="shared" si="68"/>
        <v>38074</v>
      </c>
      <c r="W317">
        <f>(D317*1000)/'[1]everything spreadsheet'!$B$28/60+W316</f>
        <v>1838.1844076006121</v>
      </c>
    </row>
    <row r="318" spans="1:23" ht="15.75" customHeight="1">
      <c r="A318" s="79">
        <v>41949</v>
      </c>
      <c r="B318" s="56">
        <v>20.2</v>
      </c>
      <c r="C318" s="15">
        <f t="shared" si="58"/>
        <v>2.02</v>
      </c>
      <c r="D318" s="15">
        <f t="shared" si="69"/>
        <v>26</v>
      </c>
      <c r="E318" s="122">
        <f>'[1]everything spreadsheet'!$B$27*1000</f>
        <v>105879.88429553059</v>
      </c>
      <c r="F318" s="122">
        <f t="shared" si="64"/>
        <v>800319.95958525478</v>
      </c>
      <c r="G318" s="123">
        <f t="shared" si="59"/>
        <v>0.80031995958525481</v>
      </c>
      <c r="H318" s="28">
        <f t="shared" si="65"/>
        <v>10100</v>
      </c>
      <c r="I318" s="28">
        <f t="shared" si="60"/>
        <v>10.1</v>
      </c>
      <c r="J318" s="28">
        <f t="shared" si="61"/>
        <v>20200000</v>
      </c>
      <c r="K318" s="123">
        <f t="shared" si="62"/>
        <v>20.2</v>
      </c>
      <c r="L318" s="28">
        <f t="shared" si="70"/>
        <v>1200</v>
      </c>
      <c r="M318" s="124">
        <f t="shared" si="71"/>
        <v>4.32</v>
      </c>
      <c r="N318" s="123">
        <f>IF('[1]everything spreadsheet'!$B$12="Ozone",K318+M318+G318,G318+M318)</f>
        <v>25.320319959585255</v>
      </c>
      <c r="O318" s="28">
        <f t="shared" si="66"/>
        <v>1.8085942828275183</v>
      </c>
      <c r="P318">
        <f t="shared" si="63"/>
        <v>404000</v>
      </c>
      <c r="Q318" s="8">
        <f t="shared" si="67"/>
        <v>404</v>
      </c>
      <c r="R318">
        <f t="shared" si="68"/>
        <v>38478</v>
      </c>
      <c r="W318">
        <f>(D318*1000)/'[1]everything spreadsheet'!$B$28/60+W317</f>
        <v>1848.5652315881914</v>
      </c>
    </row>
    <row r="319" spans="1:23" ht="15.75" customHeight="1">
      <c r="A319" s="79">
        <v>41950</v>
      </c>
      <c r="B319" s="56">
        <v>1.4</v>
      </c>
      <c r="C319" s="15">
        <f t="shared" si="58"/>
        <v>0.13999999999999999</v>
      </c>
      <c r="D319" s="15">
        <f t="shared" si="69"/>
        <v>25.64</v>
      </c>
      <c r="E319" s="122">
        <f>'[1]everything spreadsheet'!$B$27*1000</f>
        <v>105879.88429553059</v>
      </c>
      <c r="F319" s="122">
        <f t="shared" si="64"/>
        <v>55467.719971255276</v>
      </c>
      <c r="G319" s="123">
        <f t="shared" si="59"/>
        <v>5.5467719971255276E-2</v>
      </c>
      <c r="H319" s="28">
        <f t="shared" si="65"/>
        <v>700</v>
      </c>
      <c r="I319" s="28">
        <f t="shared" si="60"/>
        <v>0.7</v>
      </c>
      <c r="J319" s="28">
        <f t="shared" si="61"/>
        <v>1400000</v>
      </c>
      <c r="K319" s="123">
        <f t="shared" si="62"/>
        <v>1.4</v>
      </c>
      <c r="L319" s="28">
        <f t="shared" si="70"/>
        <v>1200</v>
      </c>
      <c r="M319" s="124">
        <f t="shared" si="71"/>
        <v>4.32</v>
      </c>
      <c r="N319" s="123">
        <f>IF('[1]everything spreadsheet'!$B$12="Ozone",K319+M319+G319,G319+M319)</f>
        <v>5.7754677199712559</v>
      </c>
      <c r="O319" s="28">
        <f t="shared" si="66"/>
        <v>0.41253340856937543</v>
      </c>
      <c r="P319">
        <f t="shared" si="63"/>
        <v>28000</v>
      </c>
      <c r="Q319" s="8">
        <f t="shared" si="67"/>
        <v>28</v>
      </c>
      <c r="R319">
        <f t="shared" si="68"/>
        <v>38506</v>
      </c>
      <c r="W319">
        <f>(D319*1000)/'[1]everything spreadsheet'!$B$28/60+W318</f>
        <v>1858.8023210897888</v>
      </c>
    </row>
    <row r="320" spans="1:23" ht="15.75" customHeight="1">
      <c r="A320" s="79">
        <v>41951</v>
      </c>
      <c r="B320" s="56">
        <v>34</v>
      </c>
      <c r="C320" s="15">
        <f t="shared" si="58"/>
        <v>2.5</v>
      </c>
      <c r="D320" s="15">
        <f t="shared" si="69"/>
        <v>26</v>
      </c>
      <c r="E320" s="122">
        <f>'[1]everything spreadsheet'!$B$27*1000</f>
        <v>105879.88429553059</v>
      </c>
      <c r="F320" s="122">
        <f t="shared" si="64"/>
        <v>990494.99948670156</v>
      </c>
      <c r="G320" s="123">
        <f t="shared" si="59"/>
        <v>0.99049499948670161</v>
      </c>
      <c r="H320" s="28">
        <f t="shared" si="65"/>
        <v>12500</v>
      </c>
      <c r="I320" s="28">
        <f t="shared" si="60"/>
        <v>12.5</v>
      </c>
      <c r="J320" s="28">
        <f t="shared" si="61"/>
        <v>25000000</v>
      </c>
      <c r="K320" s="123">
        <f t="shared" si="62"/>
        <v>25</v>
      </c>
      <c r="L320" s="28">
        <f t="shared" si="70"/>
        <v>1200</v>
      </c>
      <c r="M320" s="124">
        <f t="shared" si="71"/>
        <v>4.32</v>
      </c>
      <c r="N320" s="123">
        <f>IF('[1]everything spreadsheet'!$B$12="Ozone",K320+M320+G320,G320+M320)</f>
        <v>30.310494999486703</v>
      </c>
      <c r="O320" s="28">
        <f t="shared" si="66"/>
        <v>2.1650353571061931</v>
      </c>
      <c r="P320">
        <f t="shared" si="63"/>
        <v>500000</v>
      </c>
      <c r="Q320" s="8">
        <f t="shared" si="67"/>
        <v>500</v>
      </c>
      <c r="R320">
        <f t="shared" si="68"/>
        <v>39006</v>
      </c>
      <c r="W320">
        <f>(D320*1000)/'[1]everything spreadsheet'!$B$28/60+W319</f>
        <v>1869.1831450773682</v>
      </c>
    </row>
    <row r="321" spans="1:23" ht="15.75" customHeight="1">
      <c r="A321" s="79">
        <v>41952</v>
      </c>
      <c r="B321" s="56">
        <v>0</v>
      </c>
      <c r="C321" s="15">
        <f t="shared" si="58"/>
        <v>0</v>
      </c>
      <c r="D321" s="15">
        <f t="shared" si="69"/>
        <v>25.5</v>
      </c>
      <c r="E321" s="122">
        <f>'[1]everything spreadsheet'!$B$27*1000</f>
        <v>105879.88429553059</v>
      </c>
      <c r="F321" s="122">
        <f t="shared" si="64"/>
        <v>0</v>
      </c>
      <c r="G321" s="123">
        <f t="shared" si="59"/>
        <v>0</v>
      </c>
      <c r="H321" s="28">
        <f t="shared" si="65"/>
        <v>0</v>
      </c>
      <c r="I321" s="28">
        <f t="shared" si="60"/>
        <v>0</v>
      </c>
      <c r="J321" s="28">
        <f t="shared" si="61"/>
        <v>0</v>
      </c>
      <c r="K321" s="123">
        <f t="shared" si="62"/>
        <v>0</v>
      </c>
      <c r="L321" s="28">
        <f t="shared" si="70"/>
        <v>1200</v>
      </c>
      <c r="M321" s="124">
        <f t="shared" si="71"/>
        <v>4.32</v>
      </c>
      <c r="N321" s="123">
        <f>IF('[1]everything spreadsheet'!$B$12="Ozone",K321+M321+G321,G321+M321)</f>
        <v>4.32</v>
      </c>
      <c r="O321" s="28">
        <f t="shared" si="66"/>
        <v>0.30857142857142861</v>
      </c>
      <c r="P321">
        <f t="shared" si="63"/>
        <v>0</v>
      </c>
      <c r="Q321" s="8">
        <f t="shared" si="67"/>
        <v>0</v>
      </c>
      <c r="R321">
        <f t="shared" si="68"/>
        <v>39006</v>
      </c>
      <c r="W321">
        <f>(D321*1000)/'[1]everything spreadsheet'!$B$28/60+W320</f>
        <v>1879.3643378344173</v>
      </c>
    </row>
    <row r="322" spans="1:23" ht="15.75" customHeight="1">
      <c r="A322" s="79">
        <v>41953</v>
      </c>
      <c r="B322" s="56">
        <v>0</v>
      </c>
      <c r="C322" s="15">
        <f t="shared" si="58"/>
        <v>0</v>
      </c>
      <c r="D322" s="15">
        <f t="shared" si="69"/>
        <v>25</v>
      </c>
      <c r="E322" s="122">
        <f>'[1]everything spreadsheet'!$B$27*1000</f>
        <v>105879.88429553059</v>
      </c>
      <c r="F322" s="122">
        <f t="shared" si="64"/>
        <v>0</v>
      </c>
      <c r="G322" s="123">
        <f t="shared" si="59"/>
        <v>0</v>
      </c>
      <c r="H322" s="28">
        <f t="shared" si="65"/>
        <v>0</v>
      </c>
      <c r="I322" s="28">
        <f t="shared" si="60"/>
        <v>0</v>
      </c>
      <c r="J322" s="28">
        <f t="shared" si="61"/>
        <v>0</v>
      </c>
      <c r="K322" s="123">
        <f t="shared" si="62"/>
        <v>0</v>
      </c>
      <c r="L322" s="28">
        <f t="shared" si="70"/>
        <v>1200</v>
      </c>
      <c r="M322" s="124">
        <f t="shared" si="71"/>
        <v>4.32</v>
      </c>
      <c r="N322" s="123">
        <f>IF('[1]everything spreadsheet'!$B$12="Ozone",K322+M322+G322,G322+M322)</f>
        <v>4.32</v>
      </c>
      <c r="O322" s="28">
        <f t="shared" si="66"/>
        <v>0.30857142857142861</v>
      </c>
      <c r="P322">
        <f t="shared" si="63"/>
        <v>0</v>
      </c>
      <c r="Q322" s="8">
        <f t="shared" si="67"/>
        <v>0</v>
      </c>
      <c r="R322">
        <f t="shared" si="68"/>
        <v>39006</v>
      </c>
      <c r="W322">
        <f>(D322*1000)/'[1]everything spreadsheet'!$B$28/60+W321</f>
        <v>1889.3458993609358</v>
      </c>
    </row>
    <row r="323" spans="1:23" ht="15.75" customHeight="1">
      <c r="A323" s="79">
        <v>41954</v>
      </c>
      <c r="B323" s="56">
        <v>0</v>
      </c>
      <c r="C323" s="15">
        <f t="shared" si="58"/>
        <v>0</v>
      </c>
      <c r="D323" s="15">
        <f t="shared" si="69"/>
        <v>24.5</v>
      </c>
      <c r="E323" s="122">
        <f>'[1]everything spreadsheet'!$B$27*1000</f>
        <v>105879.88429553059</v>
      </c>
      <c r="F323" s="122">
        <f t="shared" si="64"/>
        <v>0</v>
      </c>
      <c r="G323" s="123">
        <f t="shared" si="59"/>
        <v>0</v>
      </c>
      <c r="H323" s="28">
        <f t="shared" si="65"/>
        <v>0</v>
      </c>
      <c r="I323" s="28">
        <f t="shared" si="60"/>
        <v>0</v>
      </c>
      <c r="J323" s="28">
        <f t="shared" si="61"/>
        <v>0</v>
      </c>
      <c r="K323" s="123">
        <f t="shared" si="62"/>
        <v>0</v>
      </c>
      <c r="L323" s="28">
        <f t="shared" si="70"/>
        <v>1200</v>
      </c>
      <c r="M323" s="124">
        <f t="shared" si="71"/>
        <v>4.32</v>
      </c>
      <c r="N323" s="123">
        <f>IF('[1]everything spreadsheet'!$B$12="Ozone",K323+M323+G323,G323+M323)</f>
        <v>4.32</v>
      </c>
      <c r="O323" s="28">
        <f t="shared" si="66"/>
        <v>0.30857142857142861</v>
      </c>
      <c r="P323">
        <f t="shared" si="63"/>
        <v>0</v>
      </c>
      <c r="Q323" s="8">
        <f t="shared" si="67"/>
        <v>0</v>
      </c>
      <c r="R323">
        <f t="shared" si="68"/>
        <v>39006</v>
      </c>
      <c r="W323">
        <f>(D323*1000)/'[1]everything spreadsheet'!$B$28/60+W322</f>
        <v>1899.1278296569242</v>
      </c>
    </row>
    <row r="324" spans="1:23" ht="15.75" customHeight="1">
      <c r="A324" s="79">
        <v>41955</v>
      </c>
      <c r="B324" s="56">
        <v>0</v>
      </c>
      <c r="C324" s="15">
        <f t="shared" si="58"/>
        <v>0</v>
      </c>
      <c r="D324" s="15">
        <f t="shared" si="69"/>
        <v>24</v>
      </c>
      <c r="E324" s="122">
        <f>'[1]everything spreadsheet'!$B$27*1000</f>
        <v>105879.88429553059</v>
      </c>
      <c r="F324" s="122">
        <f t="shared" si="64"/>
        <v>0</v>
      </c>
      <c r="G324" s="123">
        <f t="shared" si="59"/>
        <v>0</v>
      </c>
      <c r="H324" s="28">
        <f t="shared" si="65"/>
        <v>0</v>
      </c>
      <c r="I324" s="28">
        <f t="shared" si="60"/>
        <v>0</v>
      </c>
      <c r="J324" s="28">
        <f t="shared" si="61"/>
        <v>0</v>
      </c>
      <c r="K324" s="123">
        <f t="shared" si="62"/>
        <v>0</v>
      </c>
      <c r="L324" s="28">
        <f t="shared" si="70"/>
        <v>1200</v>
      </c>
      <c r="M324" s="124">
        <f t="shared" si="71"/>
        <v>4.32</v>
      </c>
      <c r="N324" s="123">
        <f>IF('[1]everything spreadsheet'!$B$12="Ozone",K324+M324+G324,G324+M324)</f>
        <v>4.32</v>
      </c>
      <c r="O324" s="28">
        <f t="shared" si="66"/>
        <v>0.30857142857142861</v>
      </c>
      <c r="P324">
        <f t="shared" si="63"/>
        <v>0</v>
      </c>
      <c r="Q324" s="8">
        <f t="shared" si="67"/>
        <v>0</v>
      </c>
      <c r="R324">
        <f t="shared" si="68"/>
        <v>39006</v>
      </c>
      <c r="W324">
        <f>(D324*1000)/'[1]everything spreadsheet'!$B$28/60+W323</f>
        <v>1908.710128722382</v>
      </c>
    </row>
    <row r="325" spans="1:23" ht="15.75" customHeight="1">
      <c r="A325" s="79">
        <v>41956</v>
      </c>
      <c r="B325" s="56">
        <v>0</v>
      </c>
      <c r="C325" s="15">
        <f t="shared" si="58"/>
        <v>0</v>
      </c>
      <c r="D325" s="15">
        <f t="shared" si="69"/>
        <v>23.5</v>
      </c>
      <c r="E325" s="122">
        <f>'[1]everything spreadsheet'!$B$27*1000</f>
        <v>105879.88429553059</v>
      </c>
      <c r="F325" s="122">
        <f t="shared" si="64"/>
        <v>0</v>
      </c>
      <c r="G325" s="123">
        <f t="shared" si="59"/>
        <v>0</v>
      </c>
      <c r="H325" s="28">
        <f t="shared" si="65"/>
        <v>0</v>
      </c>
      <c r="I325" s="28">
        <f t="shared" si="60"/>
        <v>0</v>
      </c>
      <c r="J325" s="28">
        <f t="shared" si="61"/>
        <v>0</v>
      </c>
      <c r="K325" s="123">
        <f t="shared" si="62"/>
        <v>0</v>
      </c>
      <c r="L325" s="28">
        <f t="shared" si="70"/>
        <v>1200</v>
      </c>
      <c r="M325" s="124">
        <f t="shared" si="71"/>
        <v>4.32</v>
      </c>
      <c r="N325" s="123">
        <f>IF('[1]everything spreadsheet'!$B$12="Ozone",K325+M325+G325,G325+M325)</f>
        <v>4.32</v>
      </c>
      <c r="O325" s="28">
        <f t="shared" si="66"/>
        <v>0.30857142857142861</v>
      </c>
      <c r="P325">
        <f t="shared" si="63"/>
        <v>0</v>
      </c>
      <c r="Q325" s="8">
        <f t="shared" si="67"/>
        <v>0</v>
      </c>
      <c r="R325">
        <f t="shared" si="68"/>
        <v>39006</v>
      </c>
      <c r="W325">
        <f>(D325*1000)/'[1]everything spreadsheet'!$B$28/60+W324</f>
        <v>1918.0927965573096</v>
      </c>
    </row>
    <row r="326" spans="1:23" ht="15.75" customHeight="1">
      <c r="A326" s="79">
        <v>41957</v>
      </c>
      <c r="B326" s="56">
        <v>0</v>
      </c>
      <c r="C326" s="15">
        <f t="shared" si="58"/>
        <v>0</v>
      </c>
      <c r="D326" s="15">
        <f t="shared" si="69"/>
        <v>23</v>
      </c>
      <c r="E326" s="122">
        <f>'[1]everything spreadsheet'!$B$27*1000</f>
        <v>105879.88429553059</v>
      </c>
      <c r="F326" s="122">
        <f t="shared" si="64"/>
        <v>0</v>
      </c>
      <c r="G326" s="123">
        <f t="shared" si="59"/>
        <v>0</v>
      </c>
      <c r="H326" s="28">
        <f t="shared" si="65"/>
        <v>0</v>
      </c>
      <c r="I326" s="28">
        <f t="shared" si="60"/>
        <v>0</v>
      </c>
      <c r="J326" s="28">
        <f t="shared" si="61"/>
        <v>0</v>
      </c>
      <c r="K326" s="123">
        <f t="shared" si="62"/>
        <v>0</v>
      </c>
      <c r="L326" s="28">
        <f t="shared" si="70"/>
        <v>1200</v>
      </c>
      <c r="M326" s="124">
        <f t="shared" si="71"/>
        <v>4.32</v>
      </c>
      <c r="N326" s="123">
        <f>IF('[1]everything spreadsheet'!$B$12="Ozone",K326+M326+G326,G326+M326)</f>
        <v>4.32</v>
      </c>
      <c r="O326" s="28">
        <f t="shared" si="66"/>
        <v>0.30857142857142861</v>
      </c>
      <c r="P326">
        <f t="shared" si="63"/>
        <v>0</v>
      </c>
      <c r="Q326" s="8">
        <f t="shared" si="67"/>
        <v>0</v>
      </c>
      <c r="R326">
        <f t="shared" si="68"/>
        <v>39006</v>
      </c>
      <c r="W326">
        <f>(D326*1000)/'[1]everything spreadsheet'!$B$28/60+W325</f>
        <v>1927.2758331617067</v>
      </c>
    </row>
    <row r="327" spans="1:23" ht="15.75" customHeight="1">
      <c r="A327" s="79">
        <v>41958</v>
      </c>
      <c r="B327" s="56">
        <v>0</v>
      </c>
      <c r="C327" s="15">
        <f t="shared" si="58"/>
        <v>0</v>
      </c>
      <c r="D327" s="15">
        <f t="shared" si="69"/>
        <v>22.5</v>
      </c>
      <c r="E327" s="122">
        <f>'[1]everything spreadsheet'!$B$27*1000</f>
        <v>105879.88429553059</v>
      </c>
      <c r="F327" s="122">
        <f t="shared" si="64"/>
        <v>0</v>
      </c>
      <c r="G327" s="123">
        <f t="shared" si="59"/>
        <v>0</v>
      </c>
      <c r="H327" s="28">
        <f t="shared" si="65"/>
        <v>0</v>
      </c>
      <c r="I327" s="28">
        <f t="shared" si="60"/>
        <v>0</v>
      </c>
      <c r="J327" s="28">
        <f t="shared" si="61"/>
        <v>0</v>
      </c>
      <c r="K327" s="123">
        <f t="shared" si="62"/>
        <v>0</v>
      </c>
      <c r="L327" s="28">
        <f t="shared" si="70"/>
        <v>1200</v>
      </c>
      <c r="M327" s="124">
        <f t="shared" si="71"/>
        <v>4.32</v>
      </c>
      <c r="N327" s="123">
        <f>IF('[1]everything spreadsheet'!$B$12="Ozone",K327+M327+G327,G327+M327)</f>
        <v>4.32</v>
      </c>
      <c r="O327" s="28">
        <f t="shared" si="66"/>
        <v>0.30857142857142861</v>
      </c>
      <c r="P327">
        <f t="shared" si="63"/>
        <v>0</v>
      </c>
      <c r="Q327" s="8">
        <f t="shared" si="67"/>
        <v>0</v>
      </c>
      <c r="R327">
        <f t="shared" si="68"/>
        <v>39006</v>
      </c>
      <c r="W327">
        <f>(D327*1000)/'[1]everything spreadsheet'!$B$28/60+W326</f>
        <v>1936.2592385355736</v>
      </c>
    </row>
    <row r="328" spans="1:23" ht="15.75" customHeight="1">
      <c r="A328" s="79">
        <v>41959</v>
      </c>
      <c r="B328" s="56">
        <v>0</v>
      </c>
      <c r="C328" s="15">
        <f t="shared" si="58"/>
        <v>0</v>
      </c>
      <c r="D328" s="15">
        <f t="shared" si="69"/>
        <v>22</v>
      </c>
      <c r="E328" s="122">
        <f>'[1]everything spreadsheet'!$B$27*1000</f>
        <v>105879.88429553059</v>
      </c>
      <c r="F328" s="122">
        <f t="shared" si="64"/>
        <v>0</v>
      </c>
      <c r="G328" s="123">
        <f t="shared" si="59"/>
        <v>0</v>
      </c>
      <c r="H328" s="28">
        <f t="shared" si="65"/>
        <v>0</v>
      </c>
      <c r="I328" s="28">
        <f t="shared" si="60"/>
        <v>0</v>
      </c>
      <c r="J328" s="28">
        <f t="shared" si="61"/>
        <v>0</v>
      </c>
      <c r="K328" s="123">
        <f t="shared" si="62"/>
        <v>0</v>
      </c>
      <c r="L328" s="28">
        <f t="shared" si="70"/>
        <v>1200</v>
      </c>
      <c r="M328" s="124">
        <f t="shared" si="71"/>
        <v>4.32</v>
      </c>
      <c r="N328" s="123">
        <f>IF('[1]everything spreadsheet'!$B$12="Ozone",K328+M328+G328,G328+M328)</f>
        <v>4.32</v>
      </c>
      <c r="O328" s="28">
        <f t="shared" si="66"/>
        <v>0.30857142857142861</v>
      </c>
      <c r="P328">
        <f t="shared" si="63"/>
        <v>0</v>
      </c>
      <c r="Q328" s="8">
        <f t="shared" si="67"/>
        <v>0</v>
      </c>
      <c r="R328">
        <f t="shared" si="68"/>
        <v>39006</v>
      </c>
      <c r="W328">
        <f>(D328*1000)/'[1]everything spreadsheet'!$B$28/60+W327</f>
        <v>1945.0430126789099</v>
      </c>
    </row>
    <row r="329" spans="1:23" ht="15.75" customHeight="1">
      <c r="A329" s="79">
        <v>41960</v>
      </c>
      <c r="B329" s="56">
        <v>0</v>
      </c>
      <c r="C329" s="15">
        <f t="shared" ref="C329:C373" si="72">IF(B329/1000*$B$2&lt;=$B$3,B329/1000*$B$2,$B$3)</f>
        <v>0</v>
      </c>
      <c r="D329" s="15">
        <f t="shared" si="69"/>
        <v>21.5</v>
      </c>
      <c r="E329" s="122">
        <f>'[1]everything spreadsheet'!$B$27*1000</f>
        <v>105879.88429553059</v>
      </c>
      <c r="F329" s="122">
        <f t="shared" si="64"/>
        <v>0</v>
      </c>
      <c r="G329" s="123">
        <f t="shared" ref="G329:G373" si="73">F329/1000000</f>
        <v>0</v>
      </c>
      <c r="H329" s="28">
        <f t="shared" si="65"/>
        <v>0</v>
      </c>
      <c r="I329" s="28">
        <f t="shared" ref="I329:I373" si="74">H329/1000</f>
        <v>0</v>
      </c>
      <c r="J329" s="28">
        <f t="shared" ref="J329:J373" si="75">I329*2000000</f>
        <v>0</v>
      </c>
      <c r="K329" s="123">
        <f t="shared" ref="K329:K373" si="76">J329/1000000</f>
        <v>0</v>
      </c>
      <c r="L329" s="28">
        <f t="shared" si="70"/>
        <v>1200</v>
      </c>
      <c r="M329" s="124">
        <f t="shared" si="71"/>
        <v>4.32</v>
      </c>
      <c r="N329" s="123">
        <f>IF('[1]everything spreadsheet'!$B$12="Ozone",K329+M329+G329,G329+M329)</f>
        <v>4.32</v>
      </c>
      <c r="O329" s="28">
        <f t="shared" si="66"/>
        <v>0.30857142857142861</v>
      </c>
      <c r="P329">
        <f t="shared" ref="P329:P373" si="77">$Y$2*C329/$Y$1*1000*20</f>
        <v>0</v>
      </c>
      <c r="Q329" s="8">
        <f t="shared" si="67"/>
        <v>0</v>
      </c>
      <c r="R329">
        <f t="shared" si="68"/>
        <v>39006</v>
      </c>
      <c r="W329">
        <f>(D329*1000)/'[1]everything spreadsheet'!$B$28/60+W328</f>
        <v>1953.627155591716</v>
      </c>
    </row>
    <row r="330" spans="1:23" ht="15.75" customHeight="1">
      <c r="A330" s="79">
        <v>41961</v>
      </c>
      <c r="B330" s="56">
        <v>0</v>
      </c>
      <c r="C330" s="15">
        <f t="shared" si="72"/>
        <v>0</v>
      </c>
      <c r="D330" s="15">
        <f t="shared" si="69"/>
        <v>21</v>
      </c>
      <c r="E330" s="122">
        <f>'[1]everything spreadsheet'!$B$27*1000</f>
        <v>105879.88429553059</v>
      </c>
      <c r="F330" s="122">
        <f t="shared" ref="F330:F373" si="78">E330*C330/$G$1</f>
        <v>0</v>
      </c>
      <c r="G330" s="123">
        <f t="shared" si="73"/>
        <v>0</v>
      </c>
      <c r="H330" s="28">
        <f t="shared" ref="H330:H373" si="79">$J$2*C330/$J$1*1000</f>
        <v>0</v>
      </c>
      <c r="I330" s="28">
        <f t="shared" si="74"/>
        <v>0</v>
      </c>
      <c r="J330" s="28">
        <f t="shared" si="75"/>
        <v>0</v>
      </c>
      <c r="K330" s="123">
        <f t="shared" si="76"/>
        <v>0</v>
      </c>
      <c r="L330" s="28">
        <f t="shared" si="70"/>
        <v>1200</v>
      </c>
      <c r="M330" s="124">
        <f t="shared" si="71"/>
        <v>4.32</v>
      </c>
      <c r="N330" s="123">
        <f>IF('[1]everything spreadsheet'!$B$12="Ozone",K330+M330+G330,G330+M330)</f>
        <v>4.32</v>
      </c>
      <c r="O330" s="28">
        <f t="shared" ref="O330:O373" si="80">N330/$P$1/$P$2</f>
        <v>0.30857142857142861</v>
      </c>
      <c r="P330">
        <f t="shared" si="77"/>
        <v>0</v>
      </c>
      <c r="Q330" s="8">
        <f t="shared" ref="Q330:Q373" si="81">P330/1000</f>
        <v>0</v>
      </c>
      <c r="R330">
        <f t="shared" si="68"/>
        <v>39006</v>
      </c>
      <c r="W330">
        <f>(D330*1000)/'[1]everything spreadsheet'!$B$28/60+W329</f>
        <v>1962.0116672739916</v>
      </c>
    </row>
    <row r="331" spans="1:23" ht="15.75" customHeight="1">
      <c r="A331" s="79">
        <v>41962</v>
      </c>
      <c r="B331" s="56">
        <v>3.4</v>
      </c>
      <c r="C331" s="15">
        <f t="shared" si="72"/>
        <v>0.33999999999999997</v>
      </c>
      <c r="D331" s="15">
        <f t="shared" si="69"/>
        <v>20.84</v>
      </c>
      <c r="E331" s="122">
        <f>'[1]everything spreadsheet'!$B$27*1000</f>
        <v>105879.88429553059</v>
      </c>
      <c r="F331" s="122">
        <f t="shared" si="78"/>
        <v>134707.31993019138</v>
      </c>
      <c r="G331" s="123">
        <f t="shared" si="73"/>
        <v>0.13470731993019139</v>
      </c>
      <c r="H331" s="28">
        <f t="shared" si="79"/>
        <v>1700</v>
      </c>
      <c r="I331" s="28">
        <f t="shared" si="74"/>
        <v>1.7</v>
      </c>
      <c r="J331" s="28">
        <f t="shared" si="75"/>
        <v>3400000</v>
      </c>
      <c r="K331" s="123">
        <f t="shared" si="76"/>
        <v>3.4</v>
      </c>
      <c r="L331" s="28">
        <f t="shared" si="70"/>
        <v>1200</v>
      </c>
      <c r="M331" s="124">
        <f t="shared" si="71"/>
        <v>4.32</v>
      </c>
      <c r="N331" s="123">
        <f>IF('[1]everything spreadsheet'!$B$12="Ozone",K331+M331+G331,G331+M331)</f>
        <v>7.854707319930192</v>
      </c>
      <c r="O331" s="28">
        <f t="shared" si="80"/>
        <v>0.56105052285215662</v>
      </c>
      <c r="P331">
        <f t="shared" si="77"/>
        <v>68000</v>
      </c>
      <c r="Q331" s="8">
        <f t="shared" si="81"/>
        <v>68</v>
      </c>
      <c r="R331">
        <f t="shared" ref="R331:R373" si="82">R330+Q331</f>
        <v>39074</v>
      </c>
      <c r="W331">
        <f>(D331*1000)/'[1]everything spreadsheet'!$B$28/60+W330</f>
        <v>1970.3322969624976</v>
      </c>
    </row>
    <row r="332" spans="1:23" ht="15.75" customHeight="1">
      <c r="A332" s="79">
        <v>41963</v>
      </c>
      <c r="B332" s="56">
        <v>29.4</v>
      </c>
      <c r="C332" s="15">
        <f t="shared" si="72"/>
        <v>2.5</v>
      </c>
      <c r="D332" s="15">
        <f t="shared" si="69"/>
        <v>22.84</v>
      </c>
      <c r="E332" s="122">
        <f>'[1]everything spreadsheet'!$B$27*1000</f>
        <v>105879.88429553059</v>
      </c>
      <c r="F332" s="122">
        <f t="shared" si="78"/>
        <v>990494.99948670156</v>
      </c>
      <c r="G332" s="123">
        <f t="shared" si="73"/>
        <v>0.99049499948670161</v>
      </c>
      <c r="H332" s="28">
        <f t="shared" si="79"/>
        <v>12500</v>
      </c>
      <c r="I332" s="28">
        <f t="shared" si="74"/>
        <v>12.5</v>
      </c>
      <c r="J332" s="28">
        <f t="shared" si="75"/>
        <v>25000000</v>
      </c>
      <c r="K332" s="123">
        <f t="shared" si="76"/>
        <v>25</v>
      </c>
      <c r="L332" s="28">
        <f t="shared" si="70"/>
        <v>1200</v>
      </c>
      <c r="M332" s="124">
        <f t="shared" si="71"/>
        <v>4.32</v>
      </c>
      <c r="N332" s="123">
        <f>IF('[1]everything spreadsheet'!$B$12="Ozone",K332+M332+G332,G332+M332)</f>
        <v>30.310494999486703</v>
      </c>
      <c r="O332" s="28">
        <f t="shared" si="80"/>
        <v>2.1650353571061931</v>
      </c>
      <c r="P332">
        <f t="shared" si="77"/>
        <v>500000</v>
      </c>
      <c r="Q332" s="8">
        <f t="shared" si="81"/>
        <v>500</v>
      </c>
      <c r="R332">
        <f t="shared" si="82"/>
        <v>39574</v>
      </c>
      <c r="W332">
        <f>(D332*1000)/'[1]everything spreadsheet'!$B$28/60+W331</f>
        <v>1979.451451573125</v>
      </c>
    </row>
    <row r="333" spans="1:23" ht="15.75" customHeight="1">
      <c r="A333" s="79">
        <v>41964</v>
      </c>
      <c r="B333" s="56">
        <v>32.799999999999997</v>
      </c>
      <c r="C333" s="15">
        <f t="shared" si="72"/>
        <v>2.5</v>
      </c>
      <c r="D333" s="15">
        <f t="shared" si="69"/>
        <v>24.84</v>
      </c>
      <c r="E333" s="122">
        <f>'[1]everything spreadsheet'!$B$27*1000</f>
        <v>105879.88429553059</v>
      </c>
      <c r="F333" s="122">
        <f t="shared" si="78"/>
        <v>990494.99948670156</v>
      </c>
      <c r="G333" s="123">
        <f t="shared" si="73"/>
        <v>0.99049499948670161</v>
      </c>
      <c r="H333" s="28">
        <f t="shared" si="79"/>
        <v>12500</v>
      </c>
      <c r="I333" s="28">
        <f t="shared" si="74"/>
        <v>12.5</v>
      </c>
      <c r="J333" s="28">
        <f t="shared" si="75"/>
        <v>25000000</v>
      </c>
      <c r="K333" s="123">
        <f t="shared" si="76"/>
        <v>25</v>
      </c>
      <c r="L333" s="28">
        <f t="shared" si="70"/>
        <v>1200</v>
      </c>
      <c r="M333" s="124">
        <f t="shared" si="71"/>
        <v>4.32</v>
      </c>
      <c r="N333" s="123">
        <f>IF('[1]everything spreadsheet'!$B$12="Ozone",K333+M333+G333,G333+M333)</f>
        <v>30.310494999486703</v>
      </c>
      <c r="O333" s="28">
        <f t="shared" si="80"/>
        <v>2.1650353571061931</v>
      </c>
      <c r="P333">
        <f t="shared" si="77"/>
        <v>500000</v>
      </c>
      <c r="Q333" s="8">
        <f t="shared" si="81"/>
        <v>500</v>
      </c>
      <c r="R333">
        <f t="shared" si="82"/>
        <v>40074</v>
      </c>
      <c r="W333">
        <f>(D333*1000)/'[1]everything spreadsheet'!$B$28/60+W332</f>
        <v>1989.369131105874</v>
      </c>
    </row>
    <row r="334" spans="1:23" ht="15.75" customHeight="1">
      <c r="A334" s="79">
        <v>41965</v>
      </c>
      <c r="B334" s="56">
        <v>25.6</v>
      </c>
      <c r="C334" s="15">
        <f t="shared" si="72"/>
        <v>2.5</v>
      </c>
      <c r="D334" s="15">
        <f t="shared" si="69"/>
        <v>26</v>
      </c>
      <c r="E334" s="122">
        <f>'[1]everything spreadsheet'!$B$27*1000</f>
        <v>105879.88429553059</v>
      </c>
      <c r="F334" s="122">
        <f t="shared" si="78"/>
        <v>990494.99948670156</v>
      </c>
      <c r="G334" s="123">
        <f t="shared" si="73"/>
        <v>0.99049499948670161</v>
      </c>
      <c r="H334" s="28">
        <f t="shared" si="79"/>
        <v>12500</v>
      </c>
      <c r="I334" s="28">
        <f t="shared" si="74"/>
        <v>12.5</v>
      </c>
      <c r="J334" s="28">
        <f t="shared" si="75"/>
        <v>25000000</v>
      </c>
      <c r="K334" s="123">
        <f t="shared" si="76"/>
        <v>25</v>
      </c>
      <c r="L334" s="28">
        <f t="shared" si="70"/>
        <v>1200</v>
      </c>
      <c r="M334" s="124">
        <f t="shared" si="71"/>
        <v>4.32</v>
      </c>
      <c r="N334" s="123">
        <f>IF('[1]everything spreadsheet'!$B$12="Ozone",K334+M334+G334,G334+M334)</f>
        <v>30.310494999486703</v>
      </c>
      <c r="O334" s="28">
        <f t="shared" si="80"/>
        <v>2.1650353571061931</v>
      </c>
      <c r="P334">
        <f t="shared" si="77"/>
        <v>500000</v>
      </c>
      <c r="Q334" s="8">
        <f t="shared" si="81"/>
        <v>500</v>
      </c>
      <c r="R334">
        <f t="shared" si="82"/>
        <v>40574</v>
      </c>
      <c r="W334">
        <f>(D334*1000)/'[1]everything spreadsheet'!$B$28/60+W333</f>
        <v>1999.7499550934533</v>
      </c>
    </row>
    <row r="335" spans="1:23" ht="15.75" customHeight="1">
      <c r="A335" s="79">
        <v>41966</v>
      </c>
      <c r="B335" s="56">
        <v>15.2</v>
      </c>
      <c r="C335" s="15">
        <f t="shared" si="72"/>
        <v>1.52</v>
      </c>
      <c r="D335" s="15">
        <f t="shared" si="69"/>
        <v>26</v>
      </c>
      <c r="E335" s="122">
        <f>'[1]everything spreadsheet'!$B$27*1000</f>
        <v>105879.88429553059</v>
      </c>
      <c r="F335" s="122">
        <f t="shared" si="78"/>
        <v>602220.95968791447</v>
      </c>
      <c r="G335" s="123">
        <f t="shared" si="73"/>
        <v>0.60222095968791445</v>
      </c>
      <c r="H335" s="28">
        <f t="shared" si="79"/>
        <v>7600</v>
      </c>
      <c r="I335" s="28">
        <f t="shared" si="74"/>
        <v>7.6</v>
      </c>
      <c r="J335" s="28">
        <f t="shared" si="75"/>
        <v>15200000</v>
      </c>
      <c r="K335" s="123">
        <f t="shared" si="76"/>
        <v>15.2</v>
      </c>
      <c r="L335" s="28">
        <f t="shared" si="70"/>
        <v>1200</v>
      </c>
      <c r="M335" s="124">
        <f t="shared" si="71"/>
        <v>4.32</v>
      </c>
      <c r="N335" s="123">
        <f>IF('[1]everything spreadsheet'!$B$12="Ozone",K335+M335+G335,G335+M335)</f>
        <v>20.122220959687915</v>
      </c>
      <c r="O335" s="28">
        <f t="shared" si="80"/>
        <v>1.4373014971205655</v>
      </c>
      <c r="P335">
        <f t="shared" si="77"/>
        <v>304000</v>
      </c>
      <c r="Q335" s="8">
        <f t="shared" si="81"/>
        <v>304</v>
      </c>
      <c r="R335">
        <f t="shared" si="82"/>
        <v>40878</v>
      </c>
      <c r="W335">
        <f>(D335*1000)/'[1]everything spreadsheet'!$B$28/60+W334</f>
        <v>2010.1307790810326</v>
      </c>
    </row>
    <row r="336" spans="1:23" ht="15.75" customHeight="1">
      <c r="A336" s="79">
        <v>41967</v>
      </c>
      <c r="B336" s="56">
        <v>60.6</v>
      </c>
      <c r="C336" s="15">
        <f t="shared" si="72"/>
        <v>2.5</v>
      </c>
      <c r="D336" s="15">
        <f t="shared" si="69"/>
        <v>26</v>
      </c>
      <c r="E336" s="122">
        <f>'[1]everything spreadsheet'!$B$27*1000</f>
        <v>105879.88429553059</v>
      </c>
      <c r="F336" s="122">
        <f t="shared" si="78"/>
        <v>990494.99948670156</v>
      </c>
      <c r="G336" s="123">
        <f t="shared" si="73"/>
        <v>0.99049499948670161</v>
      </c>
      <c r="H336" s="28">
        <f t="shared" si="79"/>
        <v>12500</v>
      </c>
      <c r="I336" s="28">
        <f t="shared" si="74"/>
        <v>12.5</v>
      </c>
      <c r="J336" s="28">
        <f t="shared" si="75"/>
        <v>25000000</v>
      </c>
      <c r="K336" s="123">
        <f t="shared" si="76"/>
        <v>25</v>
      </c>
      <c r="L336" s="28">
        <f t="shared" si="70"/>
        <v>1200</v>
      </c>
      <c r="M336" s="124">
        <f t="shared" si="71"/>
        <v>4.32</v>
      </c>
      <c r="N336" s="123">
        <f>IF('[1]everything spreadsheet'!$B$12="Ozone",K336+M336+G336,G336+M336)</f>
        <v>30.310494999486703</v>
      </c>
      <c r="O336" s="28">
        <f t="shared" si="80"/>
        <v>2.1650353571061931</v>
      </c>
      <c r="P336">
        <f t="shared" si="77"/>
        <v>500000</v>
      </c>
      <c r="Q336" s="8">
        <f t="shared" si="81"/>
        <v>500</v>
      </c>
      <c r="R336">
        <f t="shared" si="82"/>
        <v>41378</v>
      </c>
      <c r="W336">
        <f>(D336*1000)/'[1]everything spreadsheet'!$B$28/60+W335</f>
        <v>2020.511603068612</v>
      </c>
    </row>
    <row r="337" spans="1:23" ht="15.75" customHeight="1">
      <c r="A337" s="79">
        <v>41968</v>
      </c>
      <c r="B337" s="56">
        <v>15</v>
      </c>
      <c r="C337" s="15">
        <f t="shared" si="72"/>
        <v>1.5</v>
      </c>
      <c r="D337" s="15">
        <f t="shared" si="69"/>
        <v>26</v>
      </c>
      <c r="E337" s="122">
        <f>'[1]everything spreadsheet'!$B$27*1000</f>
        <v>105879.88429553059</v>
      </c>
      <c r="F337" s="122">
        <f t="shared" si="78"/>
        <v>594296.99969202082</v>
      </c>
      <c r="G337" s="123">
        <f t="shared" si="73"/>
        <v>0.59429699969202077</v>
      </c>
      <c r="H337" s="28">
        <f t="shared" si="79"/>
        <v>7500</v>
      </c>
      <c r="I337" s="28">
        <f t="shared" si="74"/>
        <v>7.5</v>
      </c>
      <c r="J337" s="28">
        <f t="shared" si="75"/>
        <v>15000000</v>
      </c>
      <c r="K337" s="123">
        <f t="shared" si="76"/>
        <v>15</v>
      </c>
      <c r="L337" s="28">
        <f t="shared" si="70"/>
        <v>1200</v>
      </c>
      <c r="M337" s="124">
        <f t="shared" si="71"/>
        <v>4.32</v>
      </c>
      <c r="N337" s="123">
        <f>IF('[1]everything spreadsheet'!$B$12="Ozone",K337+M337+G337,G337+M337)</f>
        <v>19.91429699969202</v>
      </c>
      <c r="O337" s="28">
        <f t="shared" si="80"/>
        <v>1.4224497856922873</v>
      </c>
      <c r="P337">
        <f t="shared" si="77"/>
        <v>300000</v>
      </c>
      <c r="Q337" s="8">
        <f t="shared" si="81"/>
        <v>300</v>
      </c>
      <c r="R337">
        <f t="shared" si="82"/>
        <v>41678</v>
      </c>
      <c r="W337">
        <f>(D337*1000)/'[1]everything spreadsheet'!$B$28/60+W336</f>
        <v>2030.8924270561913</v>
      </c>
    </row>
    <row r="338" spans="1:23" ht="15.75" customHeight="1">
      <c r="A338" s="79">
        <v>41969</v>
      </c>
      <c r="B338" s="56">
        <v>43</v>
      </c>
      <c r="C338" s="15">
        <f t="shared" si="72"/>
        <v>2.5</v>
      </c>
      <c r="D338" s="15">
        <f t="shared" si="69"/>
        <v>26</v>
      </c>
      <c r="E338" s="122">
        <f>'[1]everything spreadsheet'!$B$27*1000</f>
        <v>105879.88429553059</v>
      </c>
      <c r="F338" s="122">
        <f t="shared" si="78"/>
        <v>990494.99948670156</v>
      </c>
      <c r="G338" s="123">
        <f t="shared" si="73"/>
        <v>0.99049499948670161</v>
      </c>
      <c r="H338" s="28">
        <f t="shared" si="79"/>
        <v>12500</v>
      </c>
      <c r="I338" s="28">
        <f t="shared" si="74"/>
        <v>12.5</v>
      </c>
      <c r="J338" s="28">
        <f t="shared" si="75"/>
        <v>25000000</v>
      </c>
      <c r="K338" s="123">
        <f t="shared" si="76"/>
        <v>25</v>
      </c>
      <c r="L338" s="28">
        <f t="shared" si="70"/>
        <v>1200</v>
      </c>
      <c r="M338" s="124">
        <f t="shared" si="71"/>
        <v>4.32</v>
      </c>
      <c r="N338" s="123">
        <f>IF('[1]everything spreadsheet'!$B$12="Ozone",K338+M338+G338,G338+M338)</f>
        <v>30.310494999486703</v>
      </c>
      <c r="O338" s="28">
        <f t="shared" si="80"/>
        <v>2.1650353571061931</v>
      </c>
      <c r="P338">
        <f t="shared" si="77"/>
        <v>500000</v>
      </c>
      <c r="Q338" s="8">
        <f t="shared" si="81"/>
        <v>500</v>
      </c>
      <c r="R338">
        <f t="shared" si="82"/>
        <v>42178</v>
      </c>
      <c r="W338">
        <f>(D338*1000)/'[1]everything spreadsheet'!$B$28/60+W337</f>
        <v>2041.2732510437706</v>
      </c>
    </row>
    <row r="339" spans="1:23" ht="15.75" customHeight="1">
      <c r="A339" s="79">
        <v>41970</v>
      </c>
      <c r="B339" s="56">
        <v>15</v>
      </c>
      <c r="C339" s="15">
        <f t="shared" si="72"/>
        <v>1.5</v>
      </c>
      <c r="D339" s="15">
        <f t="shared" si="69"/>
        <v>26</v>
      </c>
      <c r="E339" s="122">
        <f>'[1]everything spreadsheet'!$B$27*1000</f>
        <v>105879.88429553059</v>
      </c>
      <c r="F339" s="122">
        <f t="shared" si="78"/>
        <v>594296.99969202082</v>
      </c>
      <c r="G339" s="123">
        <f t="shared" si="73"/>
        <v>0.59429699969202077</v>
      </c>
      <c r="H339" s="28">
        <f t="shared" si="79"/>
        <v>7500</v>
      </c>
      <c r="I339" s="28">
        <f t="shared" si="74"/>
        <v>7.5</v>
      </c>
      <c r="J339" s="28">
        <f t="shared" si="75"/>
        <v>15000000</v>
      </c>
      <c r="K339" s="123">
        <f t="shared" si="76"/>
        <v>15</v>
      </c>
      <c r="L339" s="28">
        <f t="shared" si="70"/>
        <v>1200</v>
      </c>
      <c r="M339" s="124">
        <f t="shared" si="71"/>
        <v>4.32</v>
      </c>
      <c r="N339" s="123">
        <f>IF('[1]everything spreadsheet'!$B$12="Ozone",K339+M339+G339,G339+M339)</f>
        <v>19.91429699969202</v>
      </c>
      <c r="O339" s="28">
        <f t="shared" si="80"/>
        <v>1.4224497856922873</v>
      </c>
      <c r="P339">
        <f t="shared" si="77"/>
        <v>300000</v>
      </c>
      <c r="Q339" s="8">
        <f t="shared" si="81"/>
        <v>300</v>
      </c>
      <c r="R339">
        <f t="shared" si="82"/>
        <v>42478</v>
      </c>
      <c r="W339">
        <f>(D339*1000)/'[1]everything spreadsheet'!$B$28/60+W338</f>
        <v>2051.6540750313502</v>
      </c>
    </row>
    <row r="340" spans="1:23" ht="15.75" customHeight="1">
      <c r="A340" s="79">
        <v>41971</v>
      </c>
      <c r="B340" s="56">
        <v>0</v>
      </c>
      <c r="C340" s="15">
        <f t="shared" si="72"/>
        <v>0</v>
      </c>
      <c r="D340" s="15">
        <f t="shared" si="69"/>
        <v>25.5</v>
      </c>
      <c r="E340" s="122">
        <f>'[1]everything spreadsheet'!$B$27*1000</f>
        <v>105879.88429553059</v>
      </c>
      <c r="F340" s="122">
        <f t="shared" si="78"/>
        <v>0</v>
      </c>
      <c r="G340" s="123">
        <f t="shared" si="73"/>
        <v>0</v>
      </c>
      <c r="H340" s="28">
        <f t="shared" si="79"/>
        <v>0</v>
      </c>
      <c r="I340" s="28">
        <f t="shared" si="74"/>
        <v>0</v>
      </c>
      <c r="J340" s="28">
        <f t="shared" si="75"/>
        <v>0</v>
      </c>
      <c r="K340" s="123">
        <f t="shared" si="76"/>
        <v>0</v>
      </c>
      <c r="L340" s="28">
        <f t="shared" si="70"/>
        <v>1200</v>
      </c>
      <c r="M340" s="124">
        <f t="shared" si="71"/>
        <v>4.32</v>
      </c>
      <c r="N340" s="123">
        <f>IF('[1]everything spreadsheet'!$B$12="Ozone",K340+M340+G340,G340+M340)</f>
        <v>4.32</v>
      </c>
      <c r="O340" s="28">
        <f t="shared" si="80"/>
        <v>0.30857142857142861</v>
      </c>
      <c r="P340">
        <f t="shared" si="77"/>
        <v>0</v>
      </c>
      <c r="Q340" s="8">
        <f t="shared" si="81"/>
        <v>0</v>
      </c>
      <c r="R340">
        <f t="shared" si="82"/>
        <v>42478</v>
      </c>
      <c r="W340">
        <f>(D340*1000)/'[1]everything spreadsheet'!$B$28/60+W339</f>
        <v>2061.8352677883991</v>
      </c>
    </row>
    <row r="341" spans="1:23" ht="15.75" customHeight="1">
      <c r="A341" s="79">
        <v>41972</v>
      </c>
      <c r="B341" s="56">
        <v>0</v>
      </c>
      <c r="C341" s="15">
        <f t="shared" si="72"/>
        <v>0</v>
      </c>
      <c r="D341" s="15">
        <f t="shared" si="69"/>
        <v>25</v>
      </c>
      <c r="E341" s="122">
        <f>'[1]everything spreadsheet'!$B$27*1000</f>
        <v>105879.88429553059</v>
      </c>
      <c r="F341" s="122">
        <f t="shared" si="78"/>
        <v>0</v>
      </c>
      <c r="G341" s="123">
        <f t="shared" si="73"/>
        <v>0</v>
      </c>
      <c r="H341" s="28">
        <f t="shared" si="79"/>
        <v>0</v>
      </c>
      <c r="I341" s="28">
        <f t="shared" si="74"/>
        <v>0</v>
      </c>
      <c r="J341" s="28">
        <f t="shared" si="75"/>
        <v>0</v>
      </c>
      <c r="K341" s="123">
        <f t="shared" si="76"/>
        <v>0</v>
      </c>
      <c r="L341" s="28">
        <f t="shared" si="70"/>
        <v>1200</v>
      </c>
      <c r="M341" s="124">
        <f t="shared" si="71"/>
        <v>4.32</v>
      </c>
      <c r="N341" s="123">
        <f>IF('[1]everything spreadsheet'!$B$12="Ozone",K341+M341+G341,G341+M341)</f>
        <v>4.32</v>
      </c>
      <c r="O341" s="28">
        <f t="shared" si="80"/>
        <v>0.30857142857142861</v>
      </c>
      <c r="P341">
        <f t="shared" si="77"/>
        <v>0</v>
      </c>
      <c r="Q341" s="8">
        <f t="shared" si="81"/>
        <v>0</v>
      </c>
      <c r="R341">
        <f t="shared" si="82"/>
        <v>42478</v>
      </c>
      <c r="W341">
        <f>(D341*1000)/'[1]everything spreadsheet'!$B$28/60+W340</f>
        <v>2071.8168293149179</v>
      </c>
    </row>
    <row r="342" spans="1:23" ht="15.75" customHeight="1">
      <c r="A342" s="79">
        <v>41973</v>
      </c>
      <c r="B342" s="56">
        <v>0</v>
      </c>
      <c r="C342" s="15">
        <f t="shared" si="72"/>
        <v>0</v>
      </c>
      <c r="D342" s="15">
        <f t="shared" si="69"/>
        <v>24.5</v>
      </c>
      <c r="E342" s="122">
        <f>'[1]everything spreadsheet'!$B$27*1000</f>
        <v>105879.88429553059</v>
      </c>
      <c r="F342" s="122">
        <f t="shared" si="78"/>
        <v>0</v>
      </c>
      <c r="G342" s="123">
        <f t="shared" si="73"/>
        <v>0</v>
      </c>
      <c r="H342" s="28">
        <f t="shared" si="79"/>
        <v>0</v>
      </c>
      <c r="I342" s="28">
        <f t="shared" si="74"/>
        <v>0</v>
      </c>
      <c r="J342" s="28">
        <f t="shared" si="75"/>
        <v>0</v>
      </c>
      <c r="K342" s="123">
        <f t="shared" si="76"/>
        <v>0</v>
      </c>
      <c r="L342" s="28">
        <f t="shared" si="70"/>
        <v>1200</v>
      </c>
      <c r="M342" s="124">
        <f t="shared" si="71"/>
        <v>4.32</v>
      </c>
      <c r="N342" s="123">
        <f>IF('[1]everything spreadsheet'!$B$12="Ozone",K342+M342+G342,G342+M342)</f>
        <v>4.32</v>
      </c>
      <c r="O342" s="28">
        <f t="shared" si="80"/>
        <v>0.30857142857142861</v>
      </c>
      <c r="P342">
        <f t="shared" si="77"/>
        <v>0</v>
      </c>
      <c r="Q342" s="8">
        <f t="shared" si="81"/>
        <v>0</v>
      </c>
      <c r="R342">
        <f t="shared" si="82"/>
        <v>42478</v>
      </c>
      <c r="W342">
        <f>(D342*1000)/'[1]everything spreadsheet'!$B$28/60+W341</f>
        <v>2081.5987596109062</v>
      </c>
    </row>
    <row r="343" spans="1:23" ht="15.75" customHeight="1">
      <c r="A343" s="79">
        <v>41974</v>
      </c>
      <c r="B343" s="56">
        <v>0</v>
      </c>
      <c r="C343" s="15">
        <f t="shared" si="72"/>
        <v>0</v>
      </c>
      <c r="D343" s="15">
        <f t="shared" si="69"/>
        <v>24</v>
      </c>
      <c r="E343" s="122">
        <f>'[1]everything spreadsheet'!$B$27*1000</f>
        <v>105879.88429553059</v>
      </c>
      <c r="F343" s="122">
        <f t="shared" si="78"/>
        <v>0</v>
      </c>
      <c r="G343" s="123">
        <f t="shared" si="73"/>
        <v>0</v>
      </c>
      <c r="H343" s="28">
        <f t="shared" si="79"/>
        <v>0</v>
      </c>
      <c r="I343" s="28">
        <f t="shared" si="74"/>
        <v>0</v>
      </c>
      <c r="J343" s="28">
        <f t="shared" si="75"/>
        <v>0</v>
      </c>
      <c r="K343" s="123">
        <f t="shared" si="76"/>
        <v>0</v>
      </c>
      <c r="L343" s="28">
        <f t="shared" si="70"/>
        <v>1200</v>
      </c>
      <c r="M343" s="124">
        <f t="shared" si="71"/>
        <v>4.32</v>
      </c>
      <c r="N343" s="123">
        <f>IF('[1]everything spreadsheet'!$B$12="Ozone",K343+M343+G343,G343+M343)</f>
        <v>4.32</v>
      </c>
      <c r="O343" s="28">
        <f t="shared" si="80"/>
        <v>0.30857142857142861</v>
      </c>
      <c r="P343">
        <f t="shared" si="77"/>
        <v>0</v>
      </c>
      <c r="Q343" s="8">
        <f t="shared" si="81"/>
        <v>0</v>
      </c>
      <c r="R343">
        <f t="shared" si="82"/>
        <v>42478</v>
      </c>
      <c r="W343">
        <f>(D343*1000)/'[1]everything spreadsheet'!$B$28/60+W342</f>
        <v>2091.181058676364</v>
      </c>
    </row>
    <row r="344" spans="1:23" ht="15.75" customHeight="1">
      <c r="A344" s="79">
        <v>41975</v>
      </c>
      <c r="B344" s="56">
        <v>0</v>
      </c>
      <c r="C344" s="15">
        <f t="shared" si="72"/>
        <v>0</v>
      </c>
      <c r="D344" s="15">
        <f t="shared" si="69"/>
        <v>23.5</v>
      </c>
      <c r="E344" s="122">
        <f>'[1]everything spreadsheet'!$B$27*1000</f>
        <v>105879.88429553059</v>
      </c>
      <c r="F344" s="122">
        <f t="shared" si="78"/>
        <v>0</v>
      </c>
      <c r="G344" s="123">
        <f t="shared" si="73"/>
        <v>0</v>
      </c>
      <c r="H344" s="28">
        <f t="shared" si="79"/>
        <v>0</v>
      </c>
      <c r="I344" s="28">
        <f t="shared" si="74"/>
        <v>0</v>
      </c>
      <c r="J344" s="28">
        <f t="shared" si="75"/>
        <v>0</v>
      </c>
      <c r="K344" s="123">
        <f t="shared" si="76"/>
        <v>0</v>
      </c>
      <c r="L344" s="28">
        <f t="shared" si="70"/>
        <v>1200</v>
      </c>
      <c r="M344" s="124">
        <f t="shared" si="71"/>
        <v>4.32</v>
      </c>
      <c r="N344" s="123">
        <f>IF('[1]everything spreadsheet'!$B$12="Ozone",K344+M344+G344,G344+M344)</f>
        <v>4.32</v>
      </c>
      <c r="O344" s="28">
        <f t="shared" si="80"/>
        <v>0.30857142857142861</v>
      </c>
      <c r="P344">
        <f t="shared" si="77"/>
        <v>0</v>
      </c>
      <c r="Q344" s="8">
        <f t="shared" si="81"/>
        <v>0</v>
      </c>
      <c r="R344">
        <f t="shared" si="82"/>
        <v>42478</v>
      </c>
      <c r="W344">
        <f>(D344*1000)/'[1]everything spreadsheet'!$B$28/60+W343</f>
        <v>2100.5637265112914</v>
      </c>
    </row>
    <row r="345" spans="1:23" ht="15.75" customHeight="1">
      <c r="A345" s="79">
        <v>41976</v>
      </c>
      <c r="B345" s="56">
        <v>0</v>
      </c>
      <c r="C345" s="15">
        <f t="shared" si="72"/>
        <v>0</v>
      </c>
      <c r="D345" s="15">
        <f t="shared" si="69"/>
        <v>23</v>
      </c>
      <c r="E345" s="122">
        <f>'[1]everything spreadsheet'!$B$27*1000</f>
        <v>105879.88429553059</v>
      </c>
      <c r="F345" s="122">
        <f t="shared" si="78"/>
        <v>0</v>
      </c>
      <c r="G345" s="123">
        <f t="shared" si="73"/>
        <v>0</v>
      </c>
      <c r="H345" s="28">
        <f t="shared" si="79"/>
        <v>0</v>
      </c>
      <c r="I345" s="28">
        <f t="shared" si="74"/>
        <v>0</v>
      </c>
      <c r="J345" s="28">
        <f t="shared" si="75"/>
        <v>0</v>
      </c>
      <c r="K345" s="123">
        <f t="shared" si="76"/>
        <v>0</v>
      </c>
      <c r="L345" s="28">
        <f t="shared" si="70"/>
        <v>1200</v>
      </c>
      <c r="M345" s="124">
        <f t="shared" si="71"/>
        <v>4.32</v>
      </c>
      <c r="N345" s="123">
        <f>IF('[1]everything spreadsheet'!$B$12="Ozone",K345+M345+G345,G345+M345)</f>
        <v>4.32</v>
      </c>
      <c r="O345" s="28">
        <f t="shared" si="80"/>
        <v>0.30857142857142861</v>
      </c>
      <c r="P345">
        <f t="shared" si="77"/>
        <v>0</v>
      </c>
      <c r="Q345" s="8">
        <f t="shared" si="81"/>
        <v>0</v>
      </c>
      <c r="R345">
        <f t="shared" si="82"/>
        <v>42478</v>
      </c>
      <c r="W345">
        <f>(D345*1000)/'[1]everything spreadsheet'!$B$28/60+W344</f>
        <v>2109.7467631156887</v>
      </c>
    </row>
    <row r="346" spans="1:23" ht="15.75" customHeight="1">
      <c r="A346" s="79">
        <v>41977</v>
      </c>
      <c r="B346" s="56">
        <v>1.2</v>
      </c>
      <c r="C346" s="15">
        <f t="shared" si="72"/>
        <v>0.12</v>
      </c>
      <c r="D346" s="15">
        <f t="shared" si="69"/>
        <v>22.62</v>
      </c>
      <c r="E346" s="122">
        <f>'[1]everything spreadsheet'!$B$27*1000</f>
        <v>105879.88429553059</v>
      </c>
      <c r="F346" s="122">
        <f t="shared" si="78"/>
        <v>47543.759975361667</v>
      </c>
      <c r="G346" s="123">
        <f t="shared" si="73"/>
        <v>4.7543759975361664E-2</v>
      </c>
      <c r="H346" s="28">
        <f t="shared" si="79"/>
        <v>600</v>
      </c>
      <c r="I346" s="28">
        <f t="shared" si="74"/>
        <v>0.6</v>
      </c>
      <c r="J346" s="28">
        <f t="shared" si="75"/>
        <v>1200000</v>
      </c>
      <c r="K346" s="123">
        <f t="shared" si="76"/>
        <v>1.2</v>
      </c>
      <c r="L346" s="28">
        <f t="shared" si="70"/>
        <v>1200</v>
      </c>
      <c r="M346" s="124">
        <f t="shared" si="71"/>
        <v>4.32</v>
      </c>
      <c r="N346" s="123">
        <f>IF('[1]everything spreadsheet'!$B$12="Ozone",K346+M346+G346,G346+M346)</f>
        <v>5.5675437599753623</v>
      </c>
      <c r="O346" s="28">
        <f t="shared" si="80"/>
        <v>0.3976816971410973</v>
      </c>
      <c r="P346">
        <f t="shared" si="77"/>
        <v>24000</v>
      </c>
      <c r="Q346" s="8">
        <f t="shared" si="81"/>
        <v>24</v>
      </c>
      <c r="R346">
        <f t="shared" si="82"/>
        <v>42502</v>
      </c>
      <c r="W346">
        <f>(D346*1000)/'[1]everything spreadsheet'!$B$28/60+W345</f>
        <v>2118.7780799848829</v>
      </c>
    </row>
    <row r="347" spans="1:23" ht="15.75" customHeight="1">
      <c r="A347" s="79">
        <v>41978</v>
      </c>
      <c r="B347" s="56">
        <v>45.4</v>
      </c>
      <c r="C347" s="15">
        <f t="shared" si="72"/>
        <v>2.5</v>
      </c>
      <c r="D347" s="15">
        <f t="shared" si="69"/>
        <v>24.62</v>
      </c>
      <c r="E347" s="122">
        <f>'[1]everything spreadsheet'!$B$27*1000</f>
        <v>105879.88429553059</v>
      </c>
      <c r="F347" s="122">
        <f t="shared" si="78"/>
        <v>990494.99948670156</v>
      </c>
      <c r="G347" s="123">
        <f t="shared" si="73"/>
        <v>0.99049499948670161</v>
      </c>
      <c r="H347" s="28">
        <f t="shared" si="79"/>
        <v>12500</v>
      </c>
      <c r="I347" s="28">
        <f t="shared" si="74"/>
        <v>12.5</v>
      </c>
      <c r="J347" s="28">
        <f t="shared" si="75"/>
        <v>25000000</v>
      </c>
      <c r="K347" s="123">
        <f t="shared" si="76"/>
        <v>25</v>
      </c>
      <c r="L347" s="28">
        <f t="shared" si="70"/>
        <v>1200</v>
      </c>
      <c r="M347" s="124">
        <f t="shared" si="71"/>
        <v>4.32</v>
      </c>
      <c r="N347" s="123">
        <f>IF('[1]everything spreadsheet'!$B$12="Ozone",K347+M347+G347,G347+M347)</f>
        <v>30.310494999486703</v>
      </c>
      <c r="O347" s="28">
        <f t="shared" si="80"/>
        <v>2.1650353571061931</v>
      </c>
      <c r="P347">
        <f t="shared" si="77"/>
        <v>500000</v>
      </c>
      <c r="Q347" s="8">
        <f t="shared" si="81"/>
        <v>500</v>
      </c>
      <c r="R347">
        <f t="shared" si="82"/>
        <v>43002</v>
      </c>
      <c r="W347">
        <f>(D347*1000)/'[1]everything spreadsheet'!$B$28/60+W346</f>
        <v>2128.6079217761985</v>
      </c>
    </row>
    <row r="348" spans="1:23" ht="15.75" customHeight="1">
      <c r="A348" s="79">
        <v>41979</v>
      </c>
      <c r="B348" s="56">
        <v>0.8</v>
      </c>
      <c r="C348" s="15">
        <f t="shared" si="72"/>
        <v>0.08</v>
      </c>
      <c r="D348" s="15">
        <f t="shared" si="69"/>
        <v>24.2</v>
      </c>
      <c r="E348" s="122">
        <f>'[1]everything spreadsheet'!$B$27*1000</f>
        <v>105879.88429553059</v>
      </c>
      <c r="F348" s="122">
        <f t="shared" si="78"/>
        <v>31695.839983574446</v>
      </c>
      <c r="G348" s="123">
        <f t="shared" si="73"/>
        <v>3.1695839983574448E-2</v>
      </c>
      <c r="H348" s="28">
        <f t="shared" si="79"/>
        <v>400</v>
      </c>
      <c r="I348" s="28">
        <f t="shared" si="74"/>
        <v>0.4</v>
      </c>
      <c r="J348" s="28">
        <f t="shared" si="75"/>
        <v>800000</v>
      </c>
      <c r="K348" s="123">
        <f t="shared" si="76"/>
        <v>0.8</v>
      </c>
      <c r="L348" s="28">
        <f t="shared" si="70"/>
        <v>1200</v>
      </c>
      <c r="M348" s="124">
        <f t="shared" si="71"/>
        <v>4.32</v>
      </c>
      <c r="N348" s="123">
        <f>IF('[1]everything spreadsheet'!$B$12="Ozone",K348+M348+G348,G348+M348)</f>
        <v>5.1516958399835744</v>
      </c>
      <c r="O348" s="28">
        <f t="shared" si="80"/>
        <v>0.36797827428454105</v>
      </c>
      <c r="P348">
        <f t="shared" si="77"/>
        <v>16000</v>
      </c>
      <c r="Q348" s="8">
        <f t="shared" si="81"/>
        <v>16</v>
      </c>
      <c r="R348">
        <f t="shared" si="82"/>
        <v>43018</v>
      </c>
      <c r="W348">
        <f>(D348*1000)/'[1]everything spreadsheet'!$B$28/60+W347</f>
        <v>2138.2700733338684</v>
      </c>
    </row>
    <row r="349" spans="1:23" ht="15.75" customHeight="1">
      <c r="A349" s="79">
        <v>41980</v>
      </c>
      <c r="B349" s="56">
        <v>15.2</v>
      </c>
      <c r="C349" s="15">
        <f t="shared" si="72"/>
        <v>1.52</v>
      </c>
      <c r="D349" s="15">
        <f t="shared" si="69"/>
        <v>25.22</v>
      </c>
      <c r="E349" s="122">
        <f>'[1]everything spreadsheet'!$B$27*1000</f>
        <v>105879.88429553059</v>
      </c>
      <c r="F349" s="122">
        <f t="shared" si="78"/>
        <v>602220.95968791447</v>
      </c>
      <c r="G349" s="123">
        <f t="shared" si="73"/>
        <v>0.60222095968791445</v>
      </c>
      <c r="H349" s="28">
        <f t="shared" si="79"/>
        <v>7600</v>
      </c>
      <c r="I349" s="28">
        <f t="shared" si="74"/>
        <v>7.6</v>
      </c>
      <c r="J349" s="28">
        <f t="shared" si="75"/>
        <v>15200000</v>
      </c>
      <c r="K349" s="123">
        <f t="shared" si="76"/>
        <v>15.2</v>
      </c>
      <c r="L349" s="28">
        <f t="shared" si="70"/>
        <v>1200</v>
      </c>
      <c r="M349" s="124">
        <f t="shared" si="71"/>
        <v>4.32</v>
      </c>
      <c r="N349" s="123">
        <f>IF('[1]everything spreadsheet'!$B$12="Ozone",K349+M349+G349,G349+M349)</f>
        <v>20.122220959687915</v>
      </c>
      <c r="O349" s="28">
        <f t="shared" si="80"/>
        <v>1.4373014971205655</v>
      </c>
      <c r="P349">
        <f t="shared" si="77"/>
        <v>304000</v>
      </c>
      <c r="Q349" s="8">
        <f t="shared" si="81"/>
        <v>304</v>
      </c>
      <c r="R349">
        <f t="shared" si="82"/>
        <v>43322</v>
      </c>
      <c r="W349">
        <f>(D349*1000)/'[1]everything spreadsheet'!$B$28/60+W348</f>
        <v>2148.3394726018205</v>
      </c>
    </row>
    <row r="350" spans="1:23" ht="15.75" customHeight="1">
      <c r="A350" s="79">
        <v>41981</v>
      </c>
      <c r="B350" s="56">
        <v>48.6</v>
      </c>
      <c r="C350" s="15">
        <f t="shared" si="72"/>
        <v>2.5</v>
      </c>
      <c r="D350" s="15">
        <f t="shared" si="69"/>
        <v>26</v>
      </c>
      <c r="E350" s="122">
        <f>'[1]everything spreadsheet'!$B$27*1000</f>
        <v>105879.88429553059</v>
      </c>
      <c r="F350" s="122">
        <f t="shared" si="78"/>
        <v>990494.99948670156</v>
      </c>
      <c r="G350" s="123">
        <f t="shared" si="73"/>
        <v>0.99049499948670161</v>
      </c>
      <c r="H350" s="28">
        <f t="shared" si="79"/>
        <v>12500</v>
      </c>
      <c r="I350" s="28">
        <f t="shared" si="74"/>
        <v>12.5</v>
      </c>
      <c r="J350" s="28">
        <f t="shared" si="75"/>
        <v>25000000</v>
      </c>
      <c r="K350" s="123">
        <f t="shared" si="76"/>
        <v>25</v>
      </c>
      <c r="L350" s="28">
        <f t="shared" si="70"/>
        <v>1200</v>
      </c>
      <c r="M350" s="124">
        <f t="shared" si="71"/>
        <v>4.32</v>
      </c>
      <c r="N350" s="123">
        <f>IF('[1]everything spreadsheet'!$B$12="Ozone",K350+M350+G350,G350+M350)</f>
        <v>30.310494999486703</v>
      </c>
      <c r="O350" s="28">
        <f t="shared" si="80"/>
        <v>2.1650353571061931</v>
      </c>
      <c r="P350">
        <f t="shared" si="77"/>
        <v>500000</v>
      </c>
      <c r="Q350" s="8">
        <f t="shared" si="81"/>
        <v>500</v>
      </c>
      <c r="R350">
        <f t="shared" si="82"/>
        <v>43822</v>
      </c>
      <c r="W350">
        <f>(D350*1000)/'[1]everything spreadsheet'!$B$28/60+W349</f>
        <v>2158.7202965893998</v>
      </c>
    </row>
    <row r="351" spans="1:23" ht="15.75" customHeight="1">
      <c r="A351" s="79">
        <v>41982</v>
      </c>
      <c r="B351" s="56">
        <v>34.200000000000003</v>
      </c>
      <c r="C351" s="15">
        <f t="shared" si="72"/>
        <v>2.5</v>
      </c>
      <c r="D351" s="15">
        <f t="shared" si="69"/>
        <v>26</v>
      </c>
      <c r="E351" s="122">
        <f>'[1]everything spreadsheet'!$B$27*1000</f>
        <v>105879.88429553059</v>
      </c>
      <c r="F351" s="122">
        <f t="shared" si="78"/>
        <v>990494.99948670156</v>
      </c>
      <c r="G351" s="123">
        <f t="shared" si="73"/>
        <v>0.99049499948670161</v>
      </c>
      <c r="H351" s="28">
        <f t="shared" si="79"/>
        <v>12500</v>
      </c>
      <c r="I351" s="28">
        <f t="shared" si="74"/>
        <v>12.5</v>
      </c>
      <c r="J351" s="28">
        <f t="shared" si="75"/>
        <v>25000000</v>
      </c>
      <c r="K351" s="123">
        <f t="shared" si="76"/>
        <v>25</v>
      </c>
      <c r="L351" s="28">
        <f t="shared" si="70"/>
        <v>1200</v>
      </c>
      <c r="M351" s="124">
        <f t="shared" si="71"/>
        <v>4.32</v>
      </c>
      <c r="N351" s="123">
        <f>IF('[1]everything spreadsheet'!$B$12="Ozone",K351+M351+G351,G351+M351)</f>
        <v>30.310494999486703</v>
      </c>
      <c r="O351" s="28">
        <f t="shared" si="80"/>
        <v>2.1650353571061931</v>
      </c>
      <c r="P351">
        <f t="shared" si="77"/>
        <v>500000</v>
      </c>
      <c r="Q351" s="8">
        <f t="shared" si="81"/>
        <v>500</v>
      </c>
      <c r="R351">
        <f t="shared" si="82"/>
        <v>44322</v>
      </c>
      <c r="W351">
        <f>(D351*1000)/'[1]everything spreadsheet'!$B$28/60+W350</f>
        <v>2169.1011205769792</v>
      </c>
    </row>
    <row r="352" spans="1:23" ht="15.75" customHeight="1">
      <c r="A352" s="79">
        <v>41983</v>
      </c>
      <c r="B352" s="56">
        <v>4.4000000000000004</v>
      </c>
      <c r="C352" s="15">
        <f t="shared" si="72"/>
        <v>0.44</v>
      </c>
      <c r="D352" s="15">
        <f t="shared" si="69"/>
        <v>25.94</v>
      </c>
      <c r="E352" s="122">
        <f>'[1]everything spreadsheet'!$B$27*1000</f>
        <v>105879.88429553059</v>
      </c>
      <c r="F352" s="122">
        <f t="shared" si="78"/>
        <v>174327.11990965946</v>
      </c>
      <c r="G352" s="123">
        <f t="shared" si="73"/>
        <v>0.17432711990965946</v>
      </c>
      <c r="H352" s="28">
        <f t="shared" si="79"/>
        <v>2200</v>
      </c>
      <c r="I352" s="28">
        <f t="shared" si="74"/>
        <v>2.2000000000000002</v>
      </c>
      <c r="J352" s="28">
        <f t="shared" si="75"/>
        <v>4400000</v>
      </c>
      <c r="K352" s="123">
        <f t="shared" si="76"/>
        <v>4.4000000000000004</v>
      </c>
      <c r="L352" s="28">
        <f t="shared" si="70"/>
        <v>1200</v>
      </c>
      <c r="M352" s="124">
        <f t="shared" si="71"/>
        <v>4.32</v>
      </c>
      <c r="N352" s="123">
        <f>IF('[1]everything spreadsheet'!$B$12="Ozone",K352+M352+G352,G352+M352)</f>
        <v>8.8943271199096596</v>
      </c>
      <c r="O352" s="28">
        <f t="shared" si="80"/>
        <v>0.63530907999354713</v>
      </c>
      <c r="P352">
        <f t="shared" si="77"/>
        <v>88000</v>
      </c>
      <c r="Q352" s="8">
        <f t="shared" si="81"/>
        <v>88</v>
      </c>
      <c r="R352">
        <f t="shared" si="82"/>
        <v>44410</v>
      </c>
      <c r="W352">
        <f>(D352*1000)/'[1]everything spreadsheet'!$B$28/60+W351</f>
        <v>2179.4579888168951</v>
      </c>
    </row>
    <row r="353" spans="1:23" ht="15.75" customHeight="1">
      <c r="A353" s="79">
        <v>41984</v>
      </c>
      <c r="B353" s="56">
        <v>17.8</v>
      </c>
      <c r="C353" s="15">
        <f t="shared" si="72"/>
        <v>1.78</v>
      </c>
      <c r="D353" s="15">
        <f t="shared" si="69"/>
        <v>26</v>
      </c>
      <c r="E353" s="122">
        <f>'[1]everything spreadsheet'!$B$27*1000</f>
        <v>105879.88429553059</v>
      </c>
      <c r="F353" s="122">
        <f t="shared" si="78"/>
        <v>705232.4396345315</v>
      </c>
      <c r="G353" s="123">
        <f t="shared" si="73"/>
        <v>0.70523243963453153</v>
      </c>
      <c r="H353" s="28">
        <f t="shared" si="79"/>
        <v>8900</v>
      </c>
      <c r="I353" s="28">
        <f t="shared" si="74"/>
        <v>8.9</v>
      </c>
      <c r="J353" s="28">
        <f t="shared" si="75"/>
        <v>17800000</v>
      </c>
      <c r="K353" s="123">
        <f t="shared" si="76"/>
        <v>17.8</v>
      </c>
      <c r="L353" s="28">
        <f t="shared" si="70"/>
        <v>1200</v>
      </c>
      <c r="M353" s="124">
        <f t="shared" si="71"/>
        <v>4.32</v>
      </c>
      <c r="N353" s="123">
        <f>IF('[1]everything spreadsheet'!$B$12="Ozone",K353+M353+G353,G353+M353)</f>
        <v>22.825232439634533</v>
      </c>
      <c r="O353" s="28">
        <f t="shared" si="80"/>
        <v>1.6303737456881811</v>
      </c>
      <c r="P353">
        <f t="shared" si="77"/>
        <v>356000</v>
      </c>
      <c r="Q353" s="8">
        <f t="shared" si="81"/>
        <v>356</v>
      </c>
      <c r="R353">
        <f t="shared" si="82"/>
        <v>44766</v>
      </c>
      <c r="W353">
        <f>(D353*1000)/'[1]everything spreadsheet'!$B$28/60+W352</f>
        <v>2189.8388128044744</v>
      </c>
    </row>
    <row r="354" spans="1:23" ht="15.75" customHeight="1">
      <c r="A354" s="79">
        <v>41985</v>
      </c>
      <c r="B354" s="56">
        <v>1.4</v>
      </c>
      <c r="C354" s="15">
        <f t="shared" si="72"/>
        <v>0.13999999999999999</v>
      </c>
      <c r="D354" s="15">
        <f t="shared" si="69"/>
        <v>25.64</v>
      </c>
      <c r="E354" s="122">
        <f>'[1]everything spreadsheet'!$B$27*1000</f>
        <v>105879.88429553059</v>
      </c>
      <c r="F354" s="122">
        <f t="shared" si="78"/>
        <v>55467.719971255276</v>
      </c>
      <c r="G354" s="123">
        <f t="shared" si="73"/>
        <v>5.5467719971255276E-2</v>
      </c>
      <c r="H354" s="28">
        <f t="shared" si="79"/>
        <v>700</v>
      </c>
      <c r="I354" s="28">
        <f t="shared" si="74"/>
        <v>0.7</v>
      </c>
      <c r="J354" s="28">
        <f t="shared" si="75"/>
        <v>1400000</v>
      </c>
      <c r="K354" s="123">
        <f t="shared" si="76"/>
        <v>1.4</v>
      </c>
      <c r="L354" s="28">
        <f t="shared" si="70"/>
        <v>1200</v>
      </c>
      <c r="M354" s="124">
        <f t="shared" si="71"/>
        <v>4.32</v>
      </c>
      <c r="N354" s="123">
        <f>IF('[1]everything spreadsheet'!$B$12="Ozone",K354+M354+G354,G354+M354)</f>
        <v>5.7754677199712559</v>
      </c>
      <c r="O354" s="28">
        <f t="shared" si="80"/>
        <v>0.41253340856937543</v>
      </c>
      <c r="P354">
        <f t="shared" si="77"/>
        <v>28000</v>
      </c>
      <c r="Q354" s="8">
        <f t="shared" si="81"/>
        <v>28</v>
      </c>
      <c r="R354">
        <f t="shared" si="82"/>
        <v>44794</v>
      </c>
      <c r="W354">
        <f>(D354*1000)/'[1]everything spreadsheet'!$B$28/60+W353</f>
        <v>2200.0759023060718</v>
      </c>
    </row>
    <row r="355" spans="1:23" ht="15.75" customHeight="1">
      <c r="A355" s="79">
        <v>41986</v>
      </c>
      <c r="B355" s="56">
        <v>1</v>
      </c>
      <c r="C355" s="15">
        <f t="shared" si="72"/>
        <v>0.1</v>
      </c>
      <c r="D355" s="15">
        <f t="shared" si="69"/>
        <v>25.240000000000002</v>
      </c>
      <c r="E355" s="122">
        <f>'[1]everything spreadsheet'!$B$27*1000</f>
        <v>105879.88429553059</v>
      </c>
      <c r="F355" s="122">
        <f t="shared" si="78"/>
        <v>39619.799979468058</v>
      </c>
      <c r="G355" s="123">
        <f t="shared" si="73"/>
        <v>3.9619799979468059E-2</v>
      </c>
      <c r="H355" s="28">
        <f t="shared" si="79"/>
        <v>500</v>
      </c>
      <c r="I355" s="28">
        <f t="shared" si="74"/>
        <v>0.5</v>
      </c>
      <c r="J355" s="28">
        <f t="shared" si="75"/>
        <v>1000000</v>
      </c>
      <c r="K355" s="123">
        <f t="shared" si="76"/>
        <v>1</v>
      </c>
      <c r="L355" s="28">
        <f t="shared" si="70"/>
        <v>1200</v>
      </c>
      <c r="M355" s="124">
        <f t="shared" si="71"/>
        <v>4.32</v>
      </c>
      <c r="N355" s="123">
        <f>IF('[1]everything spreadsheet'!$B$12="Ozone",K355+M355+G355,G355+M355)</f>
        <v>5.3596197999794679</v>
      </c>
      <c r="O355" s="28">
        <f t="shared" si="80"/>
        <v>0.38282998571281918</v>
      </c>
      <c r="P355">
        <f t="shared" si="77"/>
        <v>20000</v>
      </c>
      <c r="Q355" s="8">
        <f t="shared" si="81"/>
        <v>20</v>
      </c>
      <c r="R355">
        <f t="shared" si="82"/>
        <v>44814</v>
      </c>
      <c r="W355">
        <f>(D355*1000)/'[1]everything spreadsheet'!$B$28/60+W354</f>
        <v>2210.1532868232448</v>
      </c>
    </row>
    <row r="356" spans="1:23" ht="15.75" customHeight="1">
      <c r="A356" s="79">
        <v>41987</v>
      </c>
      <c r="B356" s="56">
        <v>0</v>
      </c>
      <c r="C356" s="15">
        <f t="shared" si="72"/>
        <v>0</v>
      </c>
      <c r="D356" s="15">
        <f t="shared" si="69"/>
        <v>24.740000000000002</v>
      </c>
      <c r="E356" s="122">
        <f>'[1]everything spreadsheet'!$B$27*1000</f>
        <v>105879.88429553059</v>
      </c>
      <c r="F356" s="122">
        <f t="shared" si="78"/>
        <v>0</v>
      </c>
      <c r="G356" s="123">
        <f t="shared" si="73"/>
        <v>0</v>
      </c>
      <c r="H356" s="28">
        <f t="shared" si="79"/>
        <v>0</v>
      </c>
      <c r="I356" s="28">
        <f t="shared" si="74"/>
        <v>0</v>
      </c>
      <c r="J356" s="28">
        <f t="shared" si="75"/>
        <v>0</v>
      </c>
      <c r="K356" s="123">
        <f t="shared" si="76"/>
        <v>0</v>
      </c>
      <c r="L356" s="28">
        <f t="shared" si="70"/>
        <v>1200</v>
      </c>
      <c r="M356" s="124">
        <f t="shared" si="71"/>
        <v>4.32</v>
      </c>
      <c r="N356" s="123">
        <f>IF('[1]everything spreadsheet'!$B$12="Ozone",K356+M356+G356,G356+M356)</f>
        <v>4.32</v>
      </c>
      <c r="O356" s="28">
        <f t="shared" si="80"/>
        <v>0.30857142857142861</v>
      </c>
      <c r="P356">
        <f t="shared" si="77"/>
        <v>0</v>
      </c>
      <c r="Q356" s="8">
        <f t="shared" si="81"/>
        <v>0</v>
      </c>
      <c r="R356">
        <f t="shared" si="82"/>
        <v>44814</v>
      </c>
      <c r="W356">
        <f>(D356*1000)/'[1]everything spreadsheet'!$B$28/60+W355</f>
        <v>2220.0310401098877</v>
      </c>
    </row>
    <row r="357" spans="1:23" ht="15.75" customHeight="1">
      <c r="A357" s="79">
        <v>41988</v>
      </c>
      <c r="B357" s="56">
        <v>9</v>
      </c>
      <c r="C357" s="15">
        <f t="shared" si="72"/>
        <v>0.89999999999999991</v>
      </c>
      <c r="D357" s="15">
        <f t="shared" si="69"/>
        <v>25.14</v>
      </c>
      <c r="E357" s="122">
        <f>'[1]everything spreadsheet'!$B$27*1000</f>
        <v>105879.88429553059</v>
      </c>
      <c r="F357" s="122">
        <f t="shared" si="78"/>
        <v>356578.19981521252</v>
      </c>
      <c r="G357" s="123">
        <f t="shared" si="73"/>
        <v>0.35657819981521249</v>
      </c>
      <c r="H357" s="28">
        <f t="shared" si="79"/>
        <v>4499.9999999999991</v>
      </c>
      <c r="I357" s="28">
        <f t="shared" si="74"/>
        <v>4.4999999999999991</v>
      </c>
      <c r="J357" s="28">
        <f t="shared" si="75"/>
        <v>8999999.9999999981</v>
      </c>
      <c r="K357" s="123">
        <f t="shared" si="76"/>
        <v>8.9999999999999982</v>
      </c>
      <c r="L357" s="28">
        <f t="shared" si="70"/>
        <v>1200</v>
      </c>
      <c r="M357" s="124">
        <f t="shared" si="71"/>
        <v>4.32</v>
      </c>
      <c r="N357" s="123">
        <f>IF('[1]everything spreadsheet'!$B$12="Ozone",K357+M357+G357,G357+M357)</f>
        <v>13.676578199815211</v>
      </c>
      <c r="O357" s="28">
        <f t="shared" si="80"/>
        <v>0.97689844284394367</v>
      </c>
      <c r="P357">
        <f t="shared" si="77"/>
        <v>179999.99999999997</v>
      </c>
      <c r="Q357" s="8">
        <f t="shared" si="81"/>
        <v>179.99999999999997</v>
      </c>
      <c r="R357">
        <f t="shared" si="82"/>
        <v>44994</v>
      </c>
      <c r="W357">
        <f>(D357*1000)/'[1]everything spreadsheet'!$B$28/60+W356</f>
        <v>2230.0684983809547</v>
      </c>
    </row>
    <row r="358" spans="1:23" ht="15.75" customHeight="1">
      <c r="A358" s="79">
        <v>41989</v>
      </c>
      <c r="B358" s="56">
        <v>20.2</v>
      </c>
      <c r="C358" s="15">
        <f t="shared" si="72"/>
        <v>2.02</v>
      </c>
      <c r="D358" s="15">
        <f t="shared" si="69"/>
        <v>26</v>
      </c>
      <c r="E358" s="122">
        <f>'[1]everything spreadsheet'!$B$27*1000</f>
        <v>105879.88429553059</v>
      </c>
      <c r="F358" s="122">
        <f t="shared" si="78"/>
        <v>800319.95958525478</v>
      </c>
      <c r="G358" s="123">
        <f t="shared" si="73"/>
        <v>0.80031995958525481</v>
      </c>
      <c r="H358" s="28">
        <f t="shared" si="79"/>
        <v>10100</v>
      </c>
      <c r="I358" s="28">
        <f t="shared" si="74"/>
        <v>10.1</v>
      </c>
      <c r="J358" s="28">
        <f t="shared" si="75"/>
        <v>20200000</v>
      </c>
      <c r="K358" s="123">
        <f t="shared" si="76"/>
        <v>20.2</v>
      </c>
      <c r="L358" s="28">
        <f t="shared" si="70"/>
        <v>1200</v>
      </c>
      <c r="M358" s="124">
        <f t="shared" si="71"/>
        <v>4.32</v>
      </c>
      <c r="N358" s="123">
        <f>IF('[1]everything spreadsheet'!$B$12="Ozone",K358+M358+G358,G358+M358)</f>
        <v>25.320319959585255</v>
      </c>
      <c r="O358" s="28">
        <f t="shared" si="80"/>
        <v>1.8085942828275183</v>
      </c>
      <c r="P358">
        <f t="shared" si="77"/>
        <v>404000</v>
      </c>
      <c r="Q358" s="8">
        <f t="shared" si="81"/>
        <v>404</v>
      </c>
      <c r="R358">
        <f t="shared" si="82"/>
        <v>45398</v>
      </c>
      <c r="W358">
        <f>(D358*1000)/'[1]everything spreadsheet'!$B$28/60+W357</f>
        <v>2240.449322368534</v>
      </c>
    </row>
    <row r="359" spans="1:23" ht="15.75" customHeight="1">
      <c r="A359" s="79">
        <v>41990</v>
      </c>
      <c r="B359" s="56">
        <v>0.8</v>
      </c>
      <c r="C359" s="15">
        <f t="shared" si="72"/>
        <v>0.08</v>
      </c>
      <c r="D359" s="15">
        <f t="shared" si="69"/>
        <v>25.58</v>
      </c>
      <c r="E359" s="122">
        <f>'[1]everything spreadsheet'!$B$27*1000</f>
        <v>105879.88429553059</v>
      </c>
      <c r="F359" s="122">
        <f t="shared" si="78"/>
        <v>31695.839983574446</v>
      </c>
      <c r="G359" s="123">
        <f t="shared" si="73"/>
        <v>3.1695839983574448E-2</v>
      </c>
      <c r="H359" s="28">
        <f t="shared" si="79"/>
        <v>400</v>
      </c>
      <c r="I359" s="28">
        <f t="shared" si="74"/>
        <v>0.4</v>
      </c>
      <c r="J359" s="28">
        <f t="shared" si="75"/>
        <v>800000</v>
      </c>
      <c r="K359" s="123">
        <f t="shared" si="76"/>
        <v>0.8</v>
      </c>
      <c r="L359" s="28">
        <f t="shared" si="70"/>
        <v>1200</v>
      </c>
      <c r="M359" s="124">
        <f t="shared" si="71"/>
        <v>4.32</v>
      </c>
      <c r="N359" s="123">
        <f>IF('[1]everything spreadsheet'!$B$12="Ozone",K359+M359+G359,G359+M359)</f>
        <v>5.1516958399835744</v>
      </c>
      <c r="O359" s="28">
        <f t="shared" si="80"/>
        <v>0.36797827428454105</v>
      </c>
      <c r="P359">
        <f t="shared" si="77"/>
        <v>16000</v>
      </c>
      <c r="Q359" s="8">
        <f t="shared" si="81"/>
        <v>16</v>
      </c>
      <c r="R359">
        <f t="shared" si="82"/>
        <v>45414</v>
      </c>
      <c r="W359">
        <f>(D359*1000)/'[1]everything spreadsheet'!$B$28/60+W358</f>
        <v>2250.662456122468</v>
      </c>
    </row>
    <row r="360" spans="1:23" ht="15.75" customHeight="1">
      <c r="A360" s="79">
        <v>41991</v>
      </c>
      <c r="B360" s="56">
        <v>24.6</v>
      </c>
      <c r="C360" s="15">
        <f t="shared" si="72"/>
        <v>2.46</v>
      </c>
      <c r="D360" s="15">
        <f t="shared" ref="D360:D373" si="83">MAX(IF(D359+C360-$B$4/1000&lt;=$B$6,D359+C360-$B$4/1000,$B$6),0)</f>
        <v>26</v>
      </c>
      <c r="E360" s="122">
        <f>'[1]everything spreadsheet'!$B$27*1000</f>
        <v>105879.88429553059</v>
      </c>
      <c r="F360" s="122">
        <f t="shared" si="78"/>
        <v>974647.07949491427</v>
      </c>
      <c r="G360" s="123">
        <f t="shared" si="73"/>
        <v>0.97464707949491425</v>
      </c>
      <c r="H360" s="28">
        <f t="shared" si="79"/>
        <v>12300</v>
      </c>
      <c r="I360" s="28">
        <f t="shared" si="74"/>
        <v>12.3</v>
      </c>
      <c r="J360" s="28">
        <f t="shared" si="75"/>
        <v>24600000</v>
      </c>
      <c r="K360" s="123">
        <f t="shared" si="76"/>
        <v>24.6</v>
      </c>
      <c r="L360" s="28">
        <f t="shared" si="70"/>
        <v>1200</v>
      </c>
      <c r="M360" s="124">
        <f t="shared" si="71"/>
        <v>4.32</v>
      </c>
      <c r="N360" s="123">
        <f>IF('[1]everything spreadsheet'!$B$12="Ozone",K360+M360+G360,G360+M360)</f>
        <v>29.894647079494916</v>
      </c>
      <c r="O360" s="28">
        <f t="shared" si="80"/>
        <v>2.1353319342496371</v>
      </c>
      <c r="P360">
        <f t="shared" si="77"/>
        <v>492000</v>
      </c>
      <c r="Q360" s="8">
        <f t="shared" si="81"/>
        <v>492</v>
      </c>
      <c r="R360">
        <f t="shared" si="82"/>
        <v>45906</v>
      </c>
      <c r="W360">
        <f>(D360*1000)/'[1]everything spreadsheet'!$B$28/60+W359</f>
        <v>2261.0432801100474</v>
      </c>
    </row>
    <row r="361" spans="1:23" ht="15.75" customHeight="1">
      <c r="A361" s="79">
        <v>41992</v>
      </c>
      <c r="B361" s="56">
        <v>0</v>
      </c>
      <c r="C361" s="15">
        <f t="shared" si="72"/>
        <v>0</v>
      </c>
      <c r="D361" s="15">
        <f t="shared" si="83"/>
        <v>25.5</v>
      </c>
      <c r="E361" s="122">
        <f>'[1]everything spreadsheet'!$B$27*1000</f>
        <v>105879.88429553059</v>
      </c>
      <c r="F361" s="122">
        <f t="shared" si="78"/>
        <v>0</v>
      </c>
      <c r="G361" s="123">
        <f t="shared" si="73"/>
        <v>0</v>
      </c>
      <c r="H361" s="28">
        <f t="shared" si="79"/>
        <v>0</v>
      </c>
      <c r="I361" s="28">
        <f t="shared" si="74"/>
        <v>0</v>
      </c>
      <c r="J361" s="28">
        <f t="shared" si="75"/>
        <v>0</v>
      </c>
      <c r="K361" s="123">
        <f t="shared" si="76"/>
        <v>0</v>
      </c>
      <c r="L361" s="28">
        <f t="shared" si="70"/>
        <v>1200</v>
      </c>
      <c r="M361" s="124">
        <f t="shared" si="71"/>
        <v>4.32</v>
      </c>
      <c r="N361" s="123">
        <f>IF('[1]everything spreadsheet'!$B$12="Ozone",K361+M361+G361,G361+M361)</f>
        <v>4.32</v>
      </c>
      <c r="O361" s="28">
        <f t="shared" si="80"/>
        <v>0.30857142857142861</v>
      </c>
      <c r="P361">
        <f t="shared" si="77"/>
        <v>0</v>
      </c>
      <c r="Q361" s="8">
        <f t="shared" si="81"/>
        <v>0</v>
      </c>
      <c r="R361">
        <f t="shared" si="82"/>
        <v>45906</v>
      </c>
      <c r="W361">
        <f>(D361*1000)/'[1]everything spreadsheet'!$B$28/60+W360</f>
        <v>2271.2244728670962</v>
      </c>
    </row>
    <row r="362" spans="1:23" ht="15.75" customHeight="1">
      <c r="A362" s="79">
        <v>41993</v>
      </c>
      <c r="B362" s="56">
        <v>0</v>
      </c>
      <c r="C362" s="15">
        <f t="shared" si="72"/>
        <v>0</v>
      </c>
      <c r="D362" s="15">
        <f t="shared" si="83"/>
        <v>25</v>
      </c>
      <c r="E362" s="122">
        <f>'[1]everything spreadsheet'!$B$27*1000</f>
        <v>105879.88429553059</v>
      </c>
      <c r="F362" s="122">
        <f t="shared" si="78"/>
        <v>0</v>
      </c>
      <c r="G362" s="123">
        <f t="shared" si="73"/>
        <v>0</v>
      </c>
      <c r="H362" s="28">
        <f t="shared" si="79"/>
        <v>0</v>
      </c>
      <c r="I362" s="28">
        <f t="shared" si="74"/>
        <v>0</v>
      </c>
      <c r="J362" s="28">
        <f t="shared" si="75"/>
        <v>0</v>
      </c>
      <c r="K362" s="123">
        <f t="shared" si="76"/>
        <v>0</v>
      </c>
      <c r="L362" s="28">
        <f t="shared" ref="L362:L373" si="84">$M$1*24</f>
        <v>1200</v>
      </c>
      <c r="M362" s="124">
        <f t="shared" si="71"/>
        <v>4.32</v>
      </c>
      <c r="N362" s="123">
        <f>IF('[1]everything spreadsheet'!$B$12="Ozone",K362+M362+G362,G362+M362)</f>
        <v>4.32</v>
      </c>
      <c r="O362" s="28">
        <f t="shared" si="80"/>
        <v>0.30857142857142861</v>
      </c>
      <c r="P362">
        <f t="shared" si="77"/>
        <v>0</v>
      </c>
      <c r="Q362" s="8">
        <f t="shared" si="81"/>
        <v>0</v>
      </c>
      <c r="R362">
        <f t="shared" si="82"/>
        <v>45906</v>
      </c>
      <c r="W362">
        <f>(D362*1000)/'[1]everything spreadsheet'!$B$28/60+W361</f>
        <v>2281.206034393615</v>
      </c>
    </row>
    <row r="363" spans="1:23" ht="15.75" customHeight="1">
      <c r="A363" s="79">
        <v>41994</v>
      </c>
      <c r="B363" s="56">
        <v>8.8000000000000007</v>
      </c>
      <c r="C363" s="15">
        <f t="shared" si="72"/>
        <v>0.88</v>
      </c>
      <c r="D363" s="15">
        <f t="shared" si="83"/>
        <v>25.38</v>
      </c>
      <c r="E363" s="122">
        <f>'[1]everything spreadsheet'!$B$27*1000</f>
        <v>105879.88429553059</v>
      </c>
      <c r="F363" s="122">
        <f t="shared" si="78"/>
        <v>348654.23981931893</v>
      </c>
      <c r="G363" s="123">
        <f t="shared" si="73"/>
        <v>0.34865423981931892</v>
      </c>
      <c r="H363" s="28">
        <f t="shared" si="79"/>
        <v>4400</v>
      </c>
      <c r="I363" s="28">
        <f t="shared" si="74"/>
        <v>4.4000000000000004</v>
      </c>
      <c r="J363" s="28">
        <f t="shared" si="75"/>
        <v>8800000</v>
      </c>
      <c r="K363" s="123">
        <f t="shared" si="76"/>
        <v>8.8000000000000007</v>
      </c>
      <c r="L363" s="28">
        <f t="shared" si="84"/>
        <v>1200</v>
      </c>
      <c r="M363" s="124">
        <f t="shared" si="71"/>
        <v>4.32</v>
      </c>
      <c r="N363" s="123">
        <f>IF('[1]everything spreadsheet'!$B$12="Ozone",K363+M363+G363,G363+M363)</f>
        <v>13.468654239819321</v>
      </c>
      <c r="O363" s="28">
        <f t="shared" si="80"/>
        <v>0.96204673141566577</v>
      </c>
      <c r="P363">
        <f t="shared" si="77"/>
        <v>176000</v>
      </c>
      <c r="Q363" s="8">
        <f t="shared" si="81"/>
        <v>176</v>
      </c>
      <c r="R363">
        <f t="shared" si="82"/>
        <v>46082</v>
      </c>
      <c r="W363">
        <f>(D363*1000)/'[1]everything spreadsheet'!$B$28/60+W362</f>
        <v>2291.3393156553366</v>
      </c>
    </row>
    <row r="364" spans="1:23" ht="15.75" customHeight="1">
      <c r="A364" s="79">
        <v>41995</v>
      </c>
      <c r="B364" s="56">
        <v>11.6</v>
      </c>
      <c r="C364" s="15">
        <f t="shared" si="72"/>
        <v>1.1599999999999999</v>
      </c>
      <c r="D364" s="15">
        <f t="shared" si="83"/>
        <v>26</v>
      </c>
      <c r="E364" s="122">
        <f>'[1]everything spreadsheet'!$B$27*1000</f>
        <v>105879.88429553059</v>
      </c>
      <c r="F364" s="122">
        <f t="shared" si="78"/>
        <v>459589.67976182944</v>
      </c>
      <c r="G364" s="123">
        <f t="shared" si="73"/>
        <v>0.45958967976182946</v>
      </c>
      <c r="H364" s="28">
        <f t="shared" si="79"/>
        <v>5799.9999999999991</v>
      </c>
      <c r="I364" s="28">
        <f t="shared" si="74"/>
        <v>5.7999999999999989</v>
      </c>
      <c r="J364" s="28">
        <f t="shared" si="75"/>
        <v>11599999.999999998</v>
      </c>
      <c r="K364" s="123">
        <f t="shared" si="76"/>
        <v>11.599999999999998</v>
      </c>
      <c r="L364" s="28">
        <f t="shared" si="84"/>
        <v>1200</v>
      </c>
      <c r="M364" s="124">
        <f t="shared" si="71"/>
        <v>4.32</v>
      </c>
      <c r="N364" s="123">
        <f>IF('[1]everything spreadsheet'!$B$12="Ozone",K364+M364+G364,G364+M364)</f>
        <v>16.379589679761828</v>
      </c>
      <c r="O364" s="28">
        <f t="shared" si="80"/>
        <v>1.1699706914115593</v>
      </c>
      <c r="P364">
        <f t="shared" si="77"/>
        <v>231999.99999999997</v>
      </c>
      <c r="Q364" s="8">
        <f t="shared" si="81"/>
        <v>231.99999999999997</v>
      </c>
      <c r="R364">
        <f t="shared" si="82"/>
        <v>46314</v>
      </c>
      <c r="W364">
        <f>(D364*1000)/'[1]everything spreadsheet'!$B$28/60+W363</f>
        <v>2301.7201396429159</v>
      </c>
    </row>
    <row r="365" spans="1:23" ht="15.75" customHeight="1">
      <c r="A365" s="79">
        <v>41996</v>
      </c>
      <c r="B365" s="56">
        <v>10</v>
      </c>
      <c r="C365" s="15">
        <f t="shared" si="72"/>
        <v>1</v>
      </c>
      <c r="D365" s="15">
        <f t="shared" si="83"/>
        <v>26</v>
      </c>
      <c r="E365" s="122">
        <f>'[1]everything spreadsheet'!$B$27*1000</f>
        <v>105879.88429553059</v>
      </c>
      <c r="F365" s="122">
        <f t="shared" si="78"/>
        <v>396197.99979468057</v>
      </c>
      <c r="G365" s="123">
        <f t="shared" si="73"/>
        <v>0.39619799979468057</v>
      </c>
      <c r="H365" s="28">
        <f t="shared" si="79"/>
        <v>5000</v>
      </c>
      <c r="I365" s="28">
        <f t="shared" si="74"/>
        <v>5</v>
      </c>
      <c r="J365" s="28">
        <f t="shared" si="75"/>
        <v>10000000</v>
      </c>
      <c r="K365" s="123">
        <f t="shared" si="76"/>
        <v>10</v>
      </c>
      <c r="L365" s="28">
        <f t="shared" si="84"/>
        <v>1200</v>
      </c>
      <c r="M365" s="124">
        <f t="shared" si="71"/>
        <v>4.32</v>
      </c>
      <c r="N365" s="123">
        <f>IF('[1]everything spreadsheet'!$B$12="Ozone",K365+M365+G365,G365+M365)</f>
        <v>14.71619799979468</v>
      </c>
      <c r="O365" s="28">
        <f t="shared" si="80"/>
        <v>1.0511569999853343</v>
      </c>
      <c r="P365">
        <f t="shared" si="77"/>
        <v>200000</v>
      </c>
      <c r="Q365" s="8">
        <f t="shared" si="81"/>
        <v>200</v>
      </c>
      <c r="R365">
        <f t="shared" si="82"/>
        <v>46514</v>
      </c>
      <c r="W365">
        <f>(D365*1000)/'[1]everything spreadsheet'!$B$28/60+W364</f>
        <v>2312.1009636304952</v>
      </c>
    </row>
    <row r="366" spans="1:23" ht="15.75" customHeight="1">
      <c r="A366" s="79">
        <v>41997</v>
      </c>
      <c r="B366" s="56">
        <v>2.2000000000000002</v>
      </c>
      <c r="C366" s="15">
        <f t="shared" si="72"/>
        <v>0.22</v>
      </c>
      <c r="D366" s="15">
        <f t="shared" si="83"/>
        <v>25.72</v>
      </c>
      <c r="E366" s="122">
        <f>'[1]everything spreadsheet'!$B$27*1000</f>
        <v>105879.88429553059</v>
      </c>
      <c r="F366" s="122">
        <f t="shared" si="78"/>
        <v>87163.559954829732</v>
      </c>
      <c r="G366" s="123">
        <f t="shared" si="73"/>
        <v>8.7163559954829731E-2</v>
      </c>
      <c r="H366" s="28">
        <f t="shared" si="79"/>
        <v>1100</v>
      </c>
      <c r="I366" s="28">
        <f t="shared" si="74"/>
        <v>1.1000000000000001</v>
      </c>
      <c r="J366" s="28">
        <f t="shared" si="75"/>
        <v>2200000</v>
      </c>
      <c r="K366" s="123">
        <f t="shared" si="76"/>
        <v>2.2000000000000002</v>
      </c>
      <c r="L366" s="28">
        <f t="shared" si="84"/>
        <v>1200</v>
      </c>
      <c r="M366" s="124">
        <f t="shared" si="71"/>
        <v>4.32</v>
      </c>
      <c r="N366" s="123">
        <f>IF('[1]everything spreadsheet'!$B$12="Ozone",K366+M366+G366,G366+M366)</f>
        <v>6.60716355995483</v>
      </c>
      <c r="O366" s="28">
        <f t="shared" si="80"/>
        <v>0.47194025428248787</v>
      </c>
      <c r="P366">
        <f t="shared" si="77"/>
        <v>44000</v>
      </c>
      <c r="Q366" s="8">
        <f t="shared" si="81"/>
        <v>44</v>
      </c>
      <c r="R366">
        <f t="shared" si="82"/>
        <v>46558</v>
      </c>
      <c r="W366">
        <f>(D366*1000)/'[1]everything spreadsheet'!$B$28/60+W365</f>
        <v>2322.3699941289774</v>
      </c>
    </row>
    <row r="367" spans="1:23" ht="15.75" customHeight="1">
      <c r="A367" s="79">
        <v>41998</v>
      </c>
      <c r="B367" s="56">
        <v>0.6</v>
      </c>
      <c r="C367" s="15">
        <f t="shared" si="72"/>
        <v>0.06</v>
      </c>
      <c r="D367" s="15">
        <f t="shared" si="83"/>
        <v>25.279999999999998</v>
      </c>
      <c r="E367" s="122">
        <f>'[1]everything spreadsheet'!$B$27*1000</f>
        <v>105879.88429553059</v>
      </c>
      <c r="F367" s="122">
        <f t="shared" si="78"/>
        <v>23771.879987680833</v>
      </c>
      <c r="G367" s="123">
        <f t="shared" si="73"/>
        <v>2.3771879987680832E-2</v>
      </c>
      <c r="H367" s="28">
        <f t="shared" si="79"/>
        <v>300</v>
      </c>
      <c r="I367" s="28">
        <f t="shared" si="74"/>
        <v>0.3</v>
      </c>
      <c r="J367" s="28">
        <f t="shared" si="75"/>
        <v>600000</v>
      </c>
      <c r="K367" s="123">
        <f t="shared" si="76"/>
        <v>0.6</v>
      </c>
      <c r="L367" s="28">
        <f t="shared" si="84"/>
        <v>1200</v>
      </c>
      <c r="M367" s="124">
        <f t="shared" si="71"/>
        <v>4.32</v>
      </c>
      <c r="N367" s="123">
        <f>IF('[1]everything spreadsheet'!$B$12="Ozone",K367+M367+G367,G367+M367)</f>
        <v>4.9437718799876809</v>
      </c>
      <c r="O367" s="28">
        <f t="shared" si="80"/>
        <v>0.35312656285626293</v>
      </c>
      <c r="P367">
        <f t="shared" si="77"/>
        <v>12000</v>
      </c>
      <c r="Q367" s="8">
        <f t="shared" si="81"/>
        <v>12</v>
      </c>
      <c r="R367">
        <f t="shared" si="82"/>
        <v>46570</v>
      </c>
      <c r="W367">
        <f>(D367*1000)/'[1]everything spreadsheet'!$B$28/60+W366</f>
        <v>2332.4633491445929</v>
      </c>
    </row>
    <row r="368" spans="1:23" ht="15.75" customHeight="1">
      <c r="A368" s="79">
        <v>41999</v>
      </c>
      <c r="B368" s="56">
        <v>10.199999999999999</v>
      </c>
      <c r="C368" s="15">
        <f t="shared" si="72"/>
        <v>1.0199999999999998</v>
      </c>
      <c r="D368" s="15">
        <f t="shared" si="83"/>
        <v>25.799999999999997</v>
      </c>
      <c r="E368" s="122">
        <f>'[1]everything spreadsheet'!$B$27*1000</f>
        <v>105879.88429553059</v>
      </c>
      <c r="F368" s="122">
        <f t="shared" si="78"/>
        <v>404121.9597905741</v>
      </c>
      <c r="G368" s="123">
        <f t="shared" si="73"/>
        <v>0.40412195979057408</v>
      </c>
      <c r="H368" s="28">
        <f t="shared" si="79"/>
        <v>5100</v>
      </c>
      <c r="I368" s="28">
        <f t="shared" si="74"/>
        <v>5.0999999999999996</v>
      </c>
      <c r="J368" s="28">
        <f t="shared" si="75"/>
        <v>10200000</v>
      </c>
      <c r="K368" s="123">
        <f t="shared" si="76"/>
        <v>10.199999999999999</v>
      </c>
      <c r="L368" s="28">
        <f t="shared" si="84"/>
        <v>1200</v>
      </c>
      <c r="M368" s="124">
        <f t="shared" ref="M368:M373" si="85">L368*3600/1000000</f>
        <v>4.32</v>
      </c>
      <c r="N368" s="123">
        <f>IF('[1]everything spreadsheet'!$B$12="Ozone",K368+M368+G368,G368+M368)</f>
        <v>14.924121959790574</v>
      </c>
      <c r="O368" s="28">
        <f t="shared" si="80"/>
        <v>1.0660087114136123</v>
      </c>
      <c r="P368">
        <f t="shared" si="77"/>
        <v>204000</v>
      </c>
      <c r="Q368" s="8">
        <f t="shared" si="81"/>
        <v>204</v>
      </c>
      <c r="R368">
        <f t="shared" si="82"/>
        <v>46774</v>
      </c>
      <c r="W368">
        <f>(D368*1000)/'[1]everything spreadsheet'!$B$28/60+W367</f>
        <v>2342.7643206399603</v>
      </c>
    </row>
    <row r="369" spans="1:23" ht="15.75" customHeight="1">
      <c r="A369" s="79">
        <v>42000</v>
      </c>
      <c r="B369" s="56">
        <v>5.4</v>
      </c>
      <c r="C369" s="15">
        <f t="shared" si="72"/>
        <v>0.54</v>
      </c>
      <c r="D369" s="15">
        <f t="shared" si="83"/>
        <v>25.839999999999996</v>
      </c>
      <c r="E369" s="122">
        <f>'[1]everything spreadsheet'!$B$27*1000</f>
        <v>105879.88429553059</v>
      </c>
      <c r="F369" s="122">
        <f t="shared" si="78"/>
        <v>213946.91988912752</v>
      </c>
      <c r="G369" s="123">
        <f t="shared" si="73"/>
        <v>0.21394691988912751</v>
      </c>
      <c r="H369" s="28">
        <f t="shared" si="79"/>
        <v>2700</v>
      </c>
      <c r="I369" s="28">
        <f t="shared" si="74"/>
        <v>2.7</v>
      </c>
      <c r="J369" s="28">
        <f t="shared" si="75"/>
        <v>5400000</v>
      </c>
      <c r="K369" s="123">
        <f t="shared" si="76"/>
        <v>5.4</v>
      </c>
      <c r="L369" s="28">
        <f t="shared" si="84"/>
        <v>1200</v>
      </c>
      <c r="M369" s="124">
        <f t="shared" si="85"/>
        <v>4.32</v>
      </c>
      <c r="N369" s="123">
        <f>IF('[1]everything spreadsheet'!$B$12="Ozone",K369+M369+G369,G369+M369)</f>
        <v>9.9339469198891273</v>
      </c>
      <c r="O369" s="28">
        <f t="shared" si="80"/>
        <v>0.70956763713493776</v>
      </c>
      <c r="P369">
        <f t="shared" si="77"/>
        <v>108000</v>
      </c>
      <c r="Q369" s="8">
        <f t="shared" si="81"/>
        <v>108</v>
      </c>
      <c r="R369">
        <f t="shared" si="82"/>
        <v>46882</v>
      </c>
      <c r="W369">
        <f>(D369*1000)/'[1]everything spreadsheet'!$B$28/60+W368</f>
        <v>2353.0812626337697</v>
      </c>
    </row>
    <row r="370" spans="1:23" ht="15.75" customHeight="1">
      <c r="A370" s="79">
        <v>42001</v>
      </c>
      <c r="B370" s="56">
        <v>0</v>
      </c>
      <c r="C370" s="15">
        <f t="shared" si="72"/>
        <v>0</v>
      </c>
      <c r="D370" s="15">
        <f t="shared" si="83"/>
        <v>25.339999999999996</v>
      </c>
      <c r="E370" s="122">
        <f>'[1]everything spreadsheet'!$B$27*1000</f>
        <v>105879.88429553059</v>
      </c>
      <c r="F370" s="122">
        <f t="shared" si="78"/>
        <v>0</v>
      </c>
      <c r="G370" s="123">
        <f t="shared" si="73"/>
        <v>0</v>
      </c>
      <c r="H370" s="28">
        <f t="shared" si="79"/>
        <v>0</v>
      </c>
      <c r="I370" s="28">
        <f t="shared" si="74"/>
        <v>0</v>
      </c>
      <c r="J370" s="28">
        <f t="shared" si="75"/>
        <v>0</v>
      </c>
      <c r="K370" s="123">
        <f t="shared" si="76"/>
        <v>0</v>
      </c>
      <c r="L370" s="28">
        <f t="shared" si="84"/>
        <v>1200</v>
      </c>
      <c r="M370" s="124">
        <f t="shared" si="85"/>
        <v>4.32</v>
      </c>
      <c r="N370" s="123">
        <f>IF('[1]everything spreadsheet'!$B$12="Ozone",K370+M370+G370,G370+M370)</f>
        <v>4.32</v>
      </c>
      <c r="O370" s="28">
        <f t="shared" si="80"/>
        <v>0.30857142857142861</v>
      </c>
      <c r="P370">
        <f t="shared" si="77"/>
        <v>0</v>
      </c>
      <c r="Q370" s="8">
        <f t="shared" si="81"/>
        <v>0</v>
      </c>
      <c r="R370">
        <f t="shared" si="82"/>
        <v>46882</v>
      </c>
      <c r="W370">
        <f>(D370*1000)/'[1]everything spreadsheet'!$B$28/60+W369</f>
        <v>2363.1985733970491</v>
      </c>
    </row>
    <row r="371" spans="1:23" ht="15.75" customHeight="1">
      <c r="A371" s="79">
        <v>42002</v>
      </c>
      <c r="B371" s="56">
        <v>0</v>
      </c>
      <c r="C371" s="15">
        <f t="shared" si="72"/>
        <v>0</v>
      </c>
      <c r="D371" s="15">
        <f t="shared" si="83"/>
        <v>24.839999999999996</v>
      </c>
      <c r="E371" s="122">
        <f>'[1]everything spreadsheet'!$B$27*1000</f>
        <v>105879.88429553059</v>
      </c>
      <c r="F371" s="122">
        <f t="shared" si="78"/>
        <v>0</v>
      </c>
      <c r="G371" s="123">
        <f t="shared" si="73"/>
        <v>0</v>
      </c>
      <c r="H371" s="28">
        <f t="shared" si="79"/>
        <v>0</v>
      </c>
      <c r="I371" s="28">
        <f t="shared" si="74"/>
        <v>0</v>
      </c>
      <c r="J371" s="28">
        <f t="shared" si="75"/>
        <v>0</v>
      </c>
      <c r="K371" s="123">
        <f t="shared" si="76"/>
        <v>0</v>
      </c>
      <c r="L371" s="28">
        <f t="shared" si="84"/>
        <v>1200</v>
      </c>
      <c r="M371" s="124">
        <f t="shared" si="85"/>
        <v>4.32</v>
      </c>
      <c r="N371" s="123">
        <f>IF('[1]everything spreadsheet'!$B$12="Ozone",K371+M371+G371,G371+M371)</f>
        <v>4.32</v>
      </c>
      <c r="O371" s="28">
        <f t="shared" si="80"/>
        <v>0.30857142857142861</v>
      </c>
      <c r="P371">
        <f t="shared" si="77"/>
        <v>0</v>
      </c>
      <c r="Q371" s="8">
        <f t="shared" si="81"/>
        <v>0</v>
      </c>
      <c r="R371">
        <f t="shared" si="82"/>
        <v>46882</v>
      </c>
      <c r="W371">
        <f>(D371*1000)/'[1]everything spreadsheet'!$B$28/60+W370</f>
        <v>2373.1162529297981</v>
      </c>
    </row>
    <row r="372" spans="1:23" ht="15.75" customHeight="1">
      <c r="A372" s="79">
        <v>42003</v>
      </c>
      <c r="B372" s="56">
        <v>0</v>
      </c>
      <c r="C372" s="15">
        <f t="shared" si="72"/>
        <v>0</v>
      </c>
      <c r="D372" s="15">
        <f t="shared" si="83"/>
        <v>24.339999999999996</v>
      </c>
      <c r="E372" s="122">
        <f>'[1]everything spreadsheet'!$B$27*1000</f>
        <v>105879.88429553059</v>
      </c>
      <c r="F372" s="122">
        <f t="shared" si="78"/>
        <v>0</v>
      </c>
      <c r="G372" s="123">
        <f t="shared" si="73"/>
        <v>0</v>
      </c>
      <c r="H372" s="28">
        <f t="shared" si="79"/>
        <v>0</v>
      </c>
      <c r="I372" s="28">
        <f t="shared" si="74"/>
        <v>0</v>
      </c>
      <c r="J372" s="28">
        <f t="shared" si="75"/>
        <v>0</v>
      </c>
      <c r="K372" s="123">
        <f t="shared" si="76"/>
        <v>0</v>
      </c>
      <c r="L372" s="28">
        <f t="shared" si="84"/>
        <v>1200</v>
      </c>
      <c r="M372" s="124">
        <f t="shared" si="85"/>
        <v>4.32</v>
      </c>
      <c r="N372" s="123">
        <f>IF('[1]everything spreadsheet'!$B$12="Ozone",K372+M372+G372,G372+M372)</f>
        <v>4.32</v>
      </c>
      <c r="O372" s="28">
        <f t="shared" si="80"/>
        <v>0.30857142857142861</v>
      </c>
      <c r="P372">
        <f t="shared" si="77"/>
        <v>0</v>
      </c>
      <c r="Q372" s="8">
        <f t="shared" si="81"/>
        <v>0</v>
      </c>
      <c r="R372">
        <f t="shared" si="82"/>
        <v>46882</v>
      </c>
      <c r="W372">
        <f>(D372*1000)/'[1]everything spreadsheet'!$B$28/60+W371</f>
        <v>2382.8343012320165</v>
      </c>
    </row>
    <row r="373" spans="1:23" ht="15.75" customHeight="1">
      <c r="A373" s="79">
        <v>42004</v>
      </c>
      <c r="B373" s="56">
        <v>0</v>
      </c>
      <c r="C373" s="15">
        <f t="shared" si="72"/>
        <v>0</v>
      </c>
      <c r="D373" s="15">
        <f t="shared" si="83"/>
        <v>23.839999999999996</v>
      </c>
      <c r="E373" s="122">
        <f>'[1]everything spreadsheet'!$B$27*1000</f>
        <v>105879.88429553059</v>
      </c>
      <c r="F373" s="122">
        <f t="shared" si="78"/>
        <v>0</v>
      </c>
      <c r="G373" s="123">
        <f t="shared" si="73"/>
        <v>0</v>
      </c>
      <c r="H373" s="28">
        <f t="shared" si="79"/>
        <v>0</v>
      </c>
      <c r="I373" s="28">
        <f t="shared" si="74"/>
        <v>0</v>
      </c>
      <c r="J373" s="28">
        <f t="shared" si="75"/>
        <v>0</v>
      </c>
      <c r="K373" s="123">
        <f t="shared" si="76"/>
        <v>0</v>
      </c>
      <c r="L373" s="28">
        <f t="shared" si="84"/>
        <v>1200</v>
      </c>
      <c r="M373" s="124">
        <f t="shared" si="85"/>
        <v>4.32</v>
      </c>
      <c r="N373" s="123">
        <f>IF('[1]everything spreadsheet'!$B$12="Ozone",K373+M373+G373,G373+M373)</f>
        <v>4.32</v>
      </c>
      <c r="O373" s="28">
        <f t="shared" si="80"/>
        <v>0.30857142857142861</v>
      </c>
      <c r="P373">
        <f t="shared" si="77"/>
        <v>0</v>
      </c>
      <c r="Q373" s="8">
        <f t="shared" si="81"/>
        <v>0</v>
      </c>
      <c r="R373">
        <f t="shared" si="82"/>
        <v>46882</v>
      </c>
      <c r="W373">
        <f>(D373*1000)/'[1]everything spreadsheet'!$B$28/60+W372</f>
        <v>2392.3527183037045</v>
      </c>
    </row>
    <row r="374" spans="1:23" ht="15.75" customHeight="1">
      <c r="O374" s="2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16"/>
  <sheetViews>
    <sheetView topLeftCell="A7" zoomScale="85" zoomScaleNormal="85" workbookViewId="0">
      <selection activeCell="A17" sqref="A17"/>
    </sheetView>
  </sheetViews>
  <sheetFormatPr baseColWidth="10" defaultColWidth="12.6640625" defaultRowHeight="15.75" customHeight="1"/>
  <cols>
    <col min="1" max="1" width="32.1640625" customWidth="1"/>
    <col min="2" max="2" width="17.5" customWidth="1"/>
    <col min="3" max="3" width="22" customWidth="1"/>
    <col min="4" max="4" width="30.33203125" customWidth="1"/>
    <col min="5" max="5" width="21.33203125" customWidth="1"/>
    <col min="6" max="6" width="28" customWidth="1"/>
    <col min="9" max="9" width="33.5" customWidth="1"/>
  </cols>
  <sheetData>
    <row r="1" spans="1:10" ht="15.75" customHeight="1">
      <c r="A1" s="279" t="s">
        <v>309</v>
      </c>
      <c r="B1" s="275"/>
      <c r="C1" s="125" t="s">
        <v>310</v>
      </c>
      <c r="D1" s="125" t="s">
        <v>311</v>
      </c>
      <c r="E1" s="125" t="s">
        <v>312</v>
      </c>
      <c r="F1" s="125" t="s">
        <v>313</v>
      </c>
      <c r="G1" s="126" t="s">
        <v>314</v>
      </c>
      <c r="I1" s="8" t="s">
        <v>315</v>
      </c>
      <c r="J1" s="127">
        <f>C3*G3+C2*G2</f>
        <v>9.7453827373145785</v>
      </c>
    </row>
    <row r="2" spans="1:10" ht="15.75" customHeight="1">
      <c r="A2" s="8" t="s">
        <v>316</v>
      </c>
      <c r="C2" s="125">
        <v>0</v>
      </c>
      <c r="D2" s="125">
        <v>0</v>
      </c>
      <c r="E2" s="1">
        <v>0</v>
      </c>
      <c r="F2" s="1">
        <v>0</v>
      </c>
      <c r="G2" s="128">
        <v>0</v>
      </c>
      <c r="I2" s="8" t="s">
        <v>317</v>
      </c>
      <c r="J2" s="127">
        <f>D3*G3+D2*G2</f>
        <v>7.3090370529859339</v>
      </c>
    </row>
    <row r="3" spans="1:10" ht="15.75" customHeight="1">
      <c r="A3" s="8" t="s">
        <v>318</v>
      </c>
      <c r="C3" s="129">
        <v>4</v>
      </c>
      <c r="D3" s="129">
        <v>3</v>
      </c>
      <c r="E3" s="129">
        <v>7</v>
      </c>
      <c r="F3" s="1">
        <f>365/[1]energy!$S$10</f>
        <v>22.8125</v>
      </c>
      <c r="G3" s="128">
        <f t="shared" ref="G3" si="0">4-0.5*LN(F3)</f>
        <v>2.4363456843286446</v>
      </c>
      <c r="I3" s="130" t="s">
        <v>319</v>
      </c>
      <c r="J3" s="127">
        <f>SUM(J1:J2)</f>
        <v>17.054419790300514</v>
      </c>
    </row>
    <row r="4" spans="1:10" ht="14">
      <c r="I4" s="131" t="s">
        <v>320</v>
      </c>
      <c r="J4" s="132">
        <v>32</v>
      </c>
    </row>
    <row r="5" spans="1:10" ht="14">
      <c r="A5" s="1"/>
      <c r="B5" s="1"/>
      <c r="C5" s="1"/>
      <c r="D5" s="1"/>
      <c r="E5" s="1"/>
      <c r="F5" s="1"/>
      <c r="I5" s="131" t="s">
        <v>321</v>
      </c>
      <c r="J5" s="132">
        <v>0</v>
      </c>
    </row>
    <row r="6" spans="1:10" ht="15.75" customHeight="1">
      <c r="I6" s="130" t="s">
        <v>322</v>
      </c>
      <c r="J6" s="132">
        <f>1/2*(1+COS((J3-J5)*PI()/(J4-J5)))</f>
        <v>0.44833367988025941</v>
      </c>
    </row>
    <row r="8" spans="1:10" ht="15.75" customHeight="1">
      <c r="A8" s="279" t="s">
        <v>309</v>
      </c>
      <c r="B8" s="275"/>
      <c r="C8" s="1"/>
      <c r="D8" s="1"/>
      <c r="E8" s="1"/>
      <c r="F8" s="1"/>
      <c r="I8" s="8" t="s">
        <v>315</v>
      </c>
      <c r="J8" s="128">
        <f>C3*G3+C9*G9</f>
        <v>19.490765474629157</v>
      </c>
    </row>
    <row r="9" spans="1:10" ht="15.75" customHeight="1">
      <c r="A9" s="8" t="s">
        <v>323</v>
      </c>
      <c r="C9" s="129">
        <v>4</v>
      </c>
      <c r="D9" s="129">
        <v>3</v>
      </c>
      <c r="E9" s="129">
        <v>7</v>
      </c>
      <c r="F9" s="1">
        <f>365/[1]energy!$S$10</f>
        <v>22.8125</v>
      </c>
      <c r="G9" s="128">
        <f t="shared" ref="G9:G10" si="1">4-0.5*LN(F9)</f>
        <v>2.4363456843286446</v>
      </c>
      <c r="I9" s="8" t="s">
        <v>317</v>
      </c>
      <c r="J9" s="128">
        <f>D3*G3+D9*G9</f>
        <v>14.618074105971868</v>
      </c>
    </row>
    <row r="10" spans="1:10" ht="15.75" customHeight="1">
      <c r="A10" s="8" t="s">
        <v>324</v>
      </c>
      <c r="C10" s="129">
        <v>2</v>
      </c>
      <c r="D10" s="129">
        <v>3</v>
      </c>
      <c r="E10" s="129">
        <v>5</v>
      </c>
      <c r="F10" s="1">
        <f>E16</f>
        <v>22</v>
      </c>
      <c r="G10" s="128">
        <f t="shared" si="1"/>
        <v>2.454478773320842</v>
      </c>
      <c r="I10" s="133" t="s">
        <v>319</v>
      </c>
      <c r="J10" s="128">
        <f>C9*G9+C3*G3+D9*G9+D3*G3</f>
        <v>34.108839580601028</v>
      </c>
    </row>
    <row r="11" spans="1:10" ht="14">
      <c r="C11" s="1"/>
      <c r="D11" s="1"/>
      <c r="E11" s="1"/>
      <c r="F11" s="1"/>
      <c r="I11" s="131" t="s">
        <v>320</v>
      </c>
      <c r="J11" s="132">
        <v>32</v>
      </c>
    </row>
    <row r="12" spans="1:10" ht="14">
      <c r="B12" s="128"/>
      <c r="I12" s="131" t="s">
        <v>321</v>
      </c>
      <c r="J12" s="132">
        <v>0</v>
      </c>
    </row>
    <row r="13" spans="1:10" ht="15">
      <c r="A13" s="56" t="s">
        <v>325</v>
      </c>
      <c r="D13" s="56" t="s">
        <v>326</v>
      </c>
      <c r="I13" s="133" t="s">
        <v>322</v>
      </c>
      <c r="J13" s="132">
        <f>1/2*(1+COS((J10-J12)*PI()/(J11-J12)))</f>
        <v>1.0677634538862057E-2</v>
      </c>
    </row>
    <row r="14" spans="1:10" ht="13">
      <c r="A14" s="56" t="s">
        <v>327</v>
      </c>
      <c r="D14" s="56" t="s">
        <v>327</v>
      </c>
      <c r="E14" s="56" t="s">
        <v>328</v>
      </c>
    </row>
    <row r="15" spans="1:10" ht="13">
      <c r="A15" s="56" t="s">
        <v>329</v>
      </c>
      <c r="B15" s="56" t="s">
        <v>330</v>
      </c>
      <c r="D15" s="56" t="s">
        <v>329</v>
      </c>
      <c r="E15" s="56">
        <v>365</v>
      </c>
    </row>
    <row r="16" spans="1:10" ht="13">
      <c r="A16" s="56" t="s">
        <v>331</v>
      </c>
      <c r="B16" s="228">
        <v>120</v>
      </c>
      <c r="D16" s="56" t="s">
        <v>332</v>
      </c>
      <c r="E16" s="56">
        <v>22</v>
      </c>
    </row>
  </sheetData>
  <mergeCells count="2">
    <mergeCell ref="A1:B1"/>
    <mergeCell ref="A8:B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AF6DD-F688-4CC2-B383-2CE6AD9E87D5}">
  <dimension ref="A1:M385"/>
  <sheetViews>
    <sheetView zoomScale="78" workbookViewId="0">
      <selection activeCell="H16" sqref="H16"/>
    </sheetView>
  </sheetViews>
  <sheetFormatPr baseColWidth="10" defaultColWidth="8.83203125" defaultRowHeight="13"/>
  <cols>
    <col min="1" max="1" width="12.83203125" customWidth="1"/>
    <col min="2" max="2" width="19.1640625" customWidth="1"/>
    <col min="3" max="3" width="12.83203125" customWidth="1"/>
    <col min="4" max="4" width="24.6640625" customWidth="1"/>
    <col min="5" max="5" width="26.1640625" customWidth="1"/>
    <col min="6" max="6" width="20.5" customWidth="1"/>
    <col min="7" max="7" width="12.83203125" customWidth="1"/>
    <col min="8" max="8" width="19.6640625" customWidth="1"/>
    <col min="9" max="9" width="12.83203125" customWidth="1"/>
    <col min="10" max="10" width="16.5" customWidth="1"/>
    <col min="11" max="18" width="12.83203125" customWidth="1"/>
  </cols>
  <sheetData>
    <row r="1" spans="1:11" ht="20">
      <c r="A1" s="149" t="s">
        <v>333</v>
      </c>
    </row>
    <row r="2" spans="1:11" ht="16" thickBot="1">
      <c r="H2" s="33" t="s">
        <v>119</v>
      </c>
      <c r="I2" s="33" t="s">
        <v>68</v>
      </c>
      <c r="J2" s="33" t="s">
        <v>334</v>
      </c>
      <c r="K2" s="33" t="s">
        <v>335</v>
      </c>
    </row>
    <row r="3" spans="1:11" ht="18">
      <c r="A3" s="280" t="s">
        <v>336</v>
      </c>
      <c r="B3" s="281"/>
      <c r="D3" s="150" t="s">
        <v>337</v>
      </c>
      <c r="E3" s="151"/>
      <c r="F3" s="152"/>
      <c r="H3" s="4" t="s">
        <v>338</v>
      </c>
      <c r="I3" s="28">
        <v>1.6</v>
      </c>
      <c r="J3" s="28">
        <v>0.62</v>
      </c>
      <c r="K3" s="28">
        <v>2</v>
      </c>
    </row>
    <row r="4" spans="1:11" ht="15">
      <c r="A4" s="153" t="s">
        <v>339</v>
      </c>
      <c r="B4" s="154" t="s">
        <v>340</v>
      </c>
      <c r="D4" s="155" t="s">
        <v>341</v>
      </c>
      <c r="E4" s="156">
        <v>350</v>
      </c>
      <c r="F4" s="157" t="s">
        <v>342</v>
      </c>
      <c r="H4" s="4" t="s">
        <v>269</v>
      </c>
      <c r="I4" s="28">
        <v>500</v>
      </c>
      <c r="J4" s="28">
        <v>205</v>
      </c>
      <c r="K4" s="28">
        <v>450</v>
      </c>
    </row>
    <row r="5" spans="1:11" ht="16" thickBot="1">
      <c r="A5" s="158" t="s">
        <v>343</v>
      </c>
      <c r="B5" s="159" t="s">
        <v>344</v>
      </c>
      <c r="D5" s="155" t="s">
        <v>345</v>
      </c>
      <c r="E5" s="156" t="str">
        <f>IF('[1]everything spreadsheet'!B45&lt;&gt;"Diesel",'[1]everything spreadsheet'!B48,0)</f>
        <v>1.6</v>
      </c>
      <c r="F5" s="157" t="s">
        <v>346</v>
      </c>
      <c r="H5" s="4" t="s">
        <v>157</v>
      </c>
      <c r="I5" s="28">
        <v>0.17</v>
      </c>
      <c r="J5" s="28">
        <v>0.15</v>
      </c>
      <c r="K5" s="28">
        <v>0.13</v>
      </c>
    </row>
    <row r="6" spans="1:11" ht="15">
      <c r="A6" s="160" t="s">
        <v>347</v>
      </c>
      <c r="B6" s="161">
        <v>8.5</v>
      </c>
      <c r="D6" s="155" t="s">
        <v>348</v>
      </c>
      <c r="E6" s="156">
        <v>2</v>
      </c>
      <c r="F6" s="157"/>
      <c r="H6" s="4" t="s">
        <v>349</v>
      </c>
      <c r="I6" s="28">
        <v>496</v>
      </c>
      <c r="J6" s="28">
        <v>192</v>
      </c>
      <c r="K6" s="28">
        <v>620</v>
      </c>
    </row>
    <row r="7" spans="1:11" ht="16" thickBot="1">
      <c r="A7" s="160" t="s">
        <v>350</v>
      </c>
      <c r="B7" s="161">
        <v>10</v>
      </c>
      <c r="D7" s="155" t="s">
        <v>157</v>
      </c>
      <c r="E7" s="156">
        <f>IF('[1]everything spreadsheet'!B45&lt;&gt;"Diesel",'[1]everything spreadsheet'!B46,0)</f>
        <v>0.17</v>
      </c>
      <c r="F7" s="157"/>
      <c r="H7" s="4"/>
      <c r="I7" s="28"/>
      <c r="J7" s="28"/>
      <c r="K7" s="28"/>
    </row>
    <row r="8" spans="1:11" ht="18">
      <c r="A8" s="160" t="s">
        <v>351</v>
      </c>
      <c r="B8" s="161">
        <v>11.8</v>
      </c>
      <c r="D8" s="162" t="s">
        <v>352</v>
      </c>
      <c r="E8" s="163"/>
      <c r="F8" s="164"/>
      <c r="H8" s="162" t="s">
        <v>262</v>
      </c>
      <c r="I8" s="163"/>
      <c r="J8" s="164"/>
    </row>
    <row r="9" spans="1:11">
      <c r="A9" s="160" t="s">
        <v>353</v>
      </c>
      <c r="B9" s="161">
        <v>13.6</v>
      </c>
      <c r="D9" s="165" t="s">
        <v>354</v>
      </c>
      <c r="E9" s="166">
        <v>2000</v>
      </c>
      <c r="F9" s="167" t="s">
        <v>39</v>
      </c>
      <c r="H9" s="165" t="s">
        <v>269</v>
      </c>
      <c r="I9" s="166">
        <v>2369</v>
      </c>
      <c r="J9" s="167"/>
    </row>
    <row r="10" spans="1:11">
      <c r="A10" s="160" t="s">
        <v>355</v>
      </c>
      <c r="B10" s="161">
        <v>15.3</v>
      </c>
      <c r="D10" s="165" t="s">
        <v>356</v>
      </c>
      <c r="E10" s="166">
        <v>1</v>
      </c>
      <c r="F10" s="167"/>
      <c r="H10" s="165" t="s">
        <v>157</v>
      </c>
      <c r="I10" s="166">
        <v>0.92</v>
      </c>
      <c r="J10" s="167"/>
    </row>
    <row r="11" spans="1:11" ht="14" thickBot="1">
      <c r="A11" s="160" t="s">
        <v>357</v>
      </c>
      <c r="B11" s="161">
        <v>16</v>
      </c>
      <c r="D11" s="168" t="s">
        <v>157</v>
      </c>
      <c r="E11" s="169">
        <v>0.96</v>
      </c>
      <c r="F11" s="170"/>
      <c r="H11" s="168" t="s">
        <v>281</v>
      </c>
      <c r="I11" s="169">
        <v>100</v>
      </c>
      <c r="J11" s="170" t="s">
        <v>282</v>
      </c>
    </row>
    <row r="12" spans="1:11" ht="18">
      <c r="A12" s="160" t="s">
        <v>358</v>
      </c>
      <c r="B12" s="161">
        <v>15.75</v>
      </c>
      <c r="D12" s="171" t="s">
        <v>359</v>
      </c>
      <c r="E12" s="172"/>
      <c r="F12" s="173"/>
    </row>
    <row r="13" spans="1:11">
      <c r="A13" s="160" t="s">
        <v>360</v>
      </c>
      <c r="B13" s="161">
        <v>14.2</v>
      </c>
      <c r="D13" s="174" t="s">
        <v>361</v>
      </c>
      <c r="E13" s="175">
        <v>24</v>
      </c>
      <c r="F13" s="176" t="s">
        <v>51</v>
      </c>
    </row>
    <row r="14" spans="1:11">
      <c r="A14" s="160" t="s">
        <v>362</v>
      </c>
      <c r="B14" s="161">
        <v>12.5</v>
      </c>
      <c r="D14" s="174" t="s">
        <v>363</v>
      </c>
      <c r="E14" s="175">
        <v>200</v>
      </c>
      <c r="F14" s="177" t="s">
        <v>29</v>
      </c>
    </row>
    <row r="15" spans="1:11" ht="14" thickBot="1">
      <c r="A15" s="160" t="s">
        <v>364</v>
      </c>
      <c r="B15" s="161">
        <v>10.75</v>
      </c>
      <c r="D15" s="178" t="s">
        <v>365</v>
      </c>
      <c r="E15" s="179">
        <f>'[1]everything spreadsheet'!B16</f>
        <v>50</v>
      </c>
      <c r="F15" s="180" t="s">
        <v>29</v>
      </c>
    </row>
    <row r="16" spans="1:11">
      <c r="A16" s="160" t="s">
        <v>366</v>
      </c>
      <c r="B16" s="161">
        <v>9</v>
      </c>
    </row>
    <row r="17" spans="1:13" ht="14" thickBot="1">
      <c r="A17" s="181" t="s">
        <v>367</v>
      </c>
      <c r="B17" s="182">
        <v>8.25</v>
      </c>
    </row>
    <row r="18" spans="1:13">
      <c r="H18" s="282" t="s">
        <v>368</v>
      </c>
      <c r="I18" s="282"/>
      <c r="J18" s="282"/>
    </row>
    <row r="19" spans="1:13" ht="17">
      <c r="A19" s="216" t="s">
        <v>249</v>
      </c>
      <c r="B19" s="216" t="s">
        <v>339</v>
      </c>
      <c r="C19" s="216" t="s">
        <v>369</v>
      </c>
      <c r="D19" s="218" t="s">
        <v>370</v>
      </c>
      <c r="E19" s="218" t="s">
        <v>371</v>
      </c>
      <c r="F19" s="219" t="s">
        <v>372</v>
      </c>
      <c r="G19" s="183" t="s">
        <v>373</v>
      </c>
      <c r="H19" s="183" t="s">
        <v>374</v>
      </c>
      <c r="I19" s="183" t="s">
        <v>375</v>
      </c>
      <c r="J19" s="183" t="s">
        <v>376</v>
      </c>
      <c r="K19" s="183" t="s">
        <v>377</v>
      </c>
      <c r="L19" s="183" t="s">
        <v>378</v>
      </c>
      <c r="M19">
        <f>COUNTIF(L21:L385,0)</f>
        <v>139</v>
      </c>
    </row>
    <row r="20" spans="1:13" ht="14">
      <c r="A20" s="217" t="s">
        <v>343</v>
      </c>
      <c r="B20" s="217" t="s">
        <v>343</v>
      </c>
      <c r="C20" s="217" t="s">
        <v>343</v>
      </c>
      <c r="D20" s="218" t="s">
        <v>344</v>
      </c>
      <c r="E20" s="218" t="s">
        <v>261</v>
      </c>
      <c r="F20" s="218" t="s">
        <v>261</v>
      </c>
      <c r="G20" s="183" t="s">
        <v>261</v>
      </c>
      <c r="H20" s="183" t="s">
        <v>261</v>
      </c>
      <c r="I20" s="183" t="s">
        <v>261</v>
      </c>
      <c r="J20" s="183" t="s">
        <v>261</v>
      </c>
      <c r="K20" s="183" t="s">
        <v>261</v>
      </c>
      <c r="L20" s="183" t="s">
        <v>261</v>
      </c>
    </row>
    <row r="21" spans="1:13">
      <c r="A21" s="184">
        <v>1</v>
      </c>
      <c r="B21" s="185" t="s">
        <v>347</v>
      </c>
      <c r="C21" s="184">
        <v>1</v>
      </c>
      <c r="D21" s="184">
        <f>INDEX($B$6:$B$17,MATCH(B21,$A$6:$A$17,0))</f>
        <v>8.5</v>
      </c>
      <c r="E21" s="186">
        <f>$E$4*$E$6*$E$5*D21</f>
        <v>9520</v>
      </c>
      <c r="F21" s="186">
        <f>E21*$E$7</f>
        <v>1618.4</v>
      </c>
      <c r="G21" s="186">
        <f>F21*$E$11</f>
        <v>1553.664</v>
      </c>
      <c r="H21" s="189">
        <f>[1]energy!G9/0.0036</f>
        <v>206.90339989277763</v>
      </c>
      <c r="I21">
        <f>[1]energy!M9/0.0036</f>
        <v>0</v>
      </c>
      <c r="J21" s="189">
        <f>IF('[1]everything spreadsheet'!$B$12="Ozone",[1]energy!K9/0.0036,0)</f>
        <v>5222.2222222222226</v>
      </c>
      <c r="K21" s="187">
        <f>(IF('[1]everything spreadsheet'!$B$12="Ozone",H21/$E$11/$I$10+I21/$E$11+J21/$E$11/$I$10,H21/$E$11/$I$10+I21/$E$11))</f>
        <v>6147.1078148947017</v>
      </c>
      <c r="L21">
        <f>$E$10*$E$9</f>
        <v>2000</v>
      </c>
    </row>
    <row r="22" spans="1:13">
      <c r="A22" s="184">
        <f>+A21+1</f>
        <v>2</v>
      </c>
      <c r="B22" s="185" t="s">
        <v>347</v>
      </c>
      <c r="C22" s="184">
        <v>2</v>
      </c>
      <c r="D22" s="184">
        <f t="shared" ref="D22:D85" si="0">INDEX($B$6:$B$17,MATCH(B22,$A$6:$A$17,0))</f>
        <v>8.5</v>
      </c>
      <c r="E22" s="186">
        <f t="shared" ref="E22:E85" si="1">$E$4*$E$6*$E$5*D22</f>
        <v>9520</v>
      </c>
      <c r="F22" s="186">
        <f t="shared" ref="F22:F85" si="2">E22*$E$7</f>
        <v>1618.4</v>
      </c>
      <c r="G22" s="186">
        <f t="shared" ref="G22:G85" si="3">F22*$E$11</f>
        <v>1553.664</v>
      </c>
      <c r="H22" s="189">
        <f>[1]energy!G10/0.0036</f>
        <v>217.90889988707434</v>
      </c>
      <c r="I22">
        <f>[1]energy!M10/0.0036</f>
        <v>0</v>
      </c>
      <c r="J22" s="189">
        <f>IF('[1]everything spreadsheet'!$B$12="Ozone",[1]energy!K10/0.0036,0)</f>
        <v>5500.0000000000009</v>
      </c>
      <c r="K22" s="187">
        <f>(IF('[1]everything spreadsheet'!$B$12="Ozone",H22/$E$11/$I$10+I22/$E$11+J22/$E$11/$I$10,H22/$E$11/$I$10+I22/$E$11))</f>
        <v>6474.0816348359094</v>
      </c>
      <c r="L22" s="187">
        <f t="shared" ref="L22:L53" si="4">MAX(MIN((L21+G21-K21),$E$9*$E$10),0)</f>
        <v>0</v>
      </c>
    </row>
    <row r="23" spans="1:13">
      <c r="A23" s="184">
        <f t="shared" ref="A23:A86" si="5">+A22+1</f>
        <v>3</v>
      </c>
      <c r="B23" s="185" t="s">
        <v>347</v>
      </c>
      <c r="C23" s="184">
        <v>3</v>
      </c>
      <c r="D23" s="184">
        <f t="shared" si="0"/>
        <v>8.5</v>
      </c>
      <c r="E23" s="186">
        <f t="shared" si="1"/>
        <v>9520</v>
      </c>
      <c r="F23" s="186">
        <f t="shared" si="2"/>
        <v>1618.4</v>
      </c>
      <c r="G23" s="186">
        <f t="shared" si="3"/>
        <v>1553.664</v>
      </c>
      <c r="H23" s="189">
        <f>[1]energy!G11/0.0036</f>
        <v>0</v>
      </c>
      <c r="I23">
        <f>[1]energy!M11/0.0036</f>
        <v>0</v>
      </c>
      <c r="J23" s="189">
        <f>IF('[1]everything spreadsheet'!$B$12="Ozone",[1]energy!K11/0.0036,0)</f>
        <v>0</v>
      </c>
      <c r="K23" s="187">
        <f>(IF('[1]everything spreadsheet'!$B$12="Ozone",H23/$E$11/$I$10+I23/$E$11+J23/$E$11/$I$10,H23/$E$11/$I$10+I23/$E$11))</f>
        <v>0</v>
      </c>
      <c r="L23" s="187">
        <f t="shared" si="4"/>
        <v>0</v>
      </c>
    </row>
    <row r="24" spans="1:13">
      <c r="A24" s="184">
        <f t="shared" si="5"/>
        <v>4</v>
      </c>
      <c r="B24" s="185" t="s">
        <v>347</v>
      </c>
      <c r="C24" s="184">
        <v>4</v>
      </c>
      <c r="D24" s="184">
        <f t="shared" si="0"/>
        <v>8.5</v>
      </c>
      <c r="E24" s="186">
        <f t="shared" si="1"/>
        <v>9520</v>
      </c>
      <c r="F24" s="186">
        <f t="shared" si="2"/>
        <v>1618.4</v>
      </c>
      <c r="G24" s="186">
        <f t="shared" si="3"/>
        <v>1553.664</v>
      </c>
      <c r="H24" s="189">
        <f>[1]energy!G12/0.0036</f>
        <v>0</v>
      </c>
      <c r="I24">
        <f>[1]energy!M12/0.0036</f>
        <v>0</v>
      </c>
      <c r="J24" s="189">
        <f>IF('[1]everything spreadsheet'!$B$12="Ozone",[1]energy!K12/0.0036,0)</f>
        <v>0</v>
      </c>
      <c r="K24" s="187">
        <f>(IF('[1]everything spreadsheet'!$B$12="Ozone",H24/$E$11/$I$10+I24/$E$11+J24/$E$11/$I$10,H24/$E$11/$I$10+I24/$E$11))</f>
        <v>0</v>
      </c>
      <c r="L24" s="187">
        <f t="shared" si="4"/>
        <v>1553.664</v>
      </c>
    </row>
    <row r="25" spans="1:13">
      <c r="A25" s="184">
        <f t="shared" si="5"/>
        <v>5</v>
      </c>
      <c r="B25" s="185" t="s">
        <v>347</v>
      </c>
      <c r="C25" s="184">
        <v>5</v>
      </c>
      <c r="D25" s="184">
        <f t="shared" si="0"/>
        <v>8.5</v>
      </c>
      <c r="E25" s="186">
        <f t="shared" si="1"/>
        <v>9520</v>
      </c>
      <c r="F25" s="186">
        <f t="shared" si="2"/>
        <v>1618.4</v>
      </c>
      <c r="G25" s="186">
        <f t="shared" si="3"/>
        <v>1553.664</v>
      </c>
      <c r="H25" s="189">
        <f>[1]energy!G13/0.0036</f>
        <v>0</v>
      </c>
      <c r="I25">
        <f>[1]energy!M13/0.0036</f>
        <v>0</v>
      </c>
      <c r="J25" s="189">
        <f>IF('[1]everything spreadsheet'!$B$12="Ozone",[1]energy!K13/0.0036,0)</f>
        <v>0</v>
      </c>
      <c r="K25" s="187">
        <f>(IF('[1]everything spreadsheet'!$B$12="Ozone",H25/$E$11/$I$10+I25/$E$11+J25/$E$11/$I$10,H25/$E$11/$I$10+I25/$E$11))</f>
        <v>0</v>
      </c>
      <c r="L25" s="187">
        <f t="shared" si="4"/>
        <v>2000</v>
      </c>
    </row>
    <row r="26" spans="1:13">
      <c r="A26" s="184">
        <f t="shared" si="5"/>
        <v>6</v>
      </c>
      <c r="B26" s="185" t="s">
        <v>347</v>
      </c>
      <c r="C26" s="184">
        <v>6</v>
      </c>
      <c r="D26" s="184">
        <f t="shared" si="0"/>
        <v>8.5</v>
      </c>
      <c r="E26" s="186">
        <f t="shared" si="1"/>
        <v>9520</v>
      </c>
      <c r="F26" s="186">
        <f t="shared" si="2"/>
        <v>1618.4</v>
      </c>
      <c r="G26" s="186">
        <f t="shared" si="3"/>
        <v>1553.664</v>
      </c>
      <c r="H26" s="189">
        <f>[1]energy!G14/0.0036</f>
        <v>55.027499971483415</v>
      </c>
      <c r="I26">
        <f>[1]energy!M14/0.0036</f>
        <v>0</v>
      </c>
      <c r="J26" s="189">
        <f>IF('[1]everything spreadsheet'!$B$12="Ozone",[1]energy!K14/0.0036,0)</f>
        <v>1388.8888888888889</v>
      </c>
      <c r="K26" s="187">
        <f>(IF('[1]everything spreadsheet'!$B$12="Ozone",H26/$E$11/$I$10+I26/$E$11+J26/$E$11/$I$10,H26/$E$11/$I$10+I26/$E$11))</f>
        <v>1634.8690997060376</v>
      </c>
      <c r="L26" s="187">
        <f t="shared" si="4"/>
        <v>2000</v>
      </c>
    </row>
    <row r="27" spans="1:13">
      <c r="A27" s="184">
        <f t="shared" si="5"/>
        <v>7</v>
      </c>
      <c r="B27" s="185" t="s">
        <v>347</v>
      </c>
      <c r="C27" s="184">
        <v>7</v>
      </c>
      <c r="D27" s="184">
        <f t="shared" si="0"/>
        <v>8.5</v>
      </c>
      <c r="E27" s="186">
        <f t="shared" si="1"/>
        <v>9520</v>
      </c>
      <c r="F27" s="186">
        <f t="shared" si="2"/>
        <v>1618.4</v>
      </c>
      <c r="G27" s="186">
        <f t="shared" si="3"/>
        <v>1553.664</v>
      </c>
      <c r="H27" s="189">
        <f>[1]energy!G15/0.0036</f>
        <v>224.51219988365227</v>
      </c>
      <c r="I27">
        <f>[1]energy!M15/0.0036</f>
        <v>0</v>
      </c>
      <c r="J27" s="189">
        <f>IF('[1]everything spreadsheet'!$B$12="Ozone",[1]energy!K15/0.0036,0)</f>
        <v>5666.6666666666661</v>
      </c>
      <c r="K27" s="187">
        <f>(IF('[1]everything spreadsheet'!$B$12="Ozone",H27/$E$11/$I$10+I27/$E$11+J27/$E$11/$I$10,H27/$E$11/$I$10+I27/$E$11))</f>
        <v>6670.2659268006328</v>
      </c>
      <c r="L27" s="187">
        <f t="shared" si="4"/>
        <v>1918.7949002939622</v>
      </c>
    </row>
    <row r="28" spans="1:13">
      <c r="A28" s="184">
        <f t="shared" si="5"/>
        <v>8</v>
      </c>
      <c r="B28" s="185" t="s">
        <v>347</v>
      </c>
      <c r="C28" s="184">
        <v>8</v>
      </c>
      <c r="D28" s="184">
        <f t="shared" si="0"/>
        <v>8.5</v>
      </c>
      <c r="E28" s="186">
        <f t="shared" si="1"/>
        <v>9520</v>
      </c>
      <c r="F28" s="186">
        <f t="shared" si="2"/>
        <v>1618.4</v>
      </c>
      <c r="G28" s="186">
        <f t="shared" si="3"/>
        <v>1553.664</v>
      </c>
      <c r="H28" s="189">
        <f>[1]energy!G16/0.0036</f>
        <v>272.93639985855771</v>
      </c>
      <c r="I28">
        <f>[1]energy!M16/0.0036</f>
        <v>0</v>
      </c>
      <c r="J28" s="189">
        <f>IF('[1]everything spreadsheet'!$B$12="Ozone",[1]energy!K16/0.0036,0)</f>
        <v>6888.8888888888896</v>
      </c>
      <c r="K28" s="187">
        <f>(IF('[1]everything spreadsheet'!$B$12="Ozone",H28/$E$11/$I$10+I28/$E$11+J28/$E$11/$I$10,H28/$E$11/$I$10+I28/$E$11))</f>
        <v>8108.950734541947</v>
      </c>
      <c r="L28" s="187">
        <f t="shared" si="4"/>
        <v>0</v>
      </c>
    </row>
    <row r="29" spans="1:13">
      <c r="A29" s="184">
        <f t="shared" si="5"/>
        <v>9</v>
      </c>
      <c r="B29" s="185" t="s">
        <v>347</v>
      </c>
      <c r="C29" s="184">
        <v>9</v>
      </c>
      <c r="D29" s="184">
        <f t="shared" si="0"/>
        <v>8.5</v>
      </c>
      <c r="E29" s="186">
        <f t="shared" si="1"/>
        <v>9520</v>
      </c>
      <c r="F29" s="186">
        <f t="shared" si="2"/>
        <v>1618.4</v>
      </c>
      <c r="G29" s="186">
        <f t="shared" si="3"/>
        <v>1553.664</v>
      </c>
      <c r="H29" s="189">
        <f>[1]energy!G17/0.0036</f>
        <v>275.13749985741714</v>
      </c>
      <c r="I29">
        <f>[1]energy!M17/0.0036</f>
        <v>0</v>
      </c>
      <c r="J29" s="189">
        <f>IF('[1]everything spreadsheet'!$B$12="Ozone",[1]energy!K17/0.0036,0)</f>
        <v>6944.4444444444443</v>
      </c>
      <c r="K29" s="187">
        <f>(IF('[1]everything spreadsheet'!$B$12="Ozone",H29/$E$11/$I$10+I29/$E$11+J29/$E$11/$I$10,H29/$E$11/$I$10+I29/$E$11))</f>
        <v>8174.3454985301878</v>
      </c>
      <c r="L29" s="187">
        <f t="shared" si="4"/>
        <v>0</v>
      </c>
    </row>
    <row r="30" spans="1:13">
      <c r="A30" s="184">
        <f t="shared" si="5"/>
        <v>10</v>
      </c>
      <c r="B30" s="185" t="s">
        <v>347</v>
      </c>
      <c r="C30" s="184">
        <v>10</v>
      </c>
      <c r="D30" s="184">
        <f t="shared" si="0"/>
        <v>8.5</v>
      </c>
      <c r="E30" s="186">
        <f t="shared" si="1"/>
        <v>9520</v>
      </c>
      <c r="F30" s="186">
        <f t="shared" si="2"/>
        <v>1618.4</v>
      </c>
      <c r="G30" s="186">
        <f t="shared" si="3"/>
        <v>1553.664</v>
      </c>
      <c r="H30" s="189">
        <f>[1]energy!G18/0.0036</f>
        <v>275.13749985741714</v>
      </c>
      <c r="I30">
        <f>[1]energy!M18/0.0036</f>
        <v>0</v>
      </c>
      <c r="J30" s="189">
        <f>IF('[1]everything spreadsheet'!$B$12="Ozone",[1]energy!K18/0.0036,0)</f>
        <v>6944.4444444444443</v>
      </c>
      <c r="K30" s="187">
        <f>(IF('[1]everything spreadsheet'!$B$12="Ozone",H30/$E$11/$I$10+I30/$E$11+J30/$E$11/$I$10,H30/$E$11/$I$10+I30/$E$11))</f>
        <v>8174.3454985301878</v>
      </c>
      <c r="L30" s="187">
        <f t="shared" si="4"/>
        <v>0</v>
      </c>
    </row>
    <row r="31" spans="1:13">
      <c r="A31" s="184">
        <f t="shared" si="5"/>
        <v>11</v>
      </c>
      <c r="B31" s="185" t="s">
        <v>347</v>
      </c>
      <c r="C31" s="184">
        <v>11</v>
      </c>
      <c r="D31" s="184">
        <f t="shared" si="0"/>
        <v>8.5</v>
      </c>
      <c r="E31" s="186">
        <f t="shared" si="1"/>
        <v>9520</v>
      </c>
      <c r="F31" s="186">
        <f t="shared" si="2"/>
        <v>1618.4</v>
      </c>
      <c r="G31" s="186">
        <f t="shared" si="3"/>
        <v>1553.664</v>
      </c>
      <c r="H31" s="189">
        <f>[1]energy!G19/0.0036</f>
        <v>158.47919991787225</v>
      </c>
      <c r="I31">
        <f>[1]energy!M19/0.0036</f>
        <v>0</v>
      </c>
      <c r="J31" s="189">
        <f>IF('[1]everything spreadsheet'!$B$12="Ozone",[1]energy!K19/0.0036,0)</f>
        <v>4000</v>
      </c>
      <c r="K31" s="187">
        <f>(IF('[1]everything spreadsheet'!$B$12="Ozone",H31/$E$11/$I$10+I31/$E$11+J31/$E$11/$I$10,H31/$E$11/$I$10+I31/$E$11))</f>
        <v>4708.4230071533884</v>
      </c>
      <c r="L31" s="187">
        <f t="shared" si="4"/>
        <v>0</v>
      </c>
    </row>
    <row r="32" spans="1:13">
      <c r="A32" s="184">
        <f t="shared" si="5"/>
        <v>12</v>
      </c>
      <c r="B32" s="185" t="s">
        <v>347</v>
      </c>
      <c r="C32" s="184">
        <v>12</v>
      </c>
      <c r="D32" s="184">
        <f t="shared" si="0"/>
        <v>8.5</v>
      </c>
      <c r="E32" s="186">
        <f t="shared" si="1"/>
        <v>9520</v>
      </c>
      <c r="F32" s="186">
        <f t="shared" si="2"/>
        <v>1618.4</v>
      </c>
      <c r="G32" s="186">
        <f t="shared" si="3"/>
        <v>1553.664</v>
      </c>
      <c r="H32" s="189">
        <f>[1]energy!G20/0.0036</f>
        <v>275.13749985741714</v>
      </c>
      <c r="I32">
        <f>[1]energy!M20/0.0036</f>
        <v>0</v>
      </c>
      <c r="J32" s="189">
        <f>IF('[1]everything spreadsheet'!$B$12="Ozone",[1]energy!K20/0.0036,0)</f>
        <v>6944.4444444444443</v>
      </c>
      <c r="K32" s="187">
        <f>(IF('[1]everything spreadsheet'!$B$12="Ozone",H32/$E$11/$I$10+I32/$E$11+J32/$E$11/$I$10,H32/$E$11/$I$10+I32/$E$11))</f>
        <v>8174.3454985301878</v>
      </c>
      <c r="L32" s="187">
        <f t="shared" si="4"/>
        <v>0</v>
      </c>
    </row>
    <row r="33" spans="1:12">
      <c r="A33" s="184">
        <f t="shared" si="5"/>
        <v>13</v>
      </c>
      <c r="B33" s="185" t="s">
        <v>347</v>
      </c>
      <c r="C33" s="184">
        <v>13</v>
      </c>
      <c r="D33" s="184">
        <f t="shared" si="0"/>
        <v>8.5</v>
      </c>
      <c r="E33" s="186">
        <f t="shared" si="1"/>
        <v>9520</v>
      </c>
      <c r="F33" s="186">
        <f t="shared" si="2"/>
        <v>1618.4</v>
      </c>
      <c r="G33" s="186">
        <f t="shared" si="3"/>
        <v>1553.664</v>
      </c>
      <c r="H33" s="189">
        <f>[1]energy!G21/0.0036</f>
        <v>105.65279994524815</v>
      </c>
      <c r="I33">
        <f>[1]energy!M21/0.0036</f>
        <v>0</v>
      </c>
      <c r="J33" s="189">
        <f>IF('[1]everything spreadsheet'!$B$12="Ozone",[1]energy!K21/0.0036,0)</f>
        <v>2666.6666666666665</v>
      </c>
      <c r="K33" s="187">
        <f>(IF('[1]everything spreadsheet'!$B$12="Ozone",H33/$E$11/$I$10+I33/$E$11+J33/$E$11/$I$10,H33/$E$11/$I$10+I33/$E$11))</f>
        <v>3138.9486714355921</v>
      </c>
      <c r="L33" s="187">
        <f t="shared" si="4"/>
        <v>0</v>
      </c>
    </row>
    <row r="34" spans="1:12">
      <c r="A34" s="184">
        <f t="shared" si="5"/>
        <v>14</v>
      </c>
      <c r="B34" s="185" t="s">
        <v>347</v>
      </c>
      <c r="C34" s="184">
        <v>14</v>
      </c>
      <c r="D34" s="184">
        <f t="shared" si="0"/>
        <v>8.5</v>
      </c>
      <c r="E34" s="186">
        <f t="shared" si="1"/>
        <v>9520</v>
      </c>
      <c r="F34" s="186">
        <f t="shared" si="2"/>
        <v>1618.4</v>
      </c>
      <c r="G34" s="186">
        <f t="shared" si="3"/>
        <v>1553.664</v>
      </c>
      <c r="H34" s="189">
        <f>[1]energy!G22/0.0036</f>
        <v>63.831899966920759</v>
      </c>
      <c r="I34">
        <f>[1]energy!M22/0.0036</f>
        <v>0</v>
      </c>
      <c r="J34" s="189">
        <f>IF('[1]everything spreadsheet'!$B$12="Ozone",[1]energy!K22/0.0036,0)</f>
        <v>1611.1111111111109</v>
      </c>
      <c r="K34" s="187">
        <f>(IF('[1]everything spreadsheet'!$B$12="Ozone",H34/$E$11/$I$10+I34/$E$11+J34/$E$11/$I$10,H34/$E$11/$I$10+I34/$E$11))</f>
        <v>1896.4481556590033</v>
      </c>
      <c r="L34" s="187">
        <f t="shared" si="4"/>
        <v>0</v>
      </c>
    </row>
    <row r="35" spans="1:12">
      <c r="A35" s="184">
        <f t="shared" si="5"/>
        <v>15</v>
      </c>
      <c r="B35" s="185" t="s">
        <v>347</v>
      </c>
      <c r="C35" s="184">
        <v>15</v>
      </c>
      <c r="D35" s="184">
        <f t="shared" si="0"/>
        <v>8.5</v>
      </c>
      <c r="E35" s="186">
        <f t="shared" si="1"/>
        <v>9520</v>
      </c>
      <c r="F35" s="186">
        <f t="shared" si="2"/>
        <v>1618.4</v>
      </c>
      <c r="G35" s="186">
        <f t="shared" si="3"/>
        <v>1553.664</v>
      </c>
      <c r="H35" s="189">
        <f>[1]energy!G23/0.0036</f>
        <v>17.608799990874694</v>
      </c>
      <c r="I35">
        <f>[1]energy!M23/0.0036</f>
        <v>0</v>
      </c>
      <c r="J35" s="189">
        <f>IF('[1]everything spreadsheet'!$B$12="Ozone",[1]energy!K23/0.0036,0)</f>
        <v>444.44444444444446</v>
      </c>
      <c r="K35" s="187">
        <f>(IF('[1]everything spreadsheet'!$B$12="Ozone",H35/$E$11/$I$10+I35/$E$11+J35/$E$11/$I$10,H35/$E$11/$I$10+I35/$E$11))</f>
        <v>523.15811190593195</v>
      </c>
      <c r="L35" s="187">
        <f t="shared" si="4"/>
        <v>0</v>
      </c>
    </row>
    <row r="36" spans="1:12">
      <c r="A36" s="184">
        <f t="shared" si="5"/>
        <v>16</v>
      </c>
      <c r="B36" s="185" t="s">
        <v>347</v>
      </c>
      <c r="C36" s="184">
        <v>16</v>
      </c>
      <c r="D36" s="184">
        <f t="shared" si="0"/>
        <v>8.5</v>
      </c>
      <c r="E36" s="186">
        <f t="shared" si="1"/>
        <v>9520</v>
      </c>
      <c r="F36" s="186">
        <f t="shared" si="2"/>
        <v>1618.4</v>
      </c>
      <c r="G36" s="186">
        <f t="shared" si="3"/>
        <v>1553.664</v>
      </c>
      <c r="H36" s="189">
        <f>[1]energy!G24/0.0036</f>
        <v>8.8043999954373469</v>
      </c>
      <c r="I36">
        <f>[1]energy!M24/0.0036</f>
        <v>0</v>
      </c>
      <c r="J36" s="189">
        <f>IF('[1]everything spreadsheet'!$B$12="Ozone",[1]energy!K24/0.0036,0)</f>
        <v>222.22222222222223</v>
      </c>
      <c r="K36" s="187">
        <f>(IF('[1]everything spreadsheet'!$B$12="Ozone",H36/$E$11/$I$10+I36/$E$11+J36/$E$11/$I$10,H36/$E$11/$I$10+I36/$E$11))</f>
        <v>261.57905595296597</v>
      </c>
      <c r="L36" s="187">
        <f t="shared" si="4"/>
        <v>1030.505888094068</v>
      </c>
    </row>
    <row r="37" spans="1:12">
      <c r="A37" s="184">
        <f t="shared" si="5"/>
        <v>17</v>
      </c>
      <c r="B37" s="185" t="s">
        <v>347</v>
      </c>
      <c r="C37" s="184">
        <v>17</v>
      </c>
      <c r="D37" s="184">
        <f t="shared" si="0"/>
        <v>8.5</v>
      </c>
      <c r="E37" s="186">
        <f t="shared" si="1"/>
        <v>9520</v>
      </c>
      <c r="F37" s="186">
        <f t="shared" si="2"/>
        <v>1618.4</v>
      </c>
      <c r="G37" s="186">
        <f t="shared" si="3"/>
        <v>1553.664</v>
      </c>
      <c r="H37" s="189">
        <f>[1]energy!G25/0.0036</f>
        <v>0</v>
      </c>
      <c r="I37">
        <f>[1]energy!M25/0.0036</f>
        <v>0</v>
      </c>
      <c r="J37" s="189">
        <f>IF('[1]everything spreadsheet'!$B$12="Ozone",[1]energy!K25/0.0036,0)</f>
        <v>0</v>
      </c>
      <c r="K37" s="187">
        <f>(IF('[1]everything spreadsheet'!$B$12="Ozone",H37/$E$11/$I$10+I37/$E$11+J37/$E$11/$I$10,H37/$E$11/$I$10+I37/$E$11))</f>
        <v>0</v>
      </c>
      <c r="L37" s="187">
        <f t="shared" si="4"/>
        <v>2000</v>
      </c>
    </row>
    <row r="38" spans="1:12">
      <c r="A38" s="184">
        <f t="shared" si="5"/>
        <v>18</v>
      </c>
      <c r="B38" s="185" t="s">
        <v>347</v>
      </c>
      <c r="C38" s="184">
        <v>18</v>
      </c>
      <c r="D38" s="184">
        <f t="shared" si="0"/>
        <v>8.5</v>
      </c>
      <c r="E38" s="186">
        <f t="shared" si="1"/>
        <v>9520</v>
      </c>
      <c r="F38" s="186">
        <f t="shared" si="2"/>
        <v>1618.4</v>
      </c>
      <c r="G38" s="186">
        <f t="shared" si="3"/>
        <v>1553.664</v>
      </c>
      <c r="H38" s="189">
        <f>[1]energy!G26/0.0036</f>
        <v>28.614299985171382</v>
      </c>
      <c r="I38">
        <f>[1]energy!M26/0.0036</f>
        <v>0</v>
      </c>
      <c r="J38" s="189">
        <f>IF('[1]everything spreadsheet'!$B$12="Ozone",[1]energy!K26/0.0036,0)</f>
        <v>722.22222222222229</v>
      </c>
      <c r="K38" s="187">
        <f>(IF('[1]everything spreadsheet'!$B$12="Ozone",H38/$E$11/$I$10+I38/$E$11+J38/$E$11/$I$10,H38/$E$11/$I$10+I38/$E$11))</f>
        <v>850.13193184713964</v>
      </c>
      <c r="L38" s="187">
        <f t="shared" si="4"/>
        <v>2000</v>
      </c>
    </row>
    <row r="39" spans="1:12">
      <c r="A39" s="184">
        <f t="shared" si="5"/>
        <v>19</v>
      </c>
      <c r="B39" s="185" t="s">
        <v>347</v>
      </c>
      <c r="C39" s="184">
        <v>19</v>
      </c>
      <c r="D39" s="184">
        <f t="shared" si="0"/>
        <v>8.5</v>
      </c>
      <c r="E39" s="186">
        <f t="shared" si="1"/>
        <v>9520</v>
      </c>
      <c r="F39" s="186">
        <f t="shared" si="2"/>
        <v>1618.4</v>
      </c>
      <c r="G39" s="186">
        <f t="shared" si="3"/>
        <v>1553.664</v>
      </c>
      <c r="H39" s="189">
        <f>[1]energy!G27/0.0036</f>
        <v>11.005499994296683</v>
      </c>
      <c r="I39">
        <f>[1]energy!M27/0.0036</f>
        <v>0</v>
      </c>
      <c r="J39" s="189">
        <f>IF('[1]everything spreadsheet'!$B$12="Ozone",[1]energy!K27/0.0036,0)</f>
        <v>277.77777777777777</v>
      </c>
      <c r="K39" s="187">
        <f>(IF('[1]everything spreadsheet'!$B$12="Ozone",H39/$E$11/$I$10+I39/$E$11+J39/$E$11/$I$10,H39/$E$11/$I$10+I39/$E$11))</f>
        <v>326.97381994120747</v>
      </c>
      <c r="L39" s="187">
        <f t="shared" si="4"/>
        <v>2000</v>
      </c>
    </row>
    <row r="40" spans="1:12">
      <c r="A40" s="184">
        <f t="shared" si="5"/>
        <v>20</v>
      </c>
      <c r="B40" s="185" t="s">
        <v>347</v>
      </c>
      <c r="C40" s="184">
        <v>20</v>
      </c>
      <c r="D40" s="184">
        <f t="shared" si="0"/>
        <v>8.5</v>
      </c>
      <c r="E40" s="186">
        <f t="shared" si="1"/>
        <v>9520</v>
      </c>
      <c r="F40" s="186">
        <f t="shared" si="2"/>
        <v>1618.4</v>
      </c>
      <c r="G40" s="186">
        <f t="shared" si="3"/>
        <v>1553.664</v>
      </c>
      <c r="H40" s="189">
        <f>[1]energy!G28/0.0036</f>
        <v>6.6032999965780093</v>
      </c>
      <c r="I40">
        <f>[1]energy!M28/0.0036</f>
        <v>0</v>
      </c>
      <c r="J40" s="189">
        <f>IF('[1]everything spreadsheet'!$B$12="Ozone",[1]energy!K28/0.0036,0)</f>
        <v>166.66666666666666</v>
      </c>
      <c r="K40" s="187">
        <f>(IF('[1]everything spreadsheet'!$B$12="Ozone",H40/$E$11/$I$10+I40/$E$11+J40/$E$11/$I$10,H40/$E$11/$I$10+I40/$E$11))</f>
        <v>196.18429196472451</v>
      </c>
      <c r="L40" s="187">
        <f t="shared" si="4"/>
        <v>2000</v>
      </c>
    </row>
    <row r="41" spans="1:12">
      <c r="A41" s="184">
        <f t="shared" si="5"/>
        <v>21</v>
      </c>
      <c r="B41" s="185" t="s">
        <v>347</v>
      </c>
      <c r="C41" s="184">
        <v>21</v>
      </c>
      <c r="D41" s="184">
        <f t="shared" si="0"/>
        <v>8.5</v>
      </c>
      <c r="E41" s="186">
        <f t="shared" si="1"/>
        <v>9520</v>
      </c>
      <c r="F41" s="186">
        <f t="shared" si="2"/>
        <v>1618.4</v>
      </c>
      <c r="G41" s="186">
        <f t="shared" si="3"/>
        <v>1553.664</v>
      </c>
      <c r="H41" s="189">
        <f>[1]energy!G29/0.0036</f>
        <v>8.8043999954373469</v>
      </c>
      <c r="I41">
        <f>[1]energy!M29/0.0036</f>
        <v>0</v>
      </c>
      <c r="J41" s="189">
        <f>IF('[1]everything spreadsheet'!$B$12="Ozone",[1]energy!K29/0.0036,0)</f>
        <v>222.22222222222223</v>
      </c>
      <c r="K41" s="187">
        <f>(IF('[1]everything spreadsheet'!$B$12="Ozone",H41/$E$11/$I$10+I41/$E$11+J41/$E$11/$I$10,H41/$E$11/$I$10+I41/$E$11))</f>
        <v>261.57905595296597</v>
      </c>
      <c r="L41" s="187">
        <f t="shared" si="4"/>
        <v>2000</v>
      </c>
    </row>
    <row r="42" spans="1:12">
      <c r="A42" s="184">
        <f t="shared" si="5"/>
        <v>22</v>
      </c>
      <c r="B42" s="185" t="s">
        <v>347</v>
      </c>
      <c r="C42" s="184">
        <v>22</v>
      </c>
      <c r="D42" s="184">
        <f t="shared" si="0"/>
        <v>8.5</v>
      </c>
      <c r="E42" s="186">
        <f t="shared" si="1"/>
        <v>9520</v>
      </c>
      <c r="F42" s="186">
        <f t="shared" si="2"/>
        <v>1618.4</v>
      </c>
      <c r="G42" s="186">
        <f t="shared" si="3"/>
        <v>1553.664</v>
      </c>
      <c r="H42" s="189">
        <f>[1]energy!G30/0.0036</f>
        <v>6.6032999965780093</v>
      </c>
      <c r="I42">
        <f>[1]energy!M30/0.0036</f>
        <v>0</v>
      </c>
      <c r="J42" s="189">
        <f>IF('[1]everything spreadsheet'!$B$12="Ozone",[1]energy!K30/0.0036,0)</f>
        <v>166.66666666666666</v>
      </c>
      <c r="K42" s="187">
        <f>(IF('[1]everything spreadsheet'!$B$12="Ozone",H42/$E$11/$I$10+I42/$E$11+J42/$E$11/$I$10,H42/$E$11/$I$10+I42/$E$11))</f>
        <v>196.18429196472451</v>
      </c>
      <c r="L42" s="187">
        <f t="shared" si="4"/>
        <v>2000</v>
      </c>
    </row>
    <row r="43" spans="1:12">
      <c r="A43" s="184">
        <f t="shared" si="5"/>
        <v>23</v>
      </c>
      <c r="B43" s="185" t="s">
        <v>347</v>
      </c>
      <c r="C43" s="184">
        <v>23</v>
      </c>
      <c r="D43" s="184">
        <f t="shared" si="0"/>
        <v>8.5</v>
      </c>
      <c r="E43" s="186">
        <f t="shared" si="1"/>
        <v>9520</v>
      </c>
      <c r="F43" s="186">
        <f t="shared" si="2"/>
        <v>1618.4</v>
      </c>
      <c r="G43" s="186">
        <f t="shared" si="3"/>
        <v>1553.664</v>
      </c>
      <c r="H43" s="189">
        <f>[1]energy!G31/0.0036</f>
        <v>0</v>
      </c>
      <c r="I43">
        <f>[1]energy!M31/0.0036</f>
        <v>0</v>
      </c>
      <c r="J43" s="189">
        <f>IF('[1]everything spreadsheet'!$B$12="Ozone",[1]energy!K31/0.0036,0)</f>
        <v>0</v>
      </c>
      <c r="K43" s="187">
        <f>(IF('[1]everything spreadsheet'!$B$12="Ozone",H43/$E$11/$I$10+I43/$E$11+J43/$E$11/$I$10,H43/$E$11/$I$10+I43/$E$11))</f>
        <v>0</v>
      </c>
      <c r="L43" s="187">
        <f t="shared" si="4"/>
        <v>2000</v>
      </c>
    </row>
    <row r="44" spans="1:12">
      <c r="A44" s="184">
        <f t="shared" si="5"/>
        <v>24</v>
      </c>
      <c r="B44" s="185" t="s">
        <v>347</v>
      </c>
      <c r="C44" s="184">
        <v>24</v>
      </c>
      <c r="D44" s="184">
        <f t="shared" si="0"/>
        <v>8.5</v>
      </c>
      <c r="E44" s="186">
        <f t="shared" si="1"/>
        <v>9520</v>
      </c>
      <c r="F44" s="186">
        <f t="shared" si="2"/>
        <v>1618.4</v>
      </c>
      <c r="G44" s="186">
        <f t="shared" si="3"/>
        <v>1553.664</v>
      </c>
      <c r="H44" s="189">
        <f>[1]energy!G32/0.0036</f>
        <v>0</v>
      </c>
      <c r="I44">
        <f>[1]energy!M32/0.0036</f>
        <v>0</v>
      </c>
      <c r="J44" s="189">
        <f>IF('[1]everything spreadsheet'!$B$12="Ozone",[1]energy!K32/0.0036,0)</f>
        <v>0</v>
      </c>
      <c r="K44" s="187">
        <f>(IF('[1]everything spreadsheet'!$B$12="Ozone",H44/$E$11/$I$10+I44/$E$11+J44/$E$11/$I$10,H44/$E$11/$I$10+I44/$E$11))</f>
        <v>0</v>
      </c>
      <c r="L44" s="187">
        <f t="shared" si="4"/>
        <v>2000</v>
      </c>
    </row>
    <row r="45" spans="1:12">
      <c r="A45" s="184">
        <f t="shared" si="5"/>
        <v>25</v>
      </c>
      <c r="B45" s="185" t="s">
        <v>347</v>
      </c>
      <c r="C45" s="184">
        <v>25</v>
      </c>
      <c r="D45" s="184">
        <f t="shared" si="0"/>
        <v>8.5</v>
      </c>
      <c r="E45" s="186">
        <f t="shared" si="1"/>
        <v>9520</v>
      </c>
      <c r="F45" s="186">
        <f t="shared" si="2"/>
        <v>1618.4</v>
      </c>
      <c r="G45" s="186">
        <f t="shared" si="3"/>
        <v>1553.664</v>
      </c>
      <c r="H45" s="189">
        <f>[1]energy!G33/0.0036</f>
        <v>0</v>
      </c>
      <c r="I45">
        <f>[1]energy!M33/0.0036</f>
        <v>0</v>
      </c>
      <c r="J45" s="189">
        <f>IF('[1]everything spreadsheet'!$B$12="Ozone",[1]energy!K33/0.0036,0)</f>
        <v>0</v>
      </c>
      <c r="K45" s="187">
        <f>(IF('[1]everything spreadsheet'!$B$12="Ozone",H45/$E$11/$I$10+I45/$E$11+J45/$E$11/$I$10,H45/$E$11/$I$10+I45/$E$11))</f>
        <v>0</v>
      </c>
      <c r="L45" s="187">
        <f t="shared" si="4"/>
        <v>2000</v>
      </c>
    </row>
    <row r="46" spans="1:12">
      <c r="A46" s="184">
        <f t="shared" si="5"/>
        <v>26</v>
      </c>
      <c r="B46" s="185" t="s">
        <v>347</v>
      </c>
      <c r="C46" s="184">
        <v>26</v>
      </c>
      <c r="D46" s="184">
        <f t="shared" si="0"/>
        <v>8.5</v>
      </c>
      <c r="E46" s="186">
        <f t="shared" si="1"/>
        <v>9520</v>
      </c>
      <c r="F46" s="186">
        <f t="shared" si="2"/>
        <v>1618.4</v>
      </c>
      <c r="G46" s="186">
        <f t="shared" si="3"/>
        <v>1553.664</v>
      </c>
      <c r="H46" s="189">
        <f>[1]energy!G34/0.0036</f>
        <v>0</v>
      </c>
      <c r="I46">
        <f>[1]energy!M34/0.0036</f>
        <v>0</v>
      </c>
      <c r="J46" s="189">
        <f>IF('[1]everything spreadsheet'!$B$12="Ozone",[1]energy!K34/0.0036,0)</f>
        <v>0</v>
      </c>
      <c r="K46" s="187">
        <f>(IF('[1]everything spreadsheet'!$B$12="Ozone",H46/$E$11/$I$10+I46/$E$11+J46/$E$11/$I$10,H46/$E$11/$I$10+I46/$E$11))</f>
        <v>0</v>
      </c>
      <c r="L46" s="187">
        <f t="shared" si="4"/>
        <v>2000</v>
      </c>
    </row>
    <row r="47" spans="1:12">
      <c r="A47" s="184">
        <f t="shared" si="5"/>
        <v>27</v>
      </c>
      <c r="B47" s="185" t="s">
        <v>347</v>
      </c>
      <c r="C47" s="184">
        <v>27</v>
      </c>
      <c r="D47" s="184">
        <f t="shared" si="0"/>
        <v>8.5</v>
      </c>
      <c r="E47" s="186">
        <f t="shared" si="1"/>
        <v>9520</v>
      </c>
      <c r="F47" s="186">
        <f t="shared" si="2"/>
        <v>1618.4</v>
      </c>
      <c r="G47" s="186">
        <f t="shared" si="3"/>
        <v>1553.664</v>
      </c>
      <c r="H47" s="189">
        <f>[1]energy!G35/0.0036</f>
        <v>193.69679989962162</v>
      </c>
      <c r="I47">
        <f>[1]energy!M35/0.0036</f>
        <v>0</v>
      </c>
      <c r="J47" s="189">
        <f>IF('[1]everything spreadsheet'!$B$12="Ozone",[1]energy!K35/0.0036,0)</f>
        <v>4888.8888888888896</v>
      </c>
      <c r="K47" s="187">
        <f>(IF('[1]everything spreadsheet'!$B$12="Ozone",H47/$E$11/$I$10+I47/$E$11+J47/$E$11/$I$10,H47/$E$11/$I$10+I47/$E$11))</f>
        <v>5754.7392309652523</v>
      </c>
      <c r="L47" s="187">
        <f t="shared" si="4"/>
        <v>2000</v>
      </c>
    </row>
    <row r="48" spans="1:12">
      <c r="A48" s="184">
        <f t="shared" si="5"/>
        <v>28</v>
      </c>
      <c r="B48" s="185" t="s">
        <v>347</v>
      </c>
      <c r="C48" s="184">
        <v>28</v>
      </c>
      <c r="D48" s="184">
        <f t="shared" si="0"/>
        <v>8.5</v>
      </c>
      <c r="E48" s="186">
        <f t="shared" si="1"/>
        <v>9520</v>
      </c>
      <c r="F48" s="186">
        <f t="shared" si="2"/>
        <v>1618.4</v>
      </c>
      <c r="G48" s="186">
        <f t="shared" si="3"/>
        <v>1553.664</v>
      </c>
      <c r="H48" s="189">
        <f>[1]energy!G36/0.0036</f>
        <v>0</v>
      </c>
      <c r="I48">
        <f>[1]energy!M36/0.0036</f>
        <v>0</v>
      </c>
      <c r="J48" s="189">
        <f>IF('[1]everything spreadsheet'!$B$12="Ozone",[1]energy!K36/0.0036,0)</f>
        <v>0</v>
      </c>
      <c r="K48" s="187">
        <f>(IF('[1]everything spreadsheet'!$B$12="Ozone",H48/$E$11/$I$10+I48/$E$11+J48/$E$11/$I$10,H48/$E$11/$I$10+I48/$E$11))</f>
        <v>0</v>
      </c>
      <c r="L48" s="187">
        <f t="shared" si="4"/>
        <v>0</v>
      </c>
    </row>
    <row r="49" spans="1:12">
      <c r="A49" s="184">
        <f t="shared" si="5"/>
        <v>29</v>
      </c>
      <c r="B49" s="185" t="s">
        <v>347</v>
      </c>
      <c r="C49" s="184">
        <v>29</v>
      </c>
      <c r="D49" s="184">
        <f t="shared" si="0"/>
        <v>8.5</v>
      </c>
      <c r="E49" s="186">
        <f t="shared" si="1"/>
        <v>9520</v>
      </c>
      <c r="F49" s="186">
        <f t="shared" si="2"/>
        <v>1618.4</v>
      </c>
      <c r="G49" s="186">
        <f t="shared" si="3"/>
        <v>1553.664</v>
      </c>
      <c r="H49" s="189">
        <f>[1]energy!G37/0.0036</f>
        <v>0</v>
      </c>
      <c r="I49">
        <f>[1]energy!M37/0.0036</f>
        <v>0</v>
      </c>
      <c r="J49" s="189">
        <f>IF('[1]everything spreadsheet'!$B$12="Ozone",[1]energy!K37/0.0036,0)</f>
        <v>0</v>
      </c>
      <c r="K49" s="187">
        <f>(IF('[1]everything spreadsheet'!$B$12="Ozone",H49/$E$11/$I$10+I49/$E$11+J49/$E$11/$I$10,H49/$E$11/$I$10+I49/$E$11))</f>
        <v>0</v>
      </c>
      <c r="L49" s="187">
        <f t="shared" si="4"/>
        <v>1553.664</v>
      </c>
    </row>
    <row r="50" spans="1:12">
      <c r="A50" s="184">
        <f t="shared" si="5"/>
        <v>30</v>
      </c>
      <c r="B50" s="185" t="s">
        <v>347</v>
      </c>
      <c r="C50" s="184">
        <v>30</v>
      </c>
      <c r="D50" s="184">
        <f t="shared" si="0"/>
        <v>8.5</v>
      </c>
      <c r="E50" s="186">
        <f t="shared" si="1"/>
        <v>9520</v>
      </c>
      <c r="F50" s="186">
        <f t="shared" si="2"/>
        <v>1618.4</v>
      </c>
      <c r="G50" s="186">
        <f t="shared" si="3"/>
        <v>1553.664</v>
      </c>
      <c r="H50" s="189">
        <f>[1]energy!G38/0.0036</f>
        <v>0</v>
      </c>
      <c r="I50">
        <f>[1]energy!M38/0.0036</f>
        <v>0</v>
      </c>
      <c r="J50" s="189">
        <f>IF('[1]everything spreadsheet'!$B$12="Ozone",[1]energy!K38/0.0036,0)</f>
        <v>0</v>
      </c>
      <c r="K50" s="187">
        <f>(IF('[1]everything spreadsheet'!$B$12="Ozone",H50/$E$11/$I$10+I50/$E$11+J50/$E$11/$I$10,H50/$E$11/$I$10+I50/$E$11))</f>
        <v>0</v>
      </c>
      <c r="L50" s="187">
        <f t="shared" si="4"/>
        <v>2000</v>
      </c>
    </row>
    <row r="51" spans="1:12">
      <c r="A51" s="184">
        <f t="shared" si="5"/>
        <v>31</v>
      </c>
      <c r="B51" s="185" t="s">
        <v>347</v>
      </c>
      <c r="C51" s="184">
        <v>31</v>
      </c>
      <c r="D51" s="184">
        <f t="shared" si="0"/>
        <v>8.5</v>
      </c>
      <c r="E51" s="186">
        <f t="shared" si="1"/>
        <v>9520</v>
      </c>
      <c r="F51" s="186">
        <f t="shared" si="2"/>
        <v>1618.4</v>
      </c>
      <c r="G51" s="186">
        <f t="shared" si="3"/>
        <v>1553.664</v>
      </c>
      <c r="H51" s="189">
        <f>[1]energy!G39/0.0036</f>
        <v>28.614299985171382</v>
      </c>
      <c r="I51">
        <f>[1]energy!M39/0.0036</f>
        <v>0</v>
      </c>
      <c r="J51" s="189">
        <f>IF('[1]everything spreadsheet'!$B$12="Ozone",[1]energy!K39/0.0036,0)</f>
        <v>722.22222222222229</v>
      </c>
      <c r="K51" s="187">
        <f>(IF('[1]everything spreadsheet'!$B$12="Ozone",H51/$E$11/$I$10+I51/$E$11+J51/$E$11/$I$10,H51/$E$11/$I$10+I51/$E$11))</f>
        <v>850.13193184713964</v>
      </c>
      <c r="L51" s="187">
        <f t="shared" si="4"/>
        <v>2000</v>
      </c>
    </row>
    <row r="52" spans="1:12">
      <c r="A52" s="184">
        <f t="shared" si="5"/>
        <v>32</v>
      </c>
      <c r="B52" s="185" t="s">
        <v>350</v>
      </c>
      <c r="C52" s="184">
        <v>1</v>
      </c>
      <c r="D52" s="184">
        <f t="shared" si="0"/>
        <v>10</v>
      </c>
      <c r="E52" s="186">
        <f t="shared" si="1"/>
        <v>11200</v>
      </c>
      <c r="F52" s="186">
        <f t="shared" si="2"/>
        <v>1904.0000000000002</v>
      </c>
      <c r="G52" s="186">
        <f t="shared" si="3"/>
        <v>1827.8400000000001</v>
      </c>
      <c r="H52" s="189">
        <f>[1]energy!G40/0.0036</f>
        <v>28.614299985171382</v>
      </c>
      <c r="I52">
        <f>[1]energy!M40/0.0036</f>
        <v>1200</v>
      </c>
      <c r="J52" s="189">
        <f>IF('[1]everything spreadsheet'!$B$12="Ozone",[1]energy!K40/0.0036,0)</f>
        <v>722.22222222222229</v>
      </c>
      <c r="K52" s="187">
        <f>(IF('[1]everything spreadsheet'!$B$12="Ozone",H52/$E$11/$I$10+I52/$E$11+J52/$E$11/$I$10,H52/$E$11/$I$10+I52/$E$11))</f>
        <v>2100.1319318471396</v>
      </c>
      <c r="L52" s="187">
        <f t="shared" si="4"/>
        <v>2000</v>
      </c>
    </row>
    <row r="53" spans="1:12">
      <c r="A53" s="184">
        <f t="shared" si="5"/>
        <v>33</v>
      </c>
      <c r="B53" s="185" t="s">
        <v>350</v>
      </c>
      <c r="C53" s="184">
        <v>2</v>
      </c>
      <c r="D53" s="184">
        <f t="shared" si="0"/>
        <v>10</v>
      </c>
      <c r="E53" s="186">
        <f t="shared" si="1"/>
        <v>11200</v>
      </c>
      <c r="F53" s="186">
        <f t="shared" si="2"/>
        <v>1904.0000000000002</v>
      </c>
      <c r="G53" s="186">
        <f t="shared" si="3"/>
        <v>1827.8400000000001</v>
      </c>
      <c r="H53" s="189">
        <f>[1]energy!G41/0.0036</f>
        <v>0</v>
      </c>
      <c r="I53">
        <f>[1]energy!M41/0.0036</f>
        <v>1200</v>
      </c>
      <c r="J53" s="189">
        <f>IF('[1]everything spreadsheet'!$B$12="Ozone",[1]energy!K41/0.0036,0)</f>
        <v>0</v>
      </c>
      <c r="K53" s="187">
        <f>(IF('[1]everything spreadsheet'!$B$12="Ozone",H53/$E$11/$I$10+I53/$E$11+J53/$E$11/$I$10,H53/$E$11/$I$10+I53/$E$11))</f>
        <v>1250</v>
      </c>
      <c r="L53" s="187">
        <f t="shared" si="4"/>
        <v>1727.7080681528605</v>
      </c>
    </row>
    <row r="54" spans="1:12">
      <c r="A54" s="184">
        <f t="shared" si="5"/>
        <v>34</v>
      </c>
      <c r="B54" s="185" t="s">
        <v>350</v>
      </c>
      <c r="C54" s="184">
        <v>3</v>
      </c>
      <c r="D54" s="184">
        <f t="shared" si="0"/>
        <v>10</v>
      </c>
      <c r="E54" s="186">
        <f t="shared" si="1"/>
        <v>11200</v>
      </c>
      <c r="F54" s="186">
        <f t="shared" si="2"/>
        <v>1904.0000000000002</v>
      </c>
      <c r="G54" s="186">
        <f t="shared" si="3"/>
        <v>1827.8400000000001</v>
      </c>
      <c r="H54" s="189">
        <f>[1]energy!G42/0.0036</f>
        <v>0</v>
      </c>
      <c r="I54">
        <f>[1]energy!M42/0.0036</f>
        <v>1200</v>
      </c>
      <c r="J54" s="189">
        <f>IF('[1]everything spreadsheet'!$B$12="Ozone",[1]energy!K42/0.0036,0)</f>
        <v>0</v>
      </c>
      <c r="K54" s="187">
        <f>(IF('[1]everything spreadsheet'!$B$12="Ozone",H54/$E$11/$I$10+I54/$E$11+J54/$E$11/$I$10,H54/$E$11/$I$10+I54/$E$11))</f>
        <v>1250</v>
      </c>
      <c r="L54" s="187">
        <f t="shared" ref="L54:L79" si="6">MAX(MIN((L53+G53-K53),$E$9*$E$10),0)</f>
        <v>2000</v>
      </c>
    </row>
    <row r="55" spans="1:12">
      <c r="A55" s="184">
        <f t="shared" si="5"/>
        <v>35</v>
      </c>
      <c r="B55" s="185" t="s">
        <v>350</v>
      </c>
      <c r="C55" s="184">
        <v>4</v>
      </c>
      <c r="D55" s="184">
        <f t="shared" si="0"/>
        <v>10</v>
      </c>
      <c r="E55" s="186">
        <f t="shared" si="1"/>
        <v>11200</v>
      </c>
      <c r="F55" s="186">
        <f t="shared" si="2"/>
        <v>1904.0000000000002</v>
      </c>
      <c r="G55" s="186">
        <f t="shared" si="3"/>
        <v>1827.8400000000001</v>
      </c>
      <c r="H55" s="189">
        <f>[1]energy!G43/0.0036</f>
        <v>0</v>
      </c>
      <c r="I55">
        <f>[1]energy!M43/0.0036</f>
        <v>1200</v>
      </c>
      <c r="J55" s="189">
        <f>IF('[1]everything spreadsheet'!$B$12="Ozone",[1]energy!K43/0.0036,0)</f>
        <v>0</v>
      </c>
      <c r="K55" s="187">
        <f>(IF('[1]everything spreadsheet'!$B$12="Ozone",H55/$E$11/$I$10+I55/$E$11+J55/$E$11/$I$10,H55/$E$11/$I$10+I55/$E$11))</f>
        <v>1250</v>
      </c>
      <c r="L55" s="187">
        <f t="shared" si="6"/>
        <v>2000</v>
      </c>
    </row>
    <row r="56" spans="1:12">
      <c r="A56" s="184">
        <f t="shared" si="5"/>
        <v>36</v>
      </c>
      <c r="B56" s="185" t="s">
        <v>350</v>
      </c>
      <c r="C56" s="184">
        <v>5</v>
      </c>
      <c r="D56" s="184">
        <f t="shared" si="0"/>
        <v>10</v>
      </c>
      <c r="E56" s="186">
        <f t="shared" si="1"/>
        <v>11200</v>
      </c>
      <c r="F56" s="186">
        <f t="shared" si="2"/>
        <v>1904.0000000000002</v>
      </c>
      <c r="G56" s="186">
        <f t="shared" si="3"/>
        <v>1827.8400000000001</v>
      </c>
      <c r="H56" s="189">
        <f>[1]energy!G44/0.0036</f>
        <v>0</v>
      </c>
      <c r="I56">
        <f>[1]energy!M44/0.0036</f>
        <v>1200</v>
      </c>
      <c r="J56" s="189">
        <f>IF('[1]everything spreadsheet'!$B$12="Ozone",[1]energy!K44/0.0036,0)</f>
        <v>0</v>
      </c>
      <c r="K56" s="187">
        <f>(IF('[1]everything spreadsheet'!$B$12="Ozone",H56/$E$11/$I$10+I56/$E$11+J56/$E$11/$I$10,H56/$E$11/$I$10+I56/$E$11))</f>
        <v>1250</v>
      </c>
      <c r="L56" s="187">
        <f t="shared" si="6"/>
        <v>2000</v>
      </c>
    </row>
    <row r="57" spans="1:12">
      <c r="A57" s="184">
        <f t="shared" si="5"/>
        <v>37</v>
      </c>
      <c r="B57" s="185" t="s">
        <v>350</v>
      </c>
      <c r="C57" s="184">
        <v>6</v>
      </c>
      <c r="D57" s="184">
        <f t="shared" si="0"/>
        <v>10</v>
      </c>
      <c r="E57" s="186">
        <f t="shared" si="1"/>
        <v>11200</v>
      </c>
      <c r="F57" s="186">
        <f t="shared" si="2"/>
        <v>1904.0000000000002</v>
      </c>
      <c r="G57" s="186">
        <f t="shared" si="3"/>
        <v>1827.8400000000001</v>
      </c>
      <c r="H57" s="189">
        <f>[1]energy!G45/0.0036</f>
        <v>0</v>
      </c>
      <c r="I57">
        <f>[1]energy!M45/0.0036</f>
        <v>1200</v>
      </c>
      <c r="J57" s="189">
        <f>IF('[1]everything spreadsheet'!$B$12="Ozone",[1]energy!K45/0.0036,0)</f>
        <v>0</v>
      </c>
      <c r="K57" s="187">
        <f>(IF('[1]everything spreadsheet'!$B$12="Ozone",H57/$E$11/$I$10+I57/$E$11+J57/$E$11/$I$10,H57/$E$11/$I$10+I57/$E$11))</f>
        <v>1250</v>
      </c>
      <c r="L57" s="187">
        <f t="shared" si="6"/>
        <v>2000</v>
      </c>
    </row>
    <row r="58" spans="1:12">
      <c r="A58" s="184">
        <f t="shared" si="5"/>
        <v>38</v>
      </c>
      <c r="B58" s="185" t="s">
        <v>350</v>
      </c>
      <c r="C58" s="184">
        <v>7</v>
      </c>
      <c r="D58" s="184">
        <f t="shared" si="0"/>
        <v>10</v>
      </c>
      <c r="E58" s="186">
        <f t="shared" si="1"/>
        <v>11200</v>
      </c>
      <c r="F58" s="186">
        <f t="shared" si="2"/>
        <v>1904.0000000000002</v>
      </c>
      <c r="G58" s="186">
        <f t="shared" si="3"/>
        <v>1827.8400000000001</v>
      </c>
      <c r="H58" s="189">
        <f>[1]energy!G46/0.0036</f>
        <v>0</v>
      </c>
      <c r="I58">
        <f>[1]energy!M46/0.0036</f>
        <v>1200</v>
      </c>
      <c r="J58" s="189">
        <f>IF('[1]everything spreadsheet'!$B$12="Ozone",[1]energy!K46/0.0036,0)</f>
        <v>0</v>
      </c>
      <c r="K58" s="187">
        <f>(IF('[1]everything spreadsheet'!$B$12="Ozone",H58/$E$11/$I$10+I58/$E$11+J58/$E$11/$I$10,H58/$E$11/$I$10+I58/$E$11))</f>
        <v>1250</v>
      </c>
      <c r="L58" s="187">
        <f t="shared" si="6"/>
        <v>2000</v>
      </c>
    </row>
    <row r="59" spans="1:12">
      <c r="A59" s="184">
        <f t="shared" si="5"/>
        <v>39</v>
      </c>
      <c r="B59" s="185" t="s">
        <v>350</v>
      </c>
      <c r="C59" s="184">
        <v>8</v>
      </c>
      <c r="D59" s="184">
        <f t="shared" si="0"/>
        <v>10</v>
      </c>
      <c r="E59" s="186">
        <f t="shared" si="1"/>
        <v>11200</v>
      </c>
      <c r="F59" s="186">
        <f t="shared" si="2"/>
        <v>1904.0000000000002</v>
      </c>
      <c r="G59" s="186">
        <f t="shared" si="3"/>
        <v>1827.8400000000001</v>
      </c>
      <c r="H59" s="189">
        <f>[1]energy!G47/0.0036</f>
        <v>0</v>
      </c>
      <c r="I59">
        <f>[1]energy!M47/0.0036</f>
        <v>1200</v>
      </c>
      <c r="J59" s="189">
        <f>IF('[1]everything spreadsheet'!$B$12="Ozone",[1]energy!K47/0.0036,0)</f>
        <v>0</v>
      </c>
      <c r="K59" s="187">
        <f>(IF('[1]everything spreadsheet'!$B$12="Ozone",H59/$E$11/$I$10+I59/$E$11+J59/$E$11/$I$10,H59/$E$11/$I$10+I59/$E$11))</f>
        <v>1250</v>
      </c>
      <c r="L59" s="187">
        <f t="shared" si="6"/>
        <v>2000</v>
      </c>
    </row>
    <row r="60" spans="1:12">
      <c r="A60" s="184">
        <f t="shared" si="5"/>
        <v>40</v>
      </c>
      <c r="B60" s="185" t="s">
        <v>350</v>
      </c>
      <c r="C60" s="184">
        <v>9</v>
      </c>
      <c r="D60" s="184">
        <f t="shared" si="0"/>
        <v>10</v>
      </c>
      <c r="E60" s="186">
        <f t="shared" si="1"/>
        <v>11200</v>
      </c>
      <c r="F60" s="186">
        <f t="shared" si="2"/>
        <v>1904.0000000000002</v>
      </c>
      <c r="G60" s="186">
        <f t="shared" si="3"/>
        <v>1827.8400000000001</v>
      </c>
      <c r="H60" s="189">
        <f>[1]energy!G48/0.0036</f>
        <v>134.26709993041953</v>
      </c>
      <c r="I60">
        <f>[1]energy!M48/0.0036</f>
        <v>1200</v>
      </c>
      <c r="J60" s="189">
        <f>IF('[1]everything spreadsheet'!$B$12="Ozone",[1]energy!K48/0.0036,0)</f>
        <v>3388.8888888888887</v>
      </c>
      <c r="K60" s="187">
        <f>(IF('[1]everything spreadsheet'!$B$12="Ozone",H60/$E$11/$I$10+I60/$E$11+J60/$E$11/$I$10,H60/$E$11/$I$10+I60/$E$11))</f>
        <v>5239.0806032827313</v>
      </c>
      <c r="L60" s="187">
        <f t="shared" si="6"/>
        <v>2000</v>
      </c>
    </row>
    <row r="61" spans="1:12">
      <c r="A61" s="184">
        <f t="shared" si="5"/>
        <v>41</v>
      </c>
      <c r="B61" s="185" t="s">
        <v>350</v>
      </c>
      <c r="C61" s="184">
        <v>10</v>
      </c>
      <c r="D61" s="184">
        <f t="shared" si="0"/>
        <v>10</v>
      </c>
      <c r="E61" s="186">
        <f t="shared" si="1"/>
        <v>11200</v>
      </c>
      <c r="F61" s="186">
        <f t="shared" si="2"/>
        <v>1904.0000000000002</v>
      </c>
      <c r="G61" s="186">
        <f t="shared" si="3"/>
        <v>1827.8400000000001</v>
      </c>
      <c r="H61" s="189">
        <f>[1]energy!G49/0.0036</f>
        <v>147.47369992357557</v>
      </c>
      <c r="I61">
        <f>[1]energy!M49/0.0036</f>
        <v>1200</v>
      </c>
      <c r="J61" s="189">
        <f>IF('[1]everything spreadsheet'!$B$12="Ozone",[1]energy!K49/0.0036,0)</f>
        <v>3722.2222222222226</v>
      </c>
      <c r="K61" s="187">
        <f>(IF('[1]everything spreadsheet'!$B$12="Ozone",H61/$E$11/$I$10+I61/$E$11+J61/$E$11/$I$10,H61/$E$11/$I$10+I61/$E$11))</f>
        <v>5631.4491872121807</v>
      </c>
      <c r="L61" s="187">
        <f t="shared" si="6"/>
        <v>0</v>
      </c>
    </row>
    <row r="62" spans="1:12">
      <c r="A62" s="184">
        <f t="shared" si="5"/>
        <v>42</v>
      </c>
      <c r="B62" s="185" t="s">
        <v>350</v>
      </c>
      <c r="C62" s="184">
        <v>11</v>
      </c>
      <c r="D62" s="184">
        <f t="shared" si="0"/>
        <v>10</v>
      </c>
      <c r="E62" s="186">
        <f t="shared" si="1"/>
        <v>11200</v>
      </c>
      <c r="F62" s="186">
        <f t="shared" si="2"/>
        <v>1904.0000000000002</v>
      </c>
      <c r="G62" s="186">
        <f t="shared" si="3"/>
        <v>1827.8400000000001</v>
      </c>
      <c r="H62" s="189">
        <f>[1]energy!G50/0.0036</f>
        <v>275.13749985741714</v>
      </c>
      <c r="I62">
        <f>[1]energy!M50/0.0036</f>
        <v>1200</v>
      </c>
      <c r="J62" s="189">
        <f>IF('[1]everything spreadsheet'!$B$12="Ozone",[1]energy!K50/0.0036,0)</f>
        <v>6944.4444444444443</v>
      </c>
      <c r="K62" s="187">
        <f>(IF('[1]everything spreadsheet'!$B$12="Ozone",H62/$E$11/$I$10+I62/$E$11+J62/$E$11/$I$10,H62/$E$11/$I$10+I62/$E$11))</f>
        <v>9424.3454985301869</v>
      </c>
      <c r="L62" s="187">
        <f t="shared" si="6"/>
        <v>0</v>
      </c>
    </row>
    <row r="63" spans="1:12">
      <c r="A63" s="184">
        <f t="shared" si="5"/>
        <v>43</v>
      </c>
      <c r="B63" s="185" t="s">
        <v>350</v>
      </c>
      <c r="C63" s="184">
        <v>12</v>
      </c>
      <c r="D63" s="184">
        <f t="shared" si="0"/>
        <v>10</v>
      </c>
      <c r="E63" s="186">
        <f t="shared" si="1"/>
        <v>11200</v>
      </c>
      <c r="F63" s="186">
        <f t="shared" si="2"/>
        <v>1904.0000000000002</v>
      </c>
      <c r="G63" s="186">
        <f t="shared" si="3"/>
        <v>1827.8400000000001</v>
      </c>
      <c r="H63" s="189">
        <f>[1]energy!G51/0.0036</f>
        <v>184.89239990418432</v>
      </c>
      <c r="I63">
        <f>[1]energy!M51/0.0036</f>
        <v>1200</v>
      </c>
      <c r="J63" s="189">
        <f>IF('[1]everything spreadsheet'!$B$12="Ozone",[1]energy!K51/0.0036,0)</f>
        <v>4666.6666666666679</v>
      </c>
      <c r="K63" s="187">
        <f>(IF('[1]everything spreadsheet'!$B$12="Ozone",H63/$E$11/$I$10+I63/$E$11+J63/$E$11/$I$10,H63/$E$11/$I$10+I63/$E$11))</f>
        <v>6743.1601750122863</v>
      </c>
      <c r="L63" s="187">
        <f t="shared" si="6"/>
        <v>0</v>
      </c>
    </row>
    <row r="64" spans="1:12">
      <c r="A64" s="184">
        <f t="shared" si="5"/>
        <v>44</v>
      </c>
      <c r="B64" s="185" t="s">
        <v>350</v>
      </c>
      <c r="C64" s="184">
        <v>13</v>
      </c>
      <c r="D64" s="184">
        <f t="shared" si="0"/>
        <v>10</v>
      </c>
      <c r="E64" s="186">
        <f t="shared" si="1"/>
        <v>11200</v>
      </c>
      <c r="F64" s="186">
        <f t="shared" si="2"/>
        <v>1904.0000000000002</v>
      </c>
      <c r="G64" s="186">
        <f t="shared" si="3"/>
        <v>1827.8400000000001</v>
      </c>
      <c r="H64" s="189">
        <f>[1]energy!G52/0.0036</f>
        <v>171.68579991102823</v>
      </c>
      <c r="I64">
        <f>[1]energy!M52/0.0036</f>
        <v>1200</v>
      </c>
      <c r="J64" s="189">
        <f>IF('[1]everything spreadsheet'!$B$12="Ozone",[1]energy!K52/0.0036,0)</f>
        <v>4333.333333333333</v>
      </c>
      <c r="K64" s="187">
        <f>(IF('[1]everything spreadsheet'!$B$12="Ozone",H64/$E$11/$I$10+I64/$E$11+J64/$E$11/$I$10,H64/$E$11/$I$10+I64/$E$11))</f>
        <v>6350.791591082836</v>
      </c>
      <c r="L64" s="187">
        <f t="shared" si="6"/>
        <v>0</v>
      </c>
    </row>
    <row r="65" spans="1:12">
      <c r="A65" s="184">
        <f t="shared" si="5"/>
        <v>45</v>
      </c>
      <c r="B65" s="185" t="s">
        <v>350</v>
      </c>
      <c r="C65" s="184">
        <v>14</v>
      </c>
      <c r="D65" s="184">
        <f t="shared" si="0"/>
        <v>10</v>
      </c>
      <c r="E65" s="186">
        <f t="shared" si="1"/>
        <v>11200</v>
      </c>
      <c r="F65" s="186">
        <f t="shared" si="2"/>
        <v>1904.0000000000002</v>
      </c>
      <c r="G65" s="186">
        <f t="shared" si="3"/>
        <v>1827.8400000000001</v>
      </c>
      <c r="H65" s="189">
        <f>[1]energy!G53/0.0036</f>
        <v>33.016499982890046</v>
      </c>
      <c r="I65">
        <f>[1]energy!M53/0.0036</f>
        <v>1200</v>
      </c>
      <c r="J65" s="189">
        <f>IF('[1]everything spreadsheet'!$B$12="Ozone",[1]energy!K53/0.0036,0)</f>
        <v>833.33333333333337</v>
      </c>
      <c r="K65" s="187">
        <f>(IF('[1]everything spreadsheet'!$B$12="Ozone",H65/$E$11/$I$10+I65/$E$11+J65/$E$11/$I$10,H65/$E$11/$I$10+I65/$E$11))</f>
        <v>2230.9214598236226</v>
      </c>
      <c r="L65" s="187">
        <f t="shared" si="6"/>
        <v>0</v>
      </c>
    </row>
    <row r="66" spans="1:12">
      <c r="A66" s="184">
        <f t="shared" si="5"/>
        <v>46</v>
      </c>
      <c r="B66" s="185" t="s">
        <v>350</v>
      </c>
      <c r="C66" s="184">
        <v>15</v>
      </c>
      <c r="D66" s="184">
        <f t="shared" si="0"/>
        <v>10</v>
      </c>
      <c r="E66" s="186">
        <f t="shared" si="1"/>
        <v>11200</v>
      </c>
      <c r="F66" s="186">
        <f t="shared" si="2"/>
        <v>1904.0000000000002</v>
      </c>
      <c r="G66" s="186">
        <f t="shared" si="3"/>
        <v>1827.8400000000001</v>
      </c>
      <c r="H66" s="189">
        <f>[1]energy!G54/0.0036</f>
        <v>127.66379993384152</v>
      </c>
      <c r="I66">
        <f>[1]energy!M54/0.0036</f>
        <v>1200</v>
      </c>
      <c r="J66" s="189">
        <f>IF('[1]everything spreadsheet'!$B$12="Ozone",[1]energy!K54/0.0036,0)</f>
        <v>3222.2222222222217</v>
      </c>
      <c r="K66" s="187">
        <f>(IF('[1]everything spreadsheet'!$B$12="Ozone",H66/$E$11/$I$10+I66/$E$11+J66/$E$11/$I$10,H66/$E$11/$I$10+I66/$E$11))</f>
        <v>5042.8963113180071</v>
      </c>
      <c r="L66" s="187">
        <f t="shared" si="6"/>
        <v>0</v>
      </c>
    </row>
    <row r="67" spans="1:12">
      <c r="A67" s="184">
        <f t="shared" si="5"/>
        <v>47</v>
      </c>
      <c r="B67" s="185" t="s">
        <v>350</v>
      </c>
      <c r="C67" s="184">
        <v>16</v>
      </c>
      <c r="D67" s="184">
        <f t="shared" si="0"/>
        <v>10</v>
      </c>
      <c r="E67" s="186">
        <f t="shared" si="1"/>
        <v>11200</v>
      </c>
      <c r="F67" s="186">
        <f t="shared" si="2"/>
        <v>1904.0000000000002</v>
      </c>
      <c r="G67" s="186">
        <f t="shared" si="3"/>
        <v>1827.8400000000001</v>
      </c>
      <c r="H67" s="189">
        <f>[1]energy!G55/0.0036</f>
        <v>209.10449989163698</v>
      </c>
      <c r="I67">
        <f>[1]energy!M55/0.0036</f>
        <v>1200</v>
      </c>
      <c r="J67" s="189">
        <f>IF('[1]everything spreadsheet'!$B$12="Ozone",[1]energy!K55/0.0036,0)</f>
        <v>5277.7777777777783</v>
      </c>
      <c r="K67" s="187">
        <f>(IF('[1]everything spreadsheet'!$B$12="Ozone",H67/$E$11/$I$10+I67/$E$11+J67/$E$11/$I$10,H67/$E$11/$I$10+I67/$E$11))</f>
        <v>7462.5025788829435</v>
      </c>
      <c r="L67" s="187">
        <f t="shared" si="6"/>
        <v>0</v>
      </c>
    </row>
    <row r="68" spans="1:12">
      <c r="A68" s="184">
        <f t="shared" si="5"/>
        <v>48</v>
      </c>
      <c r="B68" s="185" t="s">
        <v>350</v>
      </c>
      <c r="C68" s="184">
        <v>17</v>
      </c>
      <c r="D68" s="184">
        <f t="shared" si="0"/>
        <v>10</v>
      </c>
      <c r="E68" s="186">
        <f t="shared" si="1"/>
        <v>11200</v>
      </c>
      <c r="F68" s="186">
        <f t="shared" si="2"/>
        <v>1904.0000000000002</v>
      </c>
      <c r="G68" s="186">
        <f t="shared" si="3"/>
        <v>1827.8400000000001</v>
      </c>
      <c r="H68" s="189">
        <f>[1]energy!G56/0.0036</f>
        <v>101.25059994752949</v>
      </c>
      <c r="I68">
        <f>[1]energy!M56/0.0036</f>
        <v>1200</v>
      </c>
      <c r="J68" s="189">
        <f>IF('[1]everything spreadsheet'!$B$12="Ozone",[1]energy!K56/0.0036,0)</f>
        <v>2555.5555555555552</v>
      </c>
      <c r="K68" s="187">
        <f>(IF('[1]everything spreadsheet'!$B$12="Ozone",H68/$E$11/$I$10+I68/$E$11+J68/$E$11/$I$10,H68/$E$11/$I$10+I68/$E$11))</f>
        <v>4258.1591434591082</v>
      </c>
      <c r="L68" s="187">
        <f t="shared" si="6"/>
        <v>0</v>
      </c>
    </row>
    <row r="69" spans="1:12">
      <c r="A69" s="184">
        <f t="shared" si="5"/>
        <v>49</v>
      </c>
      <c r="B69" s="185" t="s">
        <v>350</v>
      </c>
      <c r="C69" s="184">
        <v>18</v>
      </c>
      <c r="D69" s="184">
        <f t="shared" si="0"/>
        <v>10</v>
      </c>
      <c r="E69" s="186">
        <f t="shared" si="1"/>
        <v>11200</v>
      </c>
      <c r="F69" s="186">
        <f t="shared" si="2"/>
        <v>1904.0000000000002</v>
      </c>
      <c r="G69" s="186">
        <f t="shared" si="3"/>
        <v>1827.8400000000001</v>
      </c>
      <c r="H69" s="189">
        <f>[1]energy!G57/0.0036</f>
        <v>138.6692999281382</v>
      </c>
      <c r="I69">
        <f>[1]energy!M57/0.0036</f>
        <v>1200</v>
      </c>
      <c r="J69" s="189">
        <f>IF('[1]everything spreadsheet'!$B$12="Ozone",[1]energy!K57/0.0036,0)</f>
        <v>3500</v>
      </c>
      <c r="K69" s="187">
        <f>(IF('[1]everything spreadsheet'!$B$12="Ozone",H69/$E$11/$I$10+I69/$E$11+J69/$E$11/$I$10,H69/$E$11/$I$10+I69/$E$11))</f>
        <v>5369.8701312592148</v>
      </c>
      <c r="L69" s="187">
        <f t="shared" si="6"/>
        <v>0</v>
      </c>
    </row>
    <row r="70" spans="1:12">
      <c r="A70" s="184">
        <f t="shared" si="5"/>
        <v>50</v>
      </c>
      <c r="B70" s="185" t="s">
        <v>350</v>
      </c>
      <c r="C70" s="184">
        <v>19</v>
      </c>
      <c r="D70" s="184">
        <f t="shared" si="0"/>
        <v>10</v>
      </c>
      <c r="E70" s="186">
        <f t="shared" si="1"/>
        <v>11200</v>
      </c>
      <c r="F70" s="186">
        <f t="shared" si="2"/>
        <v>1904.0000000000002</v>
      </c>
      <c r="G70" s="186">
        <f t="shared" si="3"/>
        <v>1827.8400000000001</v>
      </c>
      <c r="H70" s="189">
        <f>[1]energy!G58/0.0036</f>
        <v>239.91989987566771</v>
      </c>
      <c r="I70">
        <f>[1]energy!M58/0.0036</f>
        <v>1200</v>
      </c>
      <c r="J70" s="189">
        <f>IF('[1]everything spreadsheet'!$B$12="Ozone",[1]energy!K58/0.0036,0)</f>
        <v>6055.5555555555566</v>
      </c>
      <c r="K70" s="187">
        <f>(IF('[1]everything spreadsheet'!$B$12="Ozone",H70/$E$11/$I$10+I70/$E$11+J70/$E$11/$I$10,H70/$E$11/$I$10+I70/$E$11))</f>
        <v>8378.0292747183248</v>
      </c>
      <c r="L70" s="187">
        <f t="shared" si="6"/>
        <v>0</v>
      </c>
    </row>
    <row r="71" spans="1:12">
      <c r="A71" s="184">
        <f t="shared" si="5"/>
        <v>51</v>
      </c>
      <c r="B71" s="185" t="s">
        <v>350</v>
      </c>
      <c r="C71" s="184">
        <v>20</v>
      </c>
      <c r="D71" s="184">
        <f t="shared" si="0"/>
        <v>10</v>
      </c>
      <c r="E71" s="186">
        <f t="shared" si="1"/>
        <v>11200</v>
      </c>
      <c r="F71" s="186">
        <f t="shared" si="2"/>
        <v>1904.0000000000002</v>
      </c>
      <c r="G71" s="186">
        <f t="shared" si="3"/>
        <v>1827.8400000000001</v>
      </c>
      <c r="H71" s="189">
        <f>[1]energy!G59/0.0036</f>
        <v>26.413199986312037</v>
      </c>
      <c r="I71">
        <f>[1]energy!M59/0.0036</f>
        <v>1200</v>
      </c>
      <c r="J71" s="189">
        <f>IF('[1]everything spreadsheet'!$B$12="Ozone",[1]energy!K59/0.0036,0)</f>
        <v>666.66666666666663</v>
      </c>
      <c r="K71" s="187">
        <f>(IF('[1]everything spreadsheet'!$B$12="Ozone",H71/$E$11/$I$10+I71/$E$11+J71/$E$11/$I$10,H71/$E$11/$I$10+I71/$E$11))</f>
        <v>2034.7371678588979</v>
      </c>
      <c r="L71" s="187">
        <f t="shared" si="6"/>
        <v>0</v>
      </c>
    </row>
    <row r="72" spans="1:12">
      <c r="A72" s="184">
        <f t="shared" si="5"/>
        <v>52</v>
      </c>
      <c r="B72" s="185" t="s">
        <v>350</v>
      </c>
      <c r="C72" s="184">
        <v>21</v>
      </c>
      <c r="D72" s="184">
        <f t="shared" si="0"/>
        <v>10</v>
      </c>
      <c r="E72" s="186">
        <f t="shared" si="1"/>
        <v>11200</v>
      </c>
      <c r="F72" s="186">
        <f t="shared" si="2"/>
        <v>1904.0000000000002</v>
      </c>
      <c r="G72" s="186">
        <f t="shared" si="3"/>
        <v>1827.8400000000001</v>
      </c>
      <c r="H72" s="189">
        <f>[1]energy!G60/0.0036</f>
        <v>8.8043999954373469</v>
      </c>
      <c r="I72">
        <f>[1]energy!M60/0.0036</f>
        <v>1200</v>
      </c>
      <c r="J72" s="189">
        <f>IF('[1]everything spreadsheet'!$B$12="Ozone",[1]energy!K60/0.0036,0)</f>
        <v>222.22222222222223</v>
      </c>
      <c r="K72" s="187">
        <f>(IF('[1]everything spreadsheet'!$B$12="Ozone",H72/$E$11/$I$10+I72/$E$11+J72/$E$11/$I$10,H72/$E$11/$I$10+I72/$E$11))</f>
        <v>1511.579055952966</v>
      </c>
      <c r="L72" s="187">
        <f t="shared" si="6"/>
        <v>0</v>
      </c>
    </row>
    <row r="73" spans="1:12">
      <c r="A73" s="184">
        <f t="shared" si="5"/>
        <v>53</v>
      </c>
      <c r="B73" s="185" t="s">
        <v>350</v>
      </c>
      <c r="C73" s="184">
        <v>22</v>
      </c>
      <c r="D73" s="184">
        <f t="shared" si="0"/>
        <v>10</v>
      </c>
      <c r="E73" s="186">
        <f t="shared" si="1"/>
        <v>11200</v>
      </c>
      <c r="F73" s="186">
        <f t="shared" si="2"/>
        <v>1904.0000000000002</v>
      </c>
      <c r="G73" s="186">
        <f t="shared" si="3"/>
        <v>1827.8400000000001</v>
      </c>
      <c r="H73" s="189">
        <f>[1]energy!G61/0.0036</f>
        <v>52.826399972624074</v>
      </c>
      <c r="I73">
        <f>[1]energy!M61/0.0036</f>
        <v>1200</v>
      </c>
      <c r="J73" s="189">
        <f>IF('[1]everything spreadsheet'!$B$12="Ozone",[1]energy!K61/0.0036,0)</f>
        <v>1333.3333333333333</v>
      </c>
      <c r="K73" s="187">
        <f>(IF('[1]everything spreadsheet'!$B$12="Ozone",H73/$E$11/$I$10+I73/$E$11+J73/$E$11/$I$10,H73/$E$11/$I$10+I73/$E$11))</f>
        <v>2819.4743357177958</v>
      </c>
      <c r="L73" s="187">
        <f t="shared" si="6"/>
        <v>316.26094404703417</v>
      </c>
    </row>
    <row r="74" spans="1:12">
      <c r="A74" s="184">
        <f t="shared" si="5"/>
        <v>54</v>
      </c>
      <c r="B74" s="185" t="s">
        <v>350</v>
      </c>
      <c r="C74" s="184">
        <v>23</v>
      </c>
      <c r="D74" s="184">
        <f t="shared" si="0"/>
        <v>10</v>
      </c>
      <c r="E74" s="186">
        <f t="shared" si="1"/>
        <v>11200</v>
      </c>
      <c r="F74" s="186">
        <f t="shared" si="2"/>
        <v>1904.0000000000002</v>
      </c>
      <c r="G74" s="186">
        <f t="shared" si="3"/>
        <v>1827.8400000000001</v>
      </c>
      <c r="H74" s="189">
        <f>[1]energy!G62/0.0036</f>
        <v>160.68029991673157</v>
      </c>
      <c r="I74">
        <f>[1]energy!M62/0.0036</f>
        <v>1200</v>
      </c>
      <c r="J74" s="189">
        <f>IF('[1]everything spreadsheet'!$B$12="Ozone",[1]energy!K62/0.0036,0)</f>
        <v>4055.5555555555557</v>
      </c>
      <c r="K74" s="187">
        <f>(IF('[1]everything spreadsheet'!$B$12="Ozone",H74/$E$11/$I$10+I74/$E$11+J74/$E$11/$I$10,H74/$E$11/$I$10+I74/$E$11))</f>
        <v>6023.8177711416301</v>
      </c>
      <c r="L74" s="187">
        <f t="shared" si="6"/>
        <v>0</v>
      </c>
    </row>
    <row r="75" spans="1:12">
      <c r="A75" s="184">
        <f t="shared" si="5"/>
        <v>55</v>
      </c>
      <c r="B75" s="185" t="s">
        <v>350</v>
      </c>
      <c r="C75" s="184">
        <v>24</v>
      </c>
      <c r="D75" s="184">
        <f t="shared" si="0"/>
        <v>10</v>
      </c>
      <c r="E75" s="186">
        <f t="shared" si="1"/>
        <v>11200</v>
      </c>
      <c r="F75" s="186">
        <f t="shared" si="2"/>
        <v>1904.0000000000002</v>
      </c>
      <c r="G75" s="186">
        <f t="shared" si="3"/>
        <v>1827.8400000000001</v>
      </c>
      <c r="H75" s="189">
        <f>[1]energy!G63/0.0036</f>
        <v>74.837399961217443</v>
      </c>
      <c r="I75">
        <f>[1]energy!M63/0.0036</f>
        <v>1200</v>
      </c>
      <c r="J75" s="189">
        <f>IF('[1]everything spreadsheet'!$B$12="Ozone",[1]energy!K63/0.0036,0)</f>
        <v>1888.8888888888889</v>
      </c>
      <c r="K75" s="187">
        <f>(IF('[1]everything spreadsheet'!$B$12="Ozone",H75/$E$11/$I$10+I75/$E$11+J75/$E$11/$I$10,H75/$E$11/$I$10+I75/$E$11))</f>
        <v>3473.4219756002108</v>
      </c>
      <c r="L75" s="187">
        <f t="shared" si="6"/>
        <v>0</v>
      </c>
    </row>
    <row r="76" spans="1:12">
      <c r="A76" s="184">
        <f t="shared" si="5"/>
        <v>56</v>
      </c>
      <c r="B76" s="185" t="s">
        <v>350</v>
      </c>
      <c r="C76" s="184">
        <v>25</v>
      </c>
      <c r="D76" s="184">
        <f t="shared" si="0"/>
        <v>10</v>
      </c>
      <c r="E76" s="186">
        <f t="shared" si="1"/>
        <v>11200</v>
      </c>
      <c r="F76" s="186">
        <f t="shared" si="2"/>
        <v>1904.0000000000002</v>
      </c>
      <c r="G76" s="186">
        <f t="shared" si="3"/>
        <v>1827.8400000000001</v>
      </c>
      <c r="H76" s="189">
        <f>[1]energy!G64/0.0036</f>
        <v>0</v>
      </c>
      <c r="I76">
        <f>[1]energy!M64/0.0036</f>
        <v>1200</v>
      </c>
      <c r="J76" s="189">
        <f>IF('[1]everything spreadsheet'!$B$12="Ozone",[1]energy!K64/0.0036,0)</f>
        <v>0</v>
      </c>
      <c r="K76" s="187">
        <f>(IF('[1]everything spreadsheet'!$B$12="Ozone",H76/$E$11/$I$10+I76/$E$11+J76/$E$11/$I$10,H76/$E$11/$I$10+I76/$E$11))</f>
        <v>1250</v>
      </c>
      <c r="L76" s="187">
        <f t="shared" si="6"/>
        <v>0</v>
      </c>
    </row>
    <row r="77" spans="1:12">
      <c r="A77" s="184">
        <f t="shared" si="5"/>
        <v>57</v>
      </c>
      <c r="B77" s="185" t="s">
        <v>350</v>
      </c>
      <c r="C77" s="184">
        <v>26</v>
      </c>
      <c r="D77" s="184">
        <f t="shared" si="0"/>
        <v>10</v>
      </c>
      <c r="E77" s="186">
        <f t="shared" si="1"/>
        <v>11200</v>
      </c>
      <c r="F77" s="186">
        <f t="shared" si="2"/>
        <v>1904.0000000000002</v>
      </c>
      <c r="G77" s="186">
        <f t="shared" si="3"/>
        <v>1827.8400000000001</v>
      </c>
      <c r="H77" s="189">
        <f>[1]energy!G65/0.0036</f>
        <v>8.8043999954373469</v>
      </c>
      <c r="I77">
        <f>[1]energy!M65/0.0036</f>
        <v>1200</v>
      </c>
      <c r="J77" s="189">
        <f>IF('[1]everything spreadsheet'!$B$12="Ozone",[1]energy!K65/0.0036,0)</f>
        <v>222.22222222222223</v>
      </c>
      <c r="K77" s="187">
        <f>(IF('[1]everything spreadsheet'!$B$12="Ozone",H77/$E$11/$I$10+I77/$E$11+J77/$E$11/$I$10,H77/$E$11/$I$10+I77/$E$11))</f>
        <v>1511.579055952966</v>
      </c>
      <c r="L77" s="187">
        <f t="shared" si="6"/>
        <v>577.84000000000015</v>
      </c>
    </row>
    <row r="78" spans="1:12">
      <c r="A78" s="184">
        <f t="shared" si="5"/>
        <v>58</v>
      </c>
      <c r="B78" s="185" t="s">
        <v>350</v>
      </c>
      <c r="C78" s="184">
        <v>27</v>
      </c>
      <c r="D78" s="184">
        <f t="shared" si="0"/>
        <v>10</v>
      </c>
      <c r="E78" s="186">
        <f t="shared" si="1"/>
        <v>11200</v>
      </c>
      <c r="F78" s="186">
        <f t="shared" si="2"/>
        <v>1904.0000000000002</v>
      </c>
      <c r="G78" s="186">
        <f t="shared" si="3"/>
        <v>1827.8400000000001</v>
      </c>
      <c r="H78" s="189">
        <f>[1]energy!G66/0.0036</f>
        <v>0</v>
      </c>
      <c r="I78">
        <f>[1]energy!M66/0.0036</f>
        <v>1200</v>
      </c>
      <c r="J78" s="189">
        <f>IF('[1]everything spreadsheet'!$B$12="Ozone",[1]energy!K66/0.0036,0)</f>
        <v>0</v>
      </c>
      <c r="K78" s="187">
        <f>(IF('[1]everything spreadsheet'!$B$12="Ozone",H78/$E$11/$I$10+I78/$E$11+J78/$E$11/$I$10,H78/$E$11/$I$10+I78/$E$11))</f>
        <v>1250</v>
      </c>
      <c r="L78" s="187">
        <f t="shared" si="6"/>
        <v>894.10094404703432</v>
      </c>
    </row>
    <row r="79" spans="1:12">
      <c r="A79" s="184">
        <f t="shared" si="5"/>
        <v>59</v>
      </c>
      <c r="B79" s="185" t="s">
        <v>350</v>
      </c>
      <c r="C79" s="184">
        <v>28</v>
      </c>
      <c r="D79" s="184">
        <f t="shared" si="0"/>
        <v>10</v>
      </c>
      <c r="E79" s="186">
        <f t="shared" si="1"/>
        <v>11200</v>
      </c>
      <c r="F79" s="186">
        <f t="shared" si="2"/>
        <v>1904.0000000000002</v>
      </c>
      <c r="G79" s="186">
        <f t="shared" si="3"/>
        <v>1827.8400000000001</v>
      </c>
      <c r="H79" s="189">
        <f>[1]energy!G67/0.0036</f>
        <v>4.4021999977186734</v>
      </c>
      <c r="I79">
        <f>[1]energy!M67/0.0036</f>
        <v>1200</v>
      </c>
      <c r="J79" s="189">
        <f>IF('[1]everything spreadsheet'!$B$12="Ozone",[1]energy!K67/0.0036,0)</f>
        <v>111.11111111111111</v>
      </c>
      <c r="K79" s="187">
        <f>(IF('[1]everything spreadsheet'!$B$12="Ozone",H79/$E$11/$I$10+I79/$E$11+J79/$E$11/$I$10,H79/$E$11/$I$10+I79/$E$11))</f>
        <v>1380.789527976483</v>
      </c>
      <c r="L79" s="187">
        <f t="shared" si="6"/>
        <v>1471.9409440470345</v>
      </c>
    </row>
    <row r="80" spans="1:12">
      <c r="A80" s="184">
        <f>+A79+1</f>
        <v>60</v>
      </c>
      <c r="B80" s="185" t="s">
        <v>351</v>
      </c>
      <c r="C80" s="184">
        <v>1</v>
      </c>
      <c r="D80" s="184">
        <f t="shared" si="0"/>
        <v>11.8</v>
      </c>
      <c r="E80" s="186">
        <f t="shared" si="1"/>
        <v>13216</v>
      </c>
      <c r="F80" s="186">
        <f t="shared" si="2"/>
        <v>2246.7200000000003</v>
      </c>
      <c r="G80" s="186">
        <f t="shared" si="3"/>
        <v>2156.8512000000001</v>
      </c>
      <c r="H80" s="189">
        <f>[1]energy!G69/0.0036</f>
        <v>209.10449989163698</v>
      </c>
      <c r="I80">
        <f>[1]energy!M69/0.0036</f>
        <v>1200</v>
      </c>
      <c r="J80" s="189">
        <f>IF('[1]everything spreadsheet'!$B$12="Ozone",[1]energy!K68/0.0036,0)</f>
        <v>555.55555555555554</v>
      </c>
      <c r="K80" s="187">
        <f>(IF('[1]everything spreadsheet'!$B$12="Ozone",H80/$E$11/$I$10+I80/$E$11+J80/$E$11/$I$10,H80/$E$11/$I$10+I80/$E$11))</f>
        <v>2115.7835772726366</v>
      </c>
      <c r="L80" s="187">
        <f t="shared" ref="L80:L143" si="7">MAX(MIN((L79+G79-K79),$E$9*$E$10),0)</f>
        <v>1918.9914160705516</v>
      </c>
    </row>
    <row r="81" spans="1:12">
      <c r="A81" s="184">
        <f t="shared" si="5"/>
        <v>61</v>
      </c>
      <c r="B81" s="185" t="s">
        <v>351</v>
      </c>
      <c r="C81" s="184">
        <v>2</v>
      </c>
      <c r="D81" s="184">
        <f t="shared" si="0"/>
        <v>11.8</v>
      </c>
      <c r="E81" s="186">
        <f t="shared" si="1"/>
        <v>13216</v>
      </c>
      <c r="F81" s="186">
        <f t="shared" si="2"/>
        <v>2246.7200000000003</v>
      </c>
      <c r="G81" s="186">
        <f t="shared" si="3"/>
        <v>2156.8512000000001</v>
      </c>
      <c r="H81" s="189">
        <f>[1]energy!G70/0.0036</f>
        <v>11.005499994296683</v>
      </c>
      <c r="I81">
        <f>[1]energy!M70/0.0036</f>
        <v>1200</v>
      </c>
      <c r="J81" s="189">
        <f>IF('[1]everything spreadsheet'!$B$12="Ozone",[1]energy!K69/0.0036,0)</f>
        <v>5277.7777777777783</v>
      </c>
      <c r="K81" s="187">
        <f>(IF('[1]everything spreadsheet'!$B$12="Ozone",H81/$E$11/$I$10+I81/$E$11+J81/$E$11/$I$10,H81/$E$11/$I$10+I81/$E$11))</f>
        <v>7238.2057039991796</v>
      </c>
      <c r="L81" s="187">
        <f t="shared" si="7"/>
        <v>1960.059038797915</v>
      </c>
    </row>
    <row r="82" spans="1:12">
      <c r="A82" s="184">
        <f t="shared" si="5"/>
        <v>62</v>
      </c>
      <c r="B82" s="185" t="s">
        <v>351</v>
      </c>
      <c r="C82" s="184">
        <v>3</v>
      </c>
      <c r="D82" s="184">
        <f t="shared" si="0"/>
        <v>11.8</v>
      </c>
      <c r="E82" s="186">
        <f t="shared" si="1"/>
        <v>13216</v>
      </c>
      <c r="F82" s="186">
        <f t="shared" si="2"/>
        <v>2246.7200000000003</v>
      </c>
      <c r="G82" s="186">
        <f t="shared" si="3"/>
        <v>2156.8512000000001</v>
      </c>
      <c r="H82" s="189">
        <f>[1]energy!G71/0.0036</f>
        <v>26.413199986312037</v>
      </c>
      <c r="I82">
        <f>[1]energy!M71/0.0036</f>
        <v>1200</v>
      </c>
      <c r="J82" s="189">
        <f>IF('[1]everything spreadsheet'!$B$12="Ozone",[1]energy!K70/0.0036,0)</f>
        <v>277.77777777777777</v>
      </c>
      <c r="K82" s="187">
        <f>(IF('[1]everything spreadsheet'!$B$12="Ozone",H82/$E$11/$I$10+I82/$E$11+J82/$E$11/$I$10,H82/$E$11/$I$10+I82/$E$11))</f>
        <v>1594.4191324321669</v>
      </c>
      <c r="L82" s="187">
        <f t="shared" si="7"/>
        <v>0</v>
      </c>
    </row>
    <row r="83" spans="1:12">
      <c r="A83" s="184">
        <f t="shared" si="5"/>
        <v>63</v>
      </c>
      <c r="B83" s="185" t="s">
        <v>351</v>
      </c>
      <c r="C83" s="184">
        <v>4</v>
      </c>
      <c r="D83" s="184">
        <f t="shared" si="0"/>
        <v>11.8</v>
      </c>
      <c r="E83" s="186">
        <f t="shared" si="1"/>
        <v>13216</v>
      </c>
      <c r="F83" s="186">
        <f t="shared" si="2"/>
        <v>2246.7200000000003</v>
      </c>
      <c r="G83" s="186">
        <f t="shared" si="3"/>
        <v>2156.8512000000001</v>
      </c>
      <c r="H83" s="189">
        <f>[1]energy!G72/0.0036</f>
        <v>261.93089986426111</v>
      </c>
      <c r="I83">
        <f>[1]energy!M72/0.0036</f>
        <v>1200</v>
      </c>
      <c r="J83" s="189">
        <f>IF('[1]everything spreadsheet'!$B$12="Ozone",[1]energy!K71/0.0036,0)</f>
        <v>666.66666666666663</v>
      </c>
      <c r="K83" s="187">
        <f>(IF('[1]everything spreadsheet'!$B$12="Ozone",H83/$E$11/$I$10+I83/$E$11+J83/$E$11/$I$10,H83/$E$11/$I$10+I83/$E$11))</f>
        <v>2301.4012302207066</v>
      </c>
      <c r="L83" s="187">
        <f t="shared" si="7"/>
        <v>562.4320675678332</v>
      </c>
    </row>
    <row r="84" spans="1:12">
      <c r="A84" s="184">
        <f t="shared" si="5"/>
        <v>64</v>
      </c>
      <c r="B84" s="185" t="s">
        <v>351</v>
      </c>
      <c r="C84" s="184">
        <v>5</v>
      </c>
      <c r="D84" s="184">
        <f t="shared" si="0"/>
        <v>11.8</v>
      </c>
      <c r="E84" s="186">
        <f t="shared" si="1"/>
        <v>13216</v>
      </c>
      <c r="F84" s="186">
        <f t="shared" si="2"/>
        <v>2246.7200000000003</v>
      </c>
      <c r="G84" s="186">
        <f t="shared" si="3"/>
        <v>2156.8512000000001</v>
      </c>
      <c r="H84" s="189">
        <f>[1]energy!G73/0.0036</f>
        <v>94.647299950951478</v>
      </c>
      <c r="I84">
        <f>[1]energy!M73/0.0036</f>
        <v>1200</v>
      </c>
      <c r="J84" s="189">
        <f>IF('[1]everything spreadsheet'!$B$12="Ozone",[1]energy!K72/0.0036,0)</f>
        <v>6611.1111111111122</v>
      </c>
      <c r="K84" s="187">
        <f>(IF('[1]everything spreadsheet'!$B$12="Ozone",H84/$E$11/$I$10+I84/$E$11+J84/$E$11/$I$10,H84/$E$11/$I$10+I84/$E$11))</f>
        <v>8842.5706646988947</v>
      </c>
      <c r="L84" s="187">
        <f t="shared" si="7"/>
        <v>417.8820373471267</v>
      </c>
    </row>
    <row r="85" spans="1:12">
      <c r="A85" s="184">
        <f t="shared" si="5"/>
        <v>65</v>
      </c>
      <c r="B85" s="185" t="s">
        <v>351</v>
      </c>
      <c r="C85" s="184">
        <v>6</v>
      </c>
      <c r="D85" s="184">
        <f t="shared" si="0"/>
        <v>11.8</v>
      </c>
      <c r="E85" s="186">
        <f t="shared" si="1"/>
        <v>13216</v>
      </c>
      <c r="F85" s="186">
        <f t="shared" si="2"/>
        <v>2246.7200000000003</v>
      </c>
      <c r="G85" s="186">
        <f t="shared" si="3"/>
        <v>2156.8512000000001</v>
      </c>
      <c r="H85" s="189">
        <f>[1]energy!G74/0.0036</f>
        <v>275.13749985741714</v>
      </c>
      <c r="I85">
        <f>[1]energy!M74/0.0036</f>
        <v>1200</v>
      </c>
      <c r="J85" s="189">
        <f>IF('[1]everything spreadsheet'!$B$12="Ozone",[1]energy!K73/0.0036,0)</f>
        <v>2388.8888888888887</v>
      </c>
      <c r="K85" s="187">
        <f>(IF('[1]everything spreadsheet'!$B$12="Ozone",H85/$E$11/$I$10+I85/$E$11+J85/$E$11/$I$10,H85/$E$11/$I$10+I85/$E$11))</f>
        <v>4266.3342263884806</v>
      </c>
      <c r="L85" s="187">
        <f t="shared" si="7"/>
        <v>0</v>
      </c>
    </row>
    <row r="86" spans="1:12">
      <c r="A86" s="184">
        <f t="shared" si="5"/>
        <v>66</v>
      </c>
      <c r="B86" s="185" t="s">
        <v>351</v>
      </c>
      <c r="C86" s="184">
        <v>7</v>
      </c>
      <c r="D86" s="184">
        <f t="shared" ref="D86:D149" si="8">INDEX($B$6:$B$17,MATCH(B86,$A$6:$A$17,0))</f>
        <v>11.8</v>
      </c>
      <c r="E86" s="186">
        <f t="shared" ref="E86:E149" si="9">$E$4*$E$6*$E$5*D86</f>
        <v>13216</v>
      </c>
      <c r="F86" s="186">
        <f t="shared" ref="F86:F149" si="10">E86*$E$7</f>
        <v>2246.7200000000003</v>
      </c>
      <c r="G86" s="186">
        <f t="shared" ref="G86:G149" si="11">F86*$E$11</f>
        <v>2156.8512000000001</v>
      </c>
      <c r="H86" s="189">
        <f>[1]energy!G75/0.0036</f>
        <v>275.13749985741714</v>
      </c>
      <c r="I86">
        <f>[1]energy!M75/0.0036</f>
        <v>1200</v>
      </c>
      <c r="J86" s="189">
        <f>IF('[1]everything spreadsheet'!$B$12="Ozone",[1]energy!K74/0.0036,0)</f>
        <v>6944.4444444444443</v>
      </c>
      <c r="K86" s="187">
        <f>(IF('[1]everything spreadsheet'!$B$12="Ozone",H86/$E$11/$I$10+I86/$E$11+J86/$E$11/$I$10,H86/$E$11/$I$10+I86/$E$11))</f>
        <v>9424.3454985301869</v>
      </c>
      <c r="L86" s="187">
        <f t="shared" si="7"/>
        <v>0</v>
      </c>
    </row>
    <row r="87" spans="1:12">
      <c r="A87" s="184">
        <f t="shared" ref="A87:A150" si="12">+A86+1</f>
        <v>67</v>
      </c>
      <c r="B87" s="185" t="s">
        <v>351</v>
      </c>
      <c r="C87" s="184">
        <v>8</v>
      </c>
      <c r="D87" s="184">
        <f t="shared" si="8"/>
        <v>11.8</v>
      </c>
      <c r="E87" s="186">
        <f t="shared" si="9"/>
        <v>13216</v>
      </c>
      <c r="F87" s="186">
        <f t="shared" si="10"/>
        <v>2246.7200000000003</v>
      </c>
      <c r="G87" s="186">
        <f t="shared" si="11"/>
        <v>2156.8512000000001</v>
      </c>
      <c r="H87" s="189">
        <f>[1]energy!G76/0.0036</f>
        <v>116.65829993954485</v>
      </c>
      <c r="I87">
        <f>[1]energy!M76/0.0036</f>
        <v>1200</v>
      </c>
      <c r="J87" s="189">
        <f>IF('[1]everything spreadsheet'!$B$12="Ozone",[1]energy!K75/0.0036,0)</f>
        <v>6944.4444444444443</v>
      </c>
      <c r="K87" s="187">
        <f>(IF('[1]everything spreadsheet'!$B$12="Ozone",H87/$E$11/$I$10+I87/$E$11+J87/$E$11/$I$10,H87/$E$11/$I$10+I87/$E$11))</f>
        <v>9244.9079986231773</v>
      </c>
      <c r="L87" s="187">
        <f t="shared" si="7"/>
        <v>0</v>
      </c>
    </row>
    <row r="88" spans="1:12">
      <c r="A88" s="184">
        <f t="shared" si="12"/>
        <v>68</v>
      </c>
      <c r="B88" s="185" t="s">
        <v>351</v>
      </c>
      <c r="C88" s="184">
        <v>9</v>
      </c>
      <c r="D88" s="184">
        <f t="shared" si="8"/>
        <v>11.8</v>
      </c>
      <c r="E88" s="186">
        <f t="shared" si="9"/>
        <v>13216</v>
      </c>
      <c r="F88" s="186">
        <f t="shared" si="10"/>
        <v>2246.7200000000003</v>
      </c>
      <c r="G88" s="186">
        <f t="shared" si="11"/>
        <v>2156.8512000000001</v>
      </c>
      <c r="H88" s="189">
        <f>[1]energy!G77/0.0036</f>
        <v>26.413199986312037</v>
      </c>
      <c r="I88">
        <f>[1]energy!M77/0.0036</f>
        <v>1200</v>
      </c>
      <c r="J88" s="189">
        <f>IF('[1]everything spreadsheet'!$B$12="Ozone",[1]energy!K76/0.0036,0)</f>
        <v>2944.4444444444443</v>
      </c>
      <c r="K88" s="187">
        <f>(IF('[1]everything spreadsheet'!$B$12="Ozone",H88/$E$11/$I$10+I88/$E$11+J88/$E$11/$I$10,H88/$E$11/$I$10+I88/$E$11))</f>
        <v>4613.7428039297511</v>
      </c>
      <c r="L88" s="187">
        <f t="shared" si="7"/>
        <v>0</v>
      </c>
    </row>
    <row r="89" spans="1:12">
      <c r="A89" s="184">
        <f t="shared" si="12"/>
        <v>69</v>
      </c>
      <c r="B89" s="185" t="s">
        <v>351</v>
      </c>
      <c r="C89" s="184">
        <v>10</v>
      </c>
      <c r="D89" s="184">
        <f t="shared" si="8"/>
        <v>11.8</v>
      </c>
      <c r="E89" s="186">
        <f t="shared" si="9"/>
        <v>13216</v>
      </c>
      <c r="F89" s="186">
        <f t="shared" si="10"/>
        <v>2246.7200000000003</v>
      </c>
      <c r="G89" s="186">
        <f t="shared" si="11"/>
        <v>2156.8512000000001</v>
      </c>
      <c r="H89" s="189">
        <f>[1]energy!G78/0.0036</f>
        <v>0</v>
      </c>
      <c r="I89">
        <f>[1]energy!M78/0.0036</f>
        <v>1200</v>
      </c>
      <c r="J89" s="189">
        <f>IF('[1]everything spreadsheet'!$B$12="Ozone",[1]energy!K77/0.0036,0)</f>
        <v>666.66666666666663</v>
      </c>
      <c r="K89" s="187">
        <f>(IF('[1]everything spreadsheet'!$B$12="Ozone",H89/$E$11/$I$10+I89/$E$11+J89/$E$11/$I$10,H89/$E$11/$I$10+I89/$E$11))</f>
        <v>2004.8309178743962</v>
      </c>
      <c r="L89" s="187">
        <f t="shared" si="7"/>
        <v>0</v>
      </c>
    </row>
    <row r="90" spans="1:12">
      <c r="A90" s="184">
        <f t="shared" si="12"/>
        <v>70</v>
      </c>
      <c r="B90" s="185" t="s">
        <v>351</v>
      </c>
      <c r="C90" s="184">
        <v>11</v>
      </c>
      <c r="D90" s="184">
        <f t="shared" si="8"/>
        <v>11.8</v>
      </c>
      <c r="E90" s="186">
        <f t="shared" si="9"/>
        <v>13216</v>
      </c>
      <c r="F90" s="186">
        <f t="shared" si="10"/>
        <v>2246.7200000000003</v>
      </c>
      <c r="G90" s="186">
        <f t="shared" si="11"/>
        <v>2156.8512000000001</v>
      </c>
      <c r="H90" s="189">
        <f>[1]energy!G79/0.0036</f>
        <v>30.815399984030709</v>
      </c>
      <c r="I90">
        <f>[1]energy!M79/0.0036</f>
        <v>1200</v>
      </c>
      <c r="J90" s="189">
        <f>IF('[1]everything spreadsheet'!$B$12="Ozone",[1]energy!K78/0.0036,0)</f>
        <v>0</v>
      </c>
      <c r="K90" s="187">
        <f>(IF('[1]everything spreadsheet'!$B$12="Ozone",H90/$E$11/$I$10+I90/$E$11+J90/$E$11/$I$10,H90/$E$11/$I$10+I90/$E$11))</f>
        <v>1284.8906249819188</v>
      </c>
      <c r="L90" s="187">
        <f t="shared" si="7"/>
        <v>152.0202821256039</v>
      </c>
    </row>
    <row r="91" spans="1:12">
      <c r="A91" s="184">
        <f t="shared" si="12"/>
        <v>71</v>
      </c>
      <c r="B91" s="185" t="s">
        <v>351</v>
      </c>
      <c r="C91" s="184">
        <v>12</v>
      </c>
      <c r="D91" s="184">
        <f t="shared" si="8"/>
        <v>11.8</v>
      </c>
      <c r="E91" s="186">
        <f t="shared" si="9"/>
        <v>13216</v>
      </c>
      <c r="F91" s="186">
        <f t="shared" si="10"/>
        <v>2246.7200000000003</v>
      </c>
      <c r="G91" s="186">
        <f t="shared" si="11"/>
        <v>2156.8512000000001</v>
      </c>
      <c r="H91" s="189">
        <f>[1]energy!G80/0.0036</f>
        <v>222.31109988479301</v>
      </c>
      <c r="I91">
        <f>[1]energy!M80/0.0036</f>
        <v>1200</v>
      </c>
      <c r="J91" s="189">
        <f>IF('[1]everything spreadsheet'!$B$12="Ozone",[1]energy!K79/0.0036,0)</f>
        <v>777.77777777777771</v>
      </c>
      <c r="K91" s="187">
        <f>(IF('[1]everything spreadsheet'!$B$12="Ozone",H91/$E$11/$I$10+I91/$E$11+J91/$E$11/$I$10,H91/$E$11/$I$10+I91/$E$11))</f>
        <v>2382.3470082230192</v>
      </c>
      <c r="L91" s="187">
        <f t="shared" si="7"/>
        <v>1023.9808571436852</v>
      </c>
    </row>
    <row r="92" spans="1:12">
      <c r="A92" s="184">
        <f t="shared" si="12"/>
        <v>72</v>
      </c>
      <c r="B92" s="185" t="s">
        <v>351</v>
      </c>
      <c r="C92" s="184">
        <v>13</v>
      </c>
      <c r="D92" s="184">
        <f t="shared" si="8"/>
        <v>11.8</v>
      </c>
      <c r="E92" s="186">
        <f t="shared" si="9"/>
        <v>13216</v>
      </c>
      <c r="F92" s="186">
        <f t="shared" si="10"/>
        <v>2246.7200000000003</v>
      </c>
      <c r="G92" s="186">
        <f t="shared" si="11"/>
        <v>2156.8512000000001</v>
      </c>
      <c r="H92" s="189">
        <f>[1]energy!G81/0.0036</f>
        <v>151.87589992129426</v>
      </c>
      <c r="I92">
        <f>[1]energy!M81/0.0036</f>
        <v>1200</v>
      </c>
      <c r="J92" s="189">
        <f>IF('[1]everything spreadsheet'!$B$12="Ozone",[1]energy!K80/0.0036,0)</f>
        <v>5611.1111111111113</v>
      </c>
      <c r="K92" s="187">
        <f>(IF('[1]everything spreadsheet'!$B$12="Ozone",H92/$E$11/$I$10+I92/$E$11+J92/$E$11/$I$10,H92/$E$11/$I$10+I92/$E$11))</f>
        <v>7775.1211628537203</v>
      </c>
      <c r="L92" s="187">
        <f t="shared" si="7"/>
        <v>798.48504892066603</v>
      </c>
    </row>
    <row r="93" spans="1:12">
      <c r="A93" s="184">
        <f t="shared" si="12"/>
        <v>73</v>
      </c>
      <c r="B93" s="185" t="s">
        <v>351</v>
      </c>
      <c r="C93" s="184">
        <v>14</v>
      </c>
      <c r="D93" s="184">
        <f t="shared" si="8"/>
        <v>11.8</v>
      </c>
      <c r="E93" s="186">
        <f t="shared" si="9"/>
        <v>13216</v>
      </c>
      <c r="F93" s="186">
        <f t="shared" si="10"/>
        <v>2246.7200000000003</v>
      </c>
      <c r="G93" s="186">
        <f t="shared" si="11"/>
        <v>2156.8512000000001</v>
      </c>
      <c r="H93" s="189">
        <f>[1]energy!G82/0.0036</f>
        <v>250.92539986996439</v>
      </c>
      <c r="I93">
        <f>[1]energy!M82/0.0036</f>
        <v>1200</v>
      </c>
      <c r="J93" s="189">
        <f>IF('[1]everything spreadsheet'!$B$12="Ozone",[1]energy!K81/0.0036,0)</f>
        <v>3833.3333333333335</v>
      </c>
      <c r="K93" s="187">
        <f>(IF('[1]everything spreadsheet'!$B$12="Ozone",H93/$E$11/$I$10+I93/$E$11+J93/$E$11/$I$10,H93/$E$11/$I$10+I93/$E$11))</f>
        <v>5874.3871526305447</v>
      </c>
      <c r="L93" s="187">
        <f t="shared" si="7"/>
        <v>0</v>
      </c>
    </row>
    <row r="94" spans="1:12">
      <c r="A94" s="184">
        <f t="shared" si="12"/>
        <v>74</v>
      </c>
      <c r="B94" s="185" t="s">
        <v>351</v>
      </c>
      <c r="C94" s="184">
        <v>15</v>
      </c>
      <c r="D94" s="184">
        <f t="shared" si="8"/>
        <v>11.8</v>
      </c>
      <c r="E94" s="186">
        <f t="shared" si="9"/>
        <v>13216</v>
      </c>
      <c r="F94" s="186">
        <f t="shared" si="10"/>
        <v>2246.7200000000003</v>
      </c>
      <c r="G94" s="186">
        <f t="shared" si="11"/>
        <v>2156.8512000000001</v>
      </c>
      <c r="H94" s="189">
        <f>[1]energy!G83/0.0036</f>
        <v>59.42969996920209</v>
      </c>
      <c r="I94">
        <f>[1]energy!M83/0.0036</f>
        <v>1200</v>
      </c>
      <c r="J94" s="189">
        <f>IF('[1]everything spreadsheet'!$B$12="Ozone",[1]energy!K82/0.0036,0)</f>
        <v>6333.3333333333348</v>
      </c>
      <c r="K94" s="187">
        <f>(IF('[1]everything spreadsheet'!$B$12="Ozone",H94/$E$11/$I$10+I94/$E$11+J94/$E$11/$I$10,H94/$E$11/$I$10+I94/$E$11))</f>
        <v>8488.1827822718951</v>
      </c>
      <c r="L94" s="187">
        <f t="shared" si="7"/>
        <v>0</v>
      </c>
    </row>
    <row r="95" spans="1:12">
      <c r="A95" s="184">
        <f t="shared" si="12"/>
        <v>75</v>
      </c>
      <c r="B95" s="185" t="s">
        <v>351</v>
      </c>
      <c r="C95" s="184">
        <v>16</v>
      </c>
      <c r="D95" s="184">
        <f t="shared" si="8"/>
        <v>11.8</v>
      </c>
      <c r="E95" s="186">
        <f t="shared" si="9"/>
        <v>13216</v>
      </c>
      <c r="F95" s="186">
        <f t="shared" si="10"/>
        <v>2246.7200000000003</v>
      </c>
      <c r="G95" s="186">
        <f t="shared" si="11"/>
        <v>2156.8512000000001</v>
      </c>
      <c r="H95" s="189">
        <f>[1]energy!G84/0.0036</f>
        <v>4.4021999977186734</v>
      </c>
      <c r="I95">
        <f>[1]energy!M84/0.0036</f>
        <v>1200</v>
      </c>
      <c r="J95" s="189">
        <f>IF('[1]everything spreadsheet'!$B$12="Ozone",[1]energy!K83/0.0036,0)</f>
        <v>1500.0000000000002</v>
      </c>
      <c r="K95" s="187">
        <f>(IF('[1]everything spreadsheet'!$B$12="Ozone",H95/$E$11/$I$10+I95/$E$11+J95/$E$11/$I$10,H95/$E$11/$I$10+I95/$E$11))</f>
        <v>2953.3539402148085</v>
      </c>
      <c r="L95" s="187">
        <f t="shared" si="7"/>
        <v>0</v>
      </c>
    </row>
    <row r="96" spans="1:12">
      <c r="A96" s="184">
        <f t="shared" si="12"/>
        <v>76</v>
      </c>
      <c r="B96" s="185" t="s">
        <v>351</v>
      </c>
      <c r="C96" s="184">
        <v>17</v>
      </c>
      <c r="D96" s="184">
        <f t="shared" si="8"/>
        <v>11.8</v>
      </c>
      <c r="E96" s="186">
        <f t="shared" si="9"/>
        <v>13216</v>
      </c>
      <c r="F96" s="186">
        <f t="shared" si="10"/>
        <v>2246.7200000000003</v>
      </c>
      <c r="G96" s="186">
        <f t="shared" si="11"/>
        <v>2156.8512000000001</v>
      </c>
      <c r="H96" s="189">
        <f>[1]energy!G85/0.0036</f>
        <v>275.13749985741714</v>
      </c>
      <c r="I96">
        <f>[1]energy!M85/0.0036</f>
        <v>1200</v>
      </c>
      <c r="J96" s="189">
        <f>IF('[1]everything spreadsheet'!$B$12="Ozone",[1]energy!K84/0.0036,0)</f>
        <v>111.11111111111111</v>
      </c>
      <c r="K96" s="187">
        <f>(IF('[1]everything spreadsheet'!$B$12="Ozone",H96/$E$11/$I$10+I96/$E$11+J96/$E$11/$I$10,H96/$E$11/$I$10+I96/$E$11))</f>
        <v>1687.328590317627</v>
      </c>
      <c r="L96" s="187">
        <f t="shared" si="7"/>
        <v>0</v>
      </c>
    </row>
    <row r="97" spans="1:12">
      <c r="A97" s="184">
        <f t="shared" si="12"/>
        <v>77</v>
      </c>
      <c r="B97" s="185" t="s">
        <v>351</v>
      </c>
      <c r="C97" s="184">
        <v>18</v>
      </c>
      <c r="D97" s="184">
        <f t="shared" si="8"/>
        <v>11.8</v>
      </c>
      <c r="E97" s="186">
        <f t="shared" si="9"/>
        <v>13216</v>
      </c>
      <c r="F97" s="186">
        <f t="shared" si="10"/>
        <v>2246.7200000000003</v>
      </c>
      <c r="G97" s="186">
        <f t="shared" si="11"/>
        <v>2156.8512000000001</v>
      </c>
      <c r="H97" s="189">
        <f>[1]energy!G86/0.0036</f>
        <v>17.608799990874694</v>
      </c>
      <c r="I97">
        <f>[1]energy!M86/0.0036</f>
        <v>1200</v>
      </c>
      <c r="J97" s="189">
        <f>IF('[1]everything spreadsheet'!$B$12="Ozone",[1]energy!K85/0.0036,0)</f>
        <v>6944.4444444444443</v>
      </c>
      <c r="K97" s="187">
        <f>(IF('[1]everything spreadsheet'!$B$12="Ozone",H97/$E$11/$I$10+I97/$E$11+J97/$E$11/$I$10,H97/$E$11/$I$10+I97/$E$11))</f>
        <v>9132.759561181294</v>
      </c>
      <c r="L97" s="187">
        <f t="shared" si="7"/>
        <v>469.52260968237306</v>
      </c>
    </row>
    <row r="98" spans="1:12">
      <c r="A98" s="184">
        <f t="shared" si="12"/>
        <v>78</v>
      </c>
      <c r="B98" s="185" t="s">
        <v>351</v>
      </c>
      <c r="C98" s="184">
        <v>19</v>
      </c>
      <c r="D98" s="184">
        <f t="shared" si="8"/>
        <v>11.8</v>
      </c>
      <c r="E98" s="186">
        <f t="shared" si="9"/>
        <v>13216</v>
      </c>
      <c r="F98" s="186">
        <f t="shared" si="10"/>
        <v>2246.7200000000003</v>
      </c>
      <c r="G98" s="186">
        <f t="shared" si="11"/>
        <v>2156.8512000000001</v>
      </c>
      <c r="H98" s="189">
        <f>[1]energy!G87/0.0036</f>
        <v>17.608799990874694</v>
      </c>
      <c r="I98">
        <f>[1]energy!M87/0.0036</f>
        <v>1200</v>
      </c>
      <c r="J98" s="189">
        <f>IF('[1]everything spreadsheet'!$B$12="Ozone",[1]energy!K86/0.0036,0)</f>
        <v>444.44444444444446</v>
      </c>
      <c r="K98" s="187">
        <f>(IF('[1]everything spreadsheet'!$B$12="Ozone",H98/$E$11/$I$10+I98/$E$11+J98/$E$11/$I$10,H98/$E$11/$I$10+I98/$E$11))</f>
        <v>1773.1581119059319</v>
      </c>
      <c r="L98" s="187">
        <f t="shared" si="7"/>
        <v>0</v>
      </c>
    </row>
    <row r="99" spans="1:12">
      <c r="A99" s="184">
        <f t="shared" si="12"/>
        <v>79</v>
      </c>
      <c r="B99" s="185" t="s">
        <v>351</v>
      </c>
      <c r="C99" s="184">
        <v>20</v>
      </c>
      <c r="D99" s="184">
        <f t="shared" si="8"/>
        <v>11.8</v>
      </c>
      <c r="E99" s="186">
        <f t="shared" si="9"/>
        <v>13216</v>
      </c>
      <c r="F99" s="186">
        <f t="shared" si="10"/>
        <v>2246.7200000000003</v>
      </c>
      <c r="G99" s="186">
        <f t="shared" si="11"/>
        <v>2156.8512000000001</v>
      </c>
      <c r="H99" s="189">
        <f>[1]energy!G88/0.0036</f>
        <v>83.641799956654793</v>
      </c>
      <c r="I99">
        <f>[1]energy!M88/0.0036</f>
        <v>1200</v>
      </c>
      <c r="J99" s="189">
        <f>IF('[1]everything spreadsheet'!$B$12="Ozone",[1]energy!K87/0.0036,0)</f>
        <v>444.44444444444446</v>
      </c>
      <c r="K99" s="187">
        <f>(IF('[1]everything spreadsheet'!$B$12="Ozone",H99/$E$11/$I$10+I99/$E$11+J99/$E$11/$I$10,H99/$E$11/$I$10+I99/$E$11))</f>
        <v>1847.9237368671866</v>
      </c>
      <c r="L99" s="187">
        <f t="shared" si="7"/>
        <v>383.69308809406812</v>
      </c>
    </row>
    <row r="100" spans="1:12">
      <c r="A100" s="184">
        <f t="shared" si="12"/>
        <v>80</v>
      </c>
      <c r="B100" s="185" t="s">
        <v>351</v>
      </c>
      <c r="C100" s="184">
        <v>21</v>
      </c>
      <c r="D100" s="184">
        <f t="shared" si="8"/>
        <v>11.8</v>
      </c>
      <c r="E100" s="186">
        <f t="shared" si="9"/>
        <v>13216</v>
      </c>
      <c r="F100" s="186">
        <f t="shared" si="10"/>
        <v>2246.7200000000003</v>
      </c>
      <c r="G100" s="186">
        <f t="shared" si="11"/>
        <v>2156.8512000000001</v>
      </c>
      <c r="H100" s="189">
        <f>[1]energy!G89/0.0036</f>
        <v>28.614299985171382</v>
      </c>
      <c r="I100">
        <f>[1]energy!M89/0.0036</f>
        <v>1200</v>
      </c>
      <c r="J100" s="189">
        <f>IF('[1]everything spreadsheet'!$B$12="Ozone",[1]energy!K88/0.0036,0)</f>
        <v>2111.1111111111109</v>
      </c>
      <c r="K100" s="187">
        <f>(IF('[1]everything spreadsheet'!$B$12="Ozone",H100/$E$11/$I$10+I100/$E$11+J100/$E$11/$I$10,H100/$E$11/$I$10+I100/$E$11))</f>
        <v>3672.6963440854643</v>
      </c>
      <c r="L100" s="187">
        <f t="shared" si="7"/>
        <v>692.62055122688162</v>
      </c>
    </row>
    <row r="101" spans="1:12">
      <c r="A101" s="184">
        <f t="shared" si="12"/>
        <v>81</v>
      </c>
      <c r="B101" s="185" t="s">
        <v>351</v>
      </c>
      <c r="C101" s="184">
        <v>22</v>
      </c>
      <c r="D101" s="184">
        <f t="shared" si="8"/>
        <v>11.8</v>
      </c>
      <c r="E101" s="186">
        <f t="shared" si="9"/>
        <v>13216</v>
      </c>
      <c r="F101" s="186">
        <f t="shared" si="10"/>
        <v>2246.7200000000003</v>
      </c>
      <c r="G101" s="186">
        <f t="shared" si="11"/>
        <v>2156.8512000000001</v>
      </c>
      <c r="H101" s="189">
        <f>[1]energy!G90/0.0036</f>
        <v>0</v>
      </c>
      <c r="I101">
        <f>[1]energy!M90/0.0036</f>
        <v>1200</v>
      </c>
      <c r="J101" s="189">
        <f>IF('[1]everything spreadsheet'!$B$12="Ozone",[1]energy!K89/0.0036,0)</f>
        <v>722.22222222222229</v>
      </c>
      <c r="K101" s="187">
        <f>(IF('[1]everything spreadsheet'!$B$12="Ozone",H101/$E$11/$I$10+I101/$E$11+J101/$E$11/$I$10,H101/$E$11/$I$10+I101/$E$11))</f>
        <v>2067.7334943639294</v>
      </c>
      <c r="L101" s="187">
        <f t="shared" si="7"/>
        <v>0</v>
      </c>
    </row>
    <row r="102" spans="1:12">
      <c r="A102" s="184">
        <f t="shared" si="12"/>
        <v>82</v>
      </c>
      <c r="B102" s="185" t="s">
        <v>351</v>
      </c>
      <c r="C102" s="184">
        <v>23</v>
      </c>
      <c r="D102" s="184">
        <f t="shared" si="8"/>
        <v>11.8</v>
      </c>
      <c r="E102" s="186">
        <f t="shared" si="9"/>
        <v>13216</v>
      </c>
      <c r="F102" s="186">
        <f t="shared" si="10"/>
        <v>2246.7200000000003</v>
      </c>
      <c r="G102" s="186">
        <f t="shared" si="11"/>
        <v>2156.8512000000001</v>
      </c>
      <c r="H102" s="189">
        <f>[1]energy!G91/0.0036</f>
        <v>44.021999977186731</v>
      </c>
      <c r="I102">
        <f>[1]energy!M91/0.0036</f>
        <v>1200</v>
      </c>
      <c r="J102" s="189">
        <f>IF('[1]everything spreadsheet'!$B$12="Ozone",[1]energy!K90/0.0036,0)</f>
        <v>0</v>
      </c>
      <c r="K102" s="187">
        <f>(IF('[1]everything spreadsheet'!$B$12="Ozone",H102/$E$11/$I$10+I102/$E$11+J102/$E$11/$I$10,H102/$E$11/$I$10+I102/$E$11))</f>
        <v>1299.8437499741697</v>
      </c>
      <c r="L102" s="187">
        <f t="shared" si="7"/>
        <v>89.117705636070696</v>
      </c>
    </row>
    <row r="103" spans="1:12">
      <c r="A103" s="184">
        <f t="shared" si="12"/>
        <v>83</v>
      </c>
      <c r="B103" s="185" t="s">
        <v>351</v>
      </c>
      <c r="C103" s="184">
        <v>24</v>
      </c>
      <c r="D103" s="184">
        <f t="shared" si="8"/>
        <v>11.8</v>
      </c>
      <c r="E103" s="186">
        <f t="shared" si="9"/>
        <v>13216</v>
      </c>
      <c r="F103" s="186">
        <f t="shared" si="10"/>
        <v>2246.7200000000003</v>
      </c>
      <c r="G103" s="186">
        <f t="shared" si="11"/>
        <v>2156.8512000000001</v>
      </c>
      <c r="H103" s="189">
        <f>[1]energy!G92/0.0036</f>
        <v>275.13749985741714</v>
      </c>
      <c r="I103">
        <f>[1]energy!M92/0.0036</f>
        <v>1200</v>
      </c>
      <c r="J103" s="189">
        <f>IF('[1]everything spreadsheet'!$B$12="Ozone",[1]energy!K91/0.0036,0)</f>
        <v>1111.1111111111111</v>
      </c>
      <c r="K103" s="187">
        <f>(IF('[1]everything spreadsheet'!$B$12="Ozone",H103/$E$11/$I$10+I103/$E$11+J103/$E$11/$I$10,H103/$E$11/$I$10+I103/$E$11))</f>
        <v>2819.5749671292215</v>
      </c>
      <c r="L103" s="187">
        <f t="shared" si="7"/>
        <v>946.12515566190109</v>
      </c>
    </row>
    <row r="104" spans="1:12">
      <c r="A104" s="184">
        <f t="shared" si="12"/>
        <v>84</v>
      </c>
      <c r="B104" s="185" t="s">
        <v>351</v>
      </c>
      <c r="C104" s="184">
        <v>25</v>
      </c>
      <c r="D104" s="184">
        <f t="shared" si="8"/>
        <v>11.8</v>
      </c>
      <c r="E104" s="186">
        <f t="shared" si="9"/>
        <v>13216</v>
      </c>
      <c r="F104" s="186">
        <f t="shared" si="10"/>
        <v>2246.7200000000003</v>
      </c>
      <c r="G104" s="186">
        <f t="shared" si="11"/>
        <v>2156.8512000000001</v>
      </c>
      <c r="H104" s="189">
        <f>[1]energy!G93/0.0036</f>
        <v>2.2010999988593367</v>
      </c>
      <c r="I104">
        <f>[1]energy!M93/0.0036</f>
        <v>1200</v>
      </c>
      <c r="J104" s="189">
        <f>IF('[1]everything spreadsheet'!$B$12="Ozone",[1]energy!K92/0.0036,0)</f>
        <v>6944.4444444444443</v>
      </c>
      <c r="K104" s="187">
        <f>(IF('[1]everything spreadsheet'!$B$12="Ozone",H104/$E$11/$I$10+I104/$E$11+J104/$E$11/$I$10,H104/$E$11/$I$10+I104/$E$11))</f>
        <v>9115.3142486903344</v>
      </c>
      <c r="L104" s="187">
        <f t="shared" si="7"/>
        <v>283.40138853267945</v>
      </c>
    </row>
    <row r="105" spans="1:12">
      <c r="A105" s="184">
        <f t="shared" si="12"/>
        <v>85</v>
      </c>
      <c r="B105" s="185" t="s">
        <v>351</v>
      </c>
      <c r="C105" s="184">
        <v>26</v>
      </c>
      <c r="D105" s="184">
        <f t="shared" si="8"/>
        <v>11.8</v>
      </c>
      <c r="E105" s="186">
        <f t="shared" si="9"/>
        <v>13216</v>
      </c>
      <c r="F105" s="186">
        <f t="shared" si="10"/>
        <v>2246.7200000000003</v>
      </c>
      <c r="G105" s="186">
        <f t="shared" si="11"/>
        <v>2156.8512000000001</v>
      </c>
      <c r="H105" s="189">
        <f>[1]energy!G94/0.0036</f>
        <v>48.424199974905406</v>
      </c>
      <c r="I105">
        <f>[1]energy!M94/0.0036</f>
        <v>1200</v>
      </c>
      <c r="J105" s="189">
        <f>IF('[1]everything spreadsheet'!$B$12="Ozone",[1]energy!K93/0.0036,0)</f>
        <v>55.555555555555557</v>
      </c>
      <c r="K105" s="187">
        <f>(IF('[1]everything spreadsheet'!$B$12="Ozone",H105/$E$11/$I$10+I105/$E$11+J105/$E$11/$I$10,H105/$E$11/$I$10+I105/$E$11))</f>
        <v>1367.7307014611197</v>
      </c>
      <c r="L105" s="187">
        <f t="shared" si="7"/>
        <v>0</v>
      </c>
    </row>
    <row r="106" spans="1:12">
      <c r="A106" s="184">
        <f t="shared" si="12"/>
        <v>86</v>
      </c>
      <c r="B106" s="185" t="s">
        <v>351</v>
      </c>
      <c r="C106" s="184">
        <v>27</v>
      </c>
      <c r="D106" s="184">
        <f t="shared" si="8"/>
        <v>11.8</v>
      </c>
      <c r="E106" s="186">
        <f t="shared" si="9"/>
        <v>13216</v>
      </c>
      <c r="F106" s="186">
        <f t="shared" si="10"/>
        <v>2246.7200000000003</v>
      </c>
      <c r="G106" s="186">
        <f t="shared" si="11"/>
        <v>2156.8512000000001</v>
      </c>
      <c r="H106" s="189">
        <f>[1]energy!G95/0.0036</f>
        <v>259.72979986540179</v>
      </c>
      <c r="I106">
        <f>[1]energy!M95/0.0036</f>
        <v>1200</v>
      </c>
      <c r="J106" s="189">
        <f>IF('[1]everything spreadsheet'!$B$12="Ozone",[1]energy!K94/0.0036,0)</f>
        <v>1222.2222222222224</v>
      </c>
      <c r="K106" s="187">
        <f>(IF('[1]everything spreadsheet'!$B$12="Ozone",H106/$E$11/$I$10+I106/$E$11+J106/$E$11/$I$10,H106/$E$11/$I$10+I106/$E$11))</f>
        <v>2927.9348076173283</v>
      </c>
      <c r="L106" s="187">
        <f t="shared" si="7"/>
        <v>789.12049853888038</v>
      </c>
    </row>
    <row r="107" spans="1:12">
      <c r="A107" s="184">
        <f t="shared" si="12"/>
        <v>87</v>
      </c>
      <c r="B107" s="185" t="s">
        <v>351</v>
      </c>
      <c r="C107" s="184">
        <v>28</v>
      </c>
      <c r="D107" s="184">
        <f t="shared" si="8"/>
        <v>11.8</v>
      </c>
      <c r="E107" s="186">
        <f t="shared" si="9"/>
        <v>13216</v>
      </c>
      <c r="F107" s="186">
        <f t="shared" si="10"/>
        <v>2246.7200000000003</v>
      </c>
      <c r="G107" s="186">
        <f t="shared" si="11"/>
        <v>2156.8512000000001</v>
      </c>
      <c r="H107" s="189">
        <f>[1]energy!G96/0.0036</f>
        <v>275.13749985741714</v>
      </c>
      <c r="I107">
        <f>[1]energy!M96/0.0036</f>
        <v>1200</v>
      </c>
      <c r="J107" s="189">
        <f>IF('[1]everything spreadsheet'!$B$12="Ozone",[1]energy!K95/0.0036,0)</f>
        <v>6555.5555555555566</v>
      </c>
      <c r="K107" s="187">
        <f>(IF('[1]everything spreadsheet'!$B$12="Ozone",H107/$E$11/$I$10+I107/$E$11+J107/$E$11/$I$10,H107/$E$11/$I$10+I107/$E$11))</f>
        <v>8984.027463103459</v>
      </c>
      <c r="L107" s="187">
        <f t="shared" si="7"/>
        <v>18.036890921552185</v>
      </c>
    </row>
    <row r="108" spans="1:12">
      <c r="A108" s="184">
        <f t="shared" si="12"/>
        <v>88</v>
      </c>
      <c r="B108" s="185" t="s">
        <v>351</v>
      </c>
      <c r="C108" s="184">
        <v>29</v>
      </c>
      <c r="D108" s="184">
        <f t="shared" si="8"/>
        <v>11.8</v>
      </c>
      <c r="E108" s="186">
        <f t="shared" si="9"/>
        <v>13216</v>
      </c>
      <c r="F108" s="186">
        <f t="shared" si="10"/>
        <v>2246.7200000000003</v>
      </c>
      <c r="G108" s="186">
        <f t="shared" si="11"/>
        <v>2156.8512000000001</v>
      </c>
      <c r="H108" s="189">
        <f>[1]energy!G97/0.0036</f>
        <v>33.016499982890046</v>
      </c>
      <c r="I108">
        <f>[1]energy!M97/0.0036</f>
        <v>1200</v>
      </c>
      <c r="J108" s="189">
        <f>IF('[1]everything spreadsheet'!$B$12="Ozone",[1]energy!K96/0.0036,0)</f>
        <v>6944.4444444444443</v>
      </c>
      <c r="K108" s="187">
        <f>(IF('[1]everything spreadsheet'!$B$12="Ozone",H108/$E$11/$I$10+I108/$E$11+J108/$E$11/$I$10,H108/$E$11/$I$10+I108/$E$11))</f>
        <v>9150.2048736722536</v>
      </c>
      <c r="L108" s="187">
        <f t="shared" si="7"/>
        <v>0</v>
      </c>
    </row>
    <row r="109" spans="1:12">
      <c r="A109" s="184">
        <f t="shared" si="12"/>
        <v>89</v>
      </c>
      <c r="B109" s="185" t="s">
        <v>351</v>
      </c>
      <c r="C109" s="184">
        <v>30</v>
      </c>
      <c r="D109" s="184">
        <f t="shared" si="8"/>
        <v>11.8</v>
      </c>
      <c r="E109" s="186">
        <f t="shared" si="9"/>
        <v>13216</v>
      </c>
      <c r="F109" s="186">
        <f t="shared" si="10"/>
        <v>2246.7200000000003</v>
      </c>
      <c r="G109" s="186">
        <f t="shared" si="11"/>
        <v>2156.8512000000001</v>
      </c>
      <c r="H109" s="189">
        <f>[1]energy!G98/0.0036</f>
        <v>0</v>
      </c>
      <c r="I109">
        <f>[1]energy!M98/0.0036</f>
        <v>1200</v>
      </c>
      <c r="J109" s="189">
        <f>IF('[1]everything spreadsheet'!$B$12="Ozone",[1]energy!K97/0.0036,0)</f>
        <v>833.33333333333337</v>
      </c>
      <c r="K109" s="187">
        <f>(IF('[1]everything spreadsheet'!$B$12="Ozone",H109/$E$11/$I$10+I109/$E$11+J109/$E$11/$I$10,H109/$E$11/$I$10+I109/$E$11))</f>
        <v>2193.5386473429953</v>
      </c>
      <c r="L109" s="187">
        <f t="shared" si="7"/>
        <v>0</v>
      </c>
    </row>
    <row r="110" spans="1:12">
      <c r="A110" s="184">
        <f t="shared" si="12"/>
        <v>90</v>
      </c>
      <c r="B110" s="185" t="s">
        <v>351</v>
      </c>
      <c r="C110" s="184">
        <v>31</v>
      </c>
      <c r="D110" s="184">
        <f t="shared" si="8"/>
        <v>11.8</v>
      </c>
      <c r="E110" s="186">
        <f t="shared" si="9"/>
        <v>13216</v>
      </c>
      <c r="F110" s="186">
        <f t="shared" si="10"/>
        <v>2246.7200000000003</v>
      </c>
      <c r="G110" s="186">
        <f t="shared" si="11"/>
        <v>2156.8512000000001</v>
      </c>
      <c r="H110" s="189">
        <f>[1]energy!G99/0.0036</f>
        <v>0</v>
      </c>
      <c r="I110">
        <f>[1]energy!M99/0.0036</f>
        <v>1200</v>
      </c>
      <c r="J110" s="189">
        <f>IF('[1]everything spreadsheet'!$B$12="Ozone",[1]energy!K98/0.0036,0)</f>
        <v>0</v>
      </c>
      <c r="K110" s="187">
        <f>(IF('[1]everything spreadsheet'!$B$12="Ozone",H110/$E$11/$I$10+I110/$E$11+J110/$E$11/$I$10,H110/$E$11/$I$10+I110/$E$11))</f>
        <v>1250</v>
      </c>
      <c r="L110" s="187">
        <f t="shared" si="7"/>
        <v>0</v>
      </c>
    </row>
    <row r="111" spans="1:12">
      <c r="A111" s="184">
        <f t="shared" si="12"/>
        <v>91</v>
      </c>
      <c r="B111" s="185" t="s">
        <v>353</v>
      </c>
      <c r="C111" s="184">
        <v>1</v>
      </c>
      <c r="D111" s="184">
        <f t="shared" si="8"/>
        <v>13.6</v>
      </c>
      <c r="E111" s="186">
        <f t="shared" si="9"/>
        <v>15232</v>
      </c>
      <c r="F111" s="186">
        <f t="shared" si="10"/>
        <v>2589.44</v>
      </c>
      <c r="G111" s="186">
        <f t="shared" si="11"/>
        <v>2485.8624</v>
      </c>
      <c r="H111" s="189">
        <f>[1]energy!G100/0.0036</f>
        <v>61.630799968061417</v>
      </c>
      <c r="I111">
        <f>[1]energy!M100/0.0036</f>
        <v>1200</v>
      </c>
      <c r="J111" s="189">
        <f>IF('[1]everything spreadsheet'!$B$12="Ozone",[1]energy!K99/0.0036,0)</f>
        <v>0</v>
      </c>
      <c r="K111" s="187">
        <f>(IF('[1]everything spreadsheet'!$B$12="Ozone",H111/$E$11/$I$10+I111/$E$11+J111/$E$11/$I$10,H111/$E$11/$I$10+I111/$E$11))</f>
        <v>1319.7812499638376</v>
      </c>
      <c r="L111" s="187">
        <f t="shared" si="7"/>
        <v>906.85120000000006</v>
      </c>
    </row>
    <row r="112" spans="1:12">
      <c r="A112" s="184">
        <f t="shared" si="12"/>
        <v>92</v>
      </c>
      <c r="B112" s="185" t="s">
        <v>353</v>
      </c>
      <c r="C112" s="184">
        <v>2</v>
      </c>
      <c r="D112" s="184">
        <f t="shared" si="8"/>
        <v>13.6</v>
      </c>
      <c r="E112" s="186">
        <f t="shared" si="9"/>
        <v>15232</v>
      </c>
      <c r="F112" s="186">
        <f t="shared" si="10"/>
        <v>2589.44</v>
      </c>
      <c r="G112" s="186">
        <f t="shared" si="11"/>
        <v>2485.8624</v>
      </c>
      <c r="H112" s="189">
        <f>[1]energy!G101/0.0036</f>
        <v>224.51219988365227</v>
      </c>
      <c r="I112">
        <f>[1]energy!M101/0.0036</f>
        <v>1200</v>
      </c>
      <c r="J112" s="189">
        <f>IF('[1]everything spreadsheet'!$B$12="Ozone",[1]energy!K100/0.0036,0)</f>
        <v>1555.5555555555554</v>
      </c>
      <c r="K112" s="187">
        <f>(IF('[1]everything spreadsheet'!$B$12="Ozone",H112/$E$11/$I$10+I112/$E$11+J112/$E$11/$I$10,H112/$E$11/$I$10+I112/$E$11))</f>
        <v>3265.4752665751894</v>
      </c>
      <c r="L112" s="187">
        <f t="shared" si="7"/>
        <v>2000</v>
      </c>
    </row>
    <row r="113" spans="1:12">
      <c r="A113" s="184">
        <f t="shared" si="12"/>
        <v>93</v>
      </c>
      <c r="B113" s="185" t="s">
        <v>353</v>
      </c>
      <c r="C113" s="184">
        <v>3</v>
      </c>
      <c r="D113" s="184">
        <f t="shared" si="8"/>
        <v>13.6</v>
      </c>
      <c r="E113" s="186">
        <f t="shared" si="9"/>
        <v>15232</v>
      </c>
      <c r="F113" s="186">
        <f t="shared" si="10"/>
        <v>2589.44</v>
      </c>
      <c r="G113" s="186">
        <f t="shared" si="11"/>
        <v>2485.8624</v>
      </c>
      <c r="H113" s="189">
        <f>[1]energy!G102/0.0036</f>
        <v>28.614299985171382</v>
      </c>
      <c r="I113">
        <f>[1]energy!M102/0.0036</f>
        <v>1200</v>
      </c>
      <c r="J113" s="189">
        <f>IF('[1]everything spreadsheet'!$B$12="Ozone",[1]energy!K101/0.0036,0)</f>
        <v>5666.6666666666661</v>
      </c>
      <c r="K113" s="187">
        <f>(IF('[1]everything spreadsheet'!$B$12="Ozone",H113/$E$11/$I$10+I113/$E$11+J113/$E$11/$I$10,H113/$E$11/$I$10+I113/$E$11))</f>
        <v>7698.4612394155774</v>
      </c>
      <c r="L113" s="187">
        <f t="shared" si="7"/>
        <v>1220.3871334248106</v>
      </c>
    </row>
    <row r="114" spans="1:12">
      <c r="A114" s="184">
        <f t="shared" si="12"/>
        <v>94</v>
      </c>
      <c r="B114" s="185" t="s">
        <v>353</v>
      </c>
      <c r="C114" s="184">
        <v>4</v>
      </c>
      <c r="D114" s="184">
        <f t="shared" si="8"/>
        <v>13.6</v>
      </c>
      <c r="E114" s="186">
        <f t="shared" si="9"/>
        <v>15232</v>
      </c>
      <c r="F114" s="186">
        <f t="shared" si="10"/>
        <v>2589.44</v>
      </c>
      <c r="G114" s="186">
        <f t="shared" si="11"/>
        <v>2485.8624</v>
      </c>
      <c r="H114" s="189">
        <f>[1]energy!G103/0.0036</f>
        <v>174.98744990931726</v>
      </c>
      <c r="I114">
        <f>[1]energy!M103/0.0036</f>
        <v>1200</v>
      </c>
      <c r="J114" s="189">
        <f>IF('[1]everything spreadsheet'!$B$12="Ozone",[1]energy!K102/0.0036,0)</f>
        <v>722.22222222222229</v>
      </c>
      <c r="K114" s="187">
        <f>(IF('[1]everything spreadsheet'!$B$12="Ozone",H114/$E$11/$I$10+I114/$E$11+J114/$E$11/$I$10,H114/$E$11/$I$10+I114/$E$11))</f>
        <v>2265.8624005112542</v>
      </c>
      <c r="L114" s="187">
        <f t="shared" si="7"/>
        <v>0</v>
      </c>
    </row>
    <row r="115" spans="1:12">
      <c r="A115" s="184">
        <f t="shared" si="12"/>
        <v>95</v>
      </c>
      <c r="B115" s="185" t="s">
        <v>353</v>
      </c>
      <c r="C115" s="184">
        <v>5</v>
      </c>
      <c r="D115" s="184">
        <f t="shared" si="8"/>
        <v>13.6</v>
      </c>
      <c r="E115" s="186">
        <f t="shared" si="9"/>
        <v>15232</v>
      </c>
      <c r="F115" s="186">
        <f t="shared" si="10"/>
        <v>2589.44</v>
      </c>
      <c r="G115" s="186">
        <f t="shared" si="11"/>
        <v>2485.8624</v>
      </c>
      <c r="H115" s="189">
        <f>[1]energy!G104/0.0036</f>
        <v>103.45169994638881</v>
      </c>
      <c r="I115">
        <f>[1]energy!M104/0.0036</f>
        <v>1200</v>
      </c>
      <c r="J115" s="189">
        <f>IF('[1]everything spreadsheet'!$B$12="Ozone",[1]energy!K103/0.0036,0)</f>
        <v>4416.666666666667</v>
      </c>
      <c r="K115" s="187">
        <f>(IF('[1]everything spreadsheet'!$B$12="Ozone",H115/$E$11/$I$10+I115/$E$11+J115/$E$11/$I$10,H115/$E$11/$I$10+I115/$E$11))</f>
        <v>6367.8876433571731</v>
      </c>
      <c r="L115" s="187">
        <f t="shared" si="7"/>
        <v>219.99999948874574</v>
      </c>
    </row>
    <row r="116" spans="1:12">
      <c r="A116" s="184">
        <f t="shared" si="12"/>
        <v>96</v>
      </c>
      <c r="B116" s="185" t="s">
        <v>353</v>
      </c>
      <c r="C116" s="184">
        <v>6</v>
      </c>
      <c r="D116" s="184">
        <f t="shared" si="8"/>
        <v>13.6</v>
      </c>
      <c r="E116" s="186">
        <f t="shared" si="9"/>
        <v>15232</v>
      </c>
      <c r="F116" s="186">
        <f t="shared" si="10"/>
        <v>2589.44</v>
      </c>
      <c r="G116" s="186">
        <f t="shared" si="11"/>
        <v>2485.8624</v>
      </c>
      <c r="H116" s="189">
        <f>[1]energy!G105/0.0036</f>
        <v>149.67479992243489</v>
      </c>
      <c r="I116">
        <f>[1]energy!M105/0.0036</f>
        <v>1200</v>
      </c>
      <c r="J116" s="189">
        <f>IF('[1]everything spreadsheet'!$B$12="Ozone",[1]energy!K104/0.0036,0)</f>
        <v>2611.1111111111113</v>
      </c>
      <c r="K116" s="187">
        <f>(IF('[1]everything spreadsheet'!$B$12="Ozone",H116/$E$11/$I$10+I116/$E$11+J116/$E$11/$I$10,H116/$E$11/$I$10+I116/$E$11))</f>
        <v>4375.8898449202288</v>
      </c>
      <c r="L116" s="187">
        <f t="shared" si="7"/>
        <v>0</v>
      </c>
    </row>
    <row r="117" spans="1:12">
      <c r="A117" s="184">
        <f t="shared" si="12"/>
        <v>97</v>
      </c>
      <c r="B117" s="185" t="s">
        <v>353</v>
      </c>
      <c r="C117" s="184">
        <v>7</v>
      </c>
      <c r="D117" s="184">
        <f t="shared" si="8"/>
        <v>13.6</v>
      </c>
      <c r="E117" s="186">
        <f t="shared" si="9"/>
        <v>15232</v>
      </c>
      <c r="F117" s="186">
        <f t="shared" si="10"/>
        <v>2589.44</v>
      </c>
      <c r="G117" s="186">
        <f t="shared" si="11"/>
        <v>2485.8624</v>
      </c>
      <c r="H117" s="189">
        <f>[1]energy!G106/0.0036</f>
        <v>61.630799968061417</v>
      </c>
      <c r="I117">
        <f>[1]energy!M106/0.0036</f>
        <v>1200</v>
      </c>
      <c r="J117" s="189">
        <f>IF('[1]everything spreadsheet'!$B$12="Ozone",[1]energy!K105/0.0036,0)</f>
        <v>3777.7777777777778</v>
      </c>
      <c r="K117" s="187">
        <f>(IF('[1]everything spreadsheet'!$B$12="Ozone",H117/$E$11/$I$10+I117/$E$11+J117/$E$11/$I$10,H117/$E$11/$I$10+I117/$E$11))</f>
        <v>5597.1564512520818</v>
      </c>
      <c r="L117" s="187">
        <f t="shared" si="7"/>
        <v>0</v>
      </c>
    </row>
    <row r="118" spans="1:12">
      <c r="A118" s="184">
        <f t="shared" si="12"/>
        <v>98</v>
      </c>
      <c r="B118" s="185" t="s">
        <v>353</v>
      </c>
      <c r="C118" s="184">
        <v>8</v>
      </c>
      <c r="D118" s="184">
        <f t="shared" si="8"/>
        <v>13.6</v>
      </c>
      <c r="E118" s="186">
        <f t="shared" si="9"/>
        <v>15232</v>
      </c>
      <c r="F118" s="186">
        <f t="shared" si="10"/>
        <v>2589.44</v>
      </c>
      <c r="G118" s="186">
        <f t="shared" si="11"/>
        <v>2485.8624</v>
      </c>
      <c r="H118" s="189">
        <f>[1]energy!G107/0.0036</f>
        <v>0</v>
      </c>
      <c r="I118">
        <f>[1]energy!M107/0.0036</f>
        <v>1200</v>
      </c>
      <c r="J118" s="189">
        <f>IF('[1]everything spreadsheet'!$B$12="Ozone",[1]energy!K106/0.0036,0)</f>
        <v>1555.5555555555554</v>
      </c>
      <c r="K118" s="187">
        <f>(IF('[1]everything spreadsheet'!$B$12="Ozone",H118/$E$11/$I$10+I118/$E$11+J118/$E$11/$I$10,H118/$E$11/$I$10+I118/$E$11))</f>
        <v>3011.2721417069242</v>
      </c>
      <c r="L118" s="187">
        <f t="shared" si="7"/>
        <v>0</v>
      </c>
    </row>
    <row r="119" spans="1:12">
      <c r="A119" s="184">
        <f t="shared" si="12"/>
        <v>99</v>
      </c>
      <c r="B119" s="185" t="s">
        <v>353</v>
      </c>
      <c r="C119" s="184">
        <v>9</v>
      </c>
      <c r="D119" s="184">
        <f t="shared" si="8"/>
        <v>13.6</v>
      </c>
      <c r="E119" s="186">
        <f t="shared" si="9"/>
        <v>15232</v>
      </c>
      <c r="F119" s="186">
        <f t="shared" si="10"/>
        <v>2589.44</v>
      </c>
      <c r="G119" s="186">
        <f t="shared" si="11"/>
        <v>2485.8624</v>
      </c>
      <c r="H119" s="189">
        <f>[1]energy!G108/0.0036</f>
        <v>182.69129990532494</v>
      </c>
      <c r="I119">
        <f>[1]energy!M108/0.0036</f>
        <v>1200</v>
      </c>
      <c r="J119" s="189">
        <f>IF('[1]everything spreadsheet'!$B$12="Ozone",[1]energy!K107/0.0036,0)</f>
        <v>0</v>
      </c>
      <c r="K119" s="187">
        <f>(IF('[1]everything spreadsheet'!$B$12="Ozone",H119/$E$11/$I$10+I119/$E$11+J119/$E$11/$I$10,H119/$E$11/$I$10+I119/$E$11))</f>
        <v>1456.8515623928045</v>
      </c>
      <c r="L119" s="187">
        <f t="shared" si="7"/>
        <v>0</v>
      </c>
    </row>
    <row r="120" spans="1:12">
      <c r="A120" s="184">
        <f t="shared" si="12"/>
        <v>100</v>
      </c>
      <c r="B120" s="185" t="s">
        <v>353</v>
      </c>
      <c r="C120" s="184">
        <v>10</v>
      </c>
      <c r="D120" s="184">
        <f t="shared" si="8"/>
        <v>13.6</v>
      </c>
      <c r="E120" s="186">
        <f t="shared" si="9"/>
        <v>15232</v>
      </c>
      <c r="F120" s="186">
        <f t="shared" si="10"/>
        <v>2589.44</v>
      </c>
      <c r="G120" s="186">
        <f t="shared" si="11"/>
        <v>2485.8624</v>
      </c>
      <c r="H120" s="189">
        <f>[1]energy!G109/0.0036</f>
        <v>0</v>
      </c>
      <c r="I120">
        <f>[1]energy!M109/0.0036</f>
        <v>1200</v>
      </c>
      <c r="J120" s="189">
        <f>IF('[1]everything spreadsheet'!$B$12="Ozone",[1]energy!K108/0.0036,0)</f>
        <v>4611.1111111111113</v>
      </c>
      <c r="K120" s="187">
        <f>(IF('[1]everything spreadsheet'!$B$12="Ozone",H120/$E$11/$I$10+I120/$E$11+J120/$E$11/$I$10,H120/$E$11/$I$10+I120/$E$11))</f>
        <v>6470.9138486312395</v>
      </c>
      <c r="L120" s="187">
        <f t="shared" si="7"/>
        <v>1029.0108376071955</v>
      </c>
    </row>
    <row r="121" spans="1:12">
      <c r="A121" s="184">
        <f t="shared" si="12"/>
        <v>101</v>
      </c>
      <c r="B121" s="185" t="s">
        <v>353</v>
      </c>
      <c r="C121" s="184">
        <v>11</v>
      </c>
      <c r="D121" s="184">
        <f t="shared" si="8"/>
        <v>13.6</v>
      </c>
      <c r="E121" s="186">
        <f t="shared" si="9"/>
        <v>15232</v>
      </c>
      <c r="F121" s="186">
        <f t="shared" si="10"/>
        <v>2589.44</v>
      </c>
      <c r="G121" s="186">
        <f t="shared" si="11"/>
        <v>2485.8624</v>
      </c>
      <c r="H121" s="189">
        <f>[1]energy!G110/0.0036</f>
        <v>0</v>
      </c>
      <c r="I121">
        <f>[1]energy!M110/0.0036</f>
        <v>1200</v>
      </c>
      <c r="J121" s="189">
        <f>IF('[1]everything spreadsheet'!$B$12="Ozone",[1]energy!K109/0.0036,0)</f>
        <v>0</v>
      </c>
      <c r="K121" s="187">
        <f>(IF('[1]everything spreadsheet'!$B$12="Ozone",H121/$E$11/$I$10+I121/$E$11+J121/$E$11/$I$10,H121/$E$11/$I$10+I121/$E$11))</f>
        <v>1250</v>
      </c>
      <c r="L121" s="187">
        <f t="shared" si="7"/>
        <v>0</v>
      </c>
    </row>
    <row r="122" spans="1:12">
      <c r="A122" s="184">
        <f t="shared" si="12"/>
        <v>102</v>
      </c>
      <c r="B122" s="185" t="s">
        <v>353</v>
      </c>
      <c r="C122" s="184">
        <v>12</v>
      </c>
      <c r="D122" s="184">
        <f t="shared" si="8"/>
        <v>13.6</v>
      </c>
      <c r="E122" s="186">
        <f t="shared" si="9"/>
        <v>15232</v>
      </c>
      <c r="F122" s="186">
        <f t="shared" si="10"/>
        <v>2589.44</v>
      </c>
      <c r="G122" s="186">
        <f t="shared" si="11"/>
        <v>2485.8624</v>
      </c>
      <c r="H122" s="189">
        <f>[1]energy!G111/0.0036</f>
        <v>0</v>
      </c>
      <c r="I122">
        <f>[1]energy!M111/0.0036</f>
        <v>1200</v>
      </c>
      <c r="J122" s="189">
        <f>IF('[1]everything spreadsheet'!$B$12="Ozone",[1]energy!K110/0.0036,0)</f>
        <v>0</v>
      </c>
      <c r="K122" s="187">
        <f>(IF('[1]everything spreadsheet'!$B$12="Ozone",H122/$E$11/$I$10+I122/$E$11+J122/$E$11/$I$10,H122/$E$11/$I$10+I122/$E$11))</f>
        <v>1250</v>
      </c>
      <c r="L122" s="187">
        <f t="shared" si="7"/>
        <v>1235.8624</v>
      </c>
    </row>
    <row r="123" spans="1:12">
      <c r="A123" s="184">
        <f t="shared" si="12"/>
        <v>103</v>
      </c>
      <c r="B123" s="185" t="s">
        <v>353</v>
      </c>
      <c r="C123" s="184">
        <v>13</v>
      </c>
      <c r="D123" s="184">
        <f t="shared" si="8"/>
        <v>13.6</v>
      </c>
      <c r="E123" s="186">
        <f t="shared" si="9"/>
        <v>15232</v>
      </c>
      <c r="F123" s="186">
        <f t="shared" si="10"/>
        <v>2589.44</v>
      </c>
      <c r="G123" s="186">
        <f t="shared" si="11"/>
        <v>2485.8624</v>
      </c>
      <c r="H123" s="189">
        <f>[1]energy!G112/0.0036</f>
        <v>162.88139991559092</v>
      </c>
      <c r="I123">
        <f>[1]energy!M112/0.0036</f>
        <v>1200</v>
      </c>
      <c r="J123" s="189">
        <f>IF('[1]everything spreadsheet'!$B$12="Ozone",[1]energy!K111/0.0036,0)</f>
        <v>0</v>
      </c>
      <c r="K123" s="187">
        <f>(IF('[1]everything spreadsheet'!$B$12="Ozone",H123/$E$11/$I$10+I123/$E$11+J123/$E$11/$I$10,H123/$E$11/$I$10+I123/$E$11))</f>
        <v>1434.421874904428</v>
      </c>
      <c r="L123" s="187">
        <f t="shared" si="7"/>
        <v>2000</v>
      </c>
    </row>
    <row r="124" spans="1:12">
      <c r="A124" s="184">
        <f t="shared" si="12"/>
        <v>104</v>
      </c>
      <c r="B124" s="185" t="s">
        <v>353</v>
      </c>
      <c r="C124" s="184">
        <v>14</v>
      </c>
      <c r="D124" s="184">
        <f t="shared" si="8"/>
        <v>13.6</v>
      </c>
      <c r="E124" s="186">
        <f t="shared" si="9"/>
        <v>15232</v>
      </c>
      <c r="F124" s="186">
        <f t="shared" si="10"/>
        <v>2589.44</v>
      </c>
      <c r="G124" s="186">
        <f t="shared" si="11"/>
        <v>2485.8624</v>
      </c>
      <c r="H124" s="189">
        <f>[1]energy!G113/0.0036</f>
        <v>228.91439988137105</v>
      </c>
      <c r="I124">
        <f>[1]energy!M113/0.0036</f>
        <v>1200</v>
      </c>
      <c r="J124" s="189">
        <f>IF('[1]everything spreadsheet'!$B$12="Ozone",[1]energy!K112/0.0036,0)</f>
        <v>4111.1111111111113</v>
      </c>
      <c r="K124" s="187">
        <f>(IF('[1]everything spreadsheet'!$B$12="Ozone",H124/$E$11/$I$10+I124/$E$11+J124/$E$11/$I$10,H124/$E$11/$I$10+I124/$E$11))</f>
        <v>6163.9781600911265</v>
      </c>
      <c r="L124" s="187">
        <f t="shared" si="7"/>
        <v>2000</v>
      </c>
    </row>
    <row r="125" spans="1:12">
      <c r="A125" s="184">
        <f t="shared" si="12"/>
        <v>105</v>
      </c>
      <c r="B125" s="185" t="s">
        <v>353</v>
      </c>
      <c r="C125" s="184">
        <v>15</v>
      </c>
      <c r="D125" s="184">
        <f t="shared" si="8"/>
        <v>13.6</v>
      </c>
      <c r="E125" s="186">
        <f t="shared" si="9"/>
        <v>15232</v>
      </c>
      <c r="F125" s="186">
        <f t="shared" si="10"/>
        <v>2589.44</v>
      </c>
      <c r="G125" s="186">
        <f t="shared" si="11"/>
        <v>2485.8624</v>
      </c>
      <c r="H125" s="189">
        <f>[1]energy!G114/0.0036</f>
        <v>275.13749985741714</v>
      </c>
      <c r="I125">
        <f>[1]energy!M114/0.0036</f>
        <v>1200</v>
      </c>
      <c r="J125" s="189">
        <f>IF('[1]everything spreadsheet'!$B$12="Ozone",[1]energy!K113/0.0036,0)</f>
        <v>5777.7777777777783</v>
      </c>
      <c r="K125" s="187">
        <f>(IF('[1]everything spreadsheet'!$B$12="Ozone",H125/$E$11/$I$10+I125/$E$11+J125/$E$11/$I$10,H125/$E$11/$I$10+I125/$E$11))</f>
        <v>8103.3913922499951</v>
      </c>
      <c r="L125" s="187">
        <f t="shared" si="7"/>
        <v>0</v>
      </c>
    </row>
    <row r="126" spans="1:12">
      <c r="A126" s="184">
        <f t="shared" si="12"/>
        <v>106</v>
      </c>
      <c r="B126" s="185" t="s">
        <v>353</v>
      </c>
      <c r="C126" s="184">
        <v>16</v>
      </c>
      <c r="D126" s="184">
        <f t="shared" si="8"/>
        <v>13.6</v>
      </c>
      <c r="E126" s="186">
        <f t="shared" si="9"/>
        <v>15232</v>
      </c>
      <c r="F126" s="186">
        <f t="shared" si="10"/>
        <v>2589.44</v>
      </c>
      <c r="G126" s="186">
        <f t="shared" si="11"/>
        <v>2485.8624</v>
      </c>
      <c r="H126" s="189">
        <f>[1]energy!G115/0.0036</f>
        <v>107.85389994410751</v>
      </c>
      <c r="I126">
        <f>[1]energy!M115/0.0036</f>
        <v>1200</v>
      </c>
      <c r="J126" s="189">
        <f>IF('[1]everything spreadsheet'!$B$12="Ozone",[1]energy!K114/0.0036,0)</f>
        <v>6944.4444444444443</v>
      </c>
      <c r="K126" s="187">
        <f>(IF('[1]everything spreadsheet'!$B$12="Ozone",H126/$E$11/$I$10+I126/$E$11+J126/$E$11/$I$10,H126/$E$11/$I$10+I126/$E$11))</f>
        <v>9234.9392486283432</v>
      </c>
      <c r="L126" s="187">
        <f t="shared" si="7"/>
        <v>0</v>
      </c>
    </row>
    <row r="127" spans="1:12">
      <c r="A127" s="184">
        <f t="shared" si="12"/>
        <v>107</v>
      </c>
      <c r="B127" s="185" t="s">
        <v>353</v>
      </c>
      <c r="C127" s="184">
        <v>17</v>
      </c>
      <c r="D127" s="184">
        <f t="shared" si="8"/>
        <v>13.6</v>
      </c>
      <c r="E127" s="186">
        <f t="shared" si="9"/>
        <v>15232</v>
      </c>
      <c r="F127" s="186">
        <f t="shared" si="10"/>
        <v>2589.44</v>
      </c>
      <c r="G127" s="186">
        <f t="shared" si="11"/>
        <v>2485.8624</v>
      </c>
      <c r="H127" s="189">
        <f>[1]energy!G116/0.0036</f>
        <v>20.910449989163698</v>
      </c>
      <c r="I127">
        <f>[1]energy!M116/0.0036</f>
        <v>1200</v>
      </c>
      <c r="J127" s="189">
        <f>IF('[1]everything spreadsheet'!$B$12="Ozone",[1]energy!K115/0.0036,0)</f>
        <v>2722.2222222222226</v>
      </c>
      <c r="K127" s="187">
        <f>(IF('[1]everything spreadsheet'!$B$12="Ozone",H127/$E$11/$I$10+I127/$E$11+J127/$E$11/$I$10,H127/$E$11/$I$10+I127/$E$11))</f>
        <v>4355.9020292248488</v>
      </c>
      <c r="L127" s="187">
        <f t="shared" si="7"/>
        <v>0</v>
      </c>
    </row>
    <row r="128" spans="1:12">
      <c r="A128" s="184">
        <f t="shared" si="12"/>
        <v>108</v>
      </c>
      <c r="B128" s="185" t="s">
        <v>353</v>
      </c>
      <c r="C128" s="184">
        <v>18</v>
      </c>
      <c r="D128" s="184">
        <f t="shared" si="8"/>
        <v>13.6</v>
      </c>
      <c r="E128" s="186">
        <f t="shared" si="9"/>
        <v>15232</v>
      </c>
      <c r="F128" s="186">
        <f t="shared" si="10"/>
        <v>2589.44</v>
      </c>
      <c r="G128" s="186">
        <f t="shared" si="11"/>
        <v>2485.8624</v>
      </c>
      <c r="H128" s="189">
        <f>[1]energy!G117/0.0036</f>
        <v>231.11549988023037</v>
      </c>
      <c r="I128">
        <f>[1]energy!M117/0.0036</f>
        <v>1200</v>
      </c>
      <c r="J128" s="189">
        <f>IF('[1]everything spreadsheet'!$B$12="Ozone",[1]energy!K116/0.0036,0)</f>
        <v>527.77777777777771</v>
      </c>
      <c r="K128" s="187">
        <f>(IF('[1]everything spreadsheet'!$B$12="Ozone",H128/$E$11/$I$10+I128/$E$11+J128/$E$11/$I$10,H128/$E$11/$I$10+I128/$E$11))</f>
        <v>2109.2541640149548</v>
      </c>
      <c r="L128" s="187">
        <f t="shared" si="7"/>
        <v>0</v>
      </c>
    </row>
    <row r="129" spans="1:12">
      <c r="A129" s="184">
        <f t="shared" si="12"/>
        <v>109</v>
      </c>
      <c r="B129" s="185" t="s">
        <v>353</v>
      </c>
      <c r="C129" s="184">
        <v>19</v>
      </c>
      <c r="D129" s="184">
        <f t="shared" si="8"/>
        <v>13.6</v>
      </c>
      <c r="E129" s="186">
        <f t="shared" si="9"/>
        <v>15232</v>
      </c>
      <c r="F129" s="186">
        <f t="shared" si="10"/>
        <v>2589.44</v>
      </c>
      <c r="G129" s="186">
        <f t="shared" si="11"/>
        <v>2485.8624</v>
      </c>
      <c r="H129" s="189">
        <f>[1]energy!G118/0.0036</f>
        <v>275.13749985741714</v>
      </c>
      <c r="I129">
        <f>[1]energy!M118/0.0036</f>
        <v>1200</v>
      </c>
      <c r="J129" s="189">
        <f>IF('[1]everything spreadsheet'!$B$12="Ozone",[1]energy!K117/0.0036,0)</f>
        <v>5833.3333333333339</v>
      </c>
      <c r="K129" s="187">
        <f>(IF('[1]everything spreadsheet'!$B$12="Ozone",H129/$E$11/$I$10+I129/$E$11+J129/$E$11/$I$10,H129/$E$11/$I$10+I129/$E$11))</f>
        <v>8166.2939687395274</v>
      </c>
      <c r="L129" s="187">
        <f t="shared" si="7"/>
        <v>376.60823598504521</v>
      </c>
    </row>
    <row r="130" spans="1:12">
      <c r="A130" s="184">
        <f t="shared" si="12"/>
        <v>110</v>
      </c>
      <c r="B130" s="185" t="s">
        <v>353</v>
      </c>
      <c r="C130" s="184">
        <v>20</v>
      </c>
      <c r="D130" s="184">
        <f t="shared" si="8"/>
        <v>13.6</v>
      </c>
      <c r="E130" s="186">
        <f t="shared" si="9"/>
        <v>15232</v>
      </c>
      <c r="F130" s="186">
        <f t="shared" si="10"/>
        <v>2589.44</v>
      </c>
      <c r="G130" s="186">
        <f t="shared" si="11"/>
        <v>2485.8624</v>
      </c>
      <c r="H130" s="189">
        <f>[1]energy!G119/0.0036</f>
        <v>0</v>
      </c>
      <c r="I130">
        <f>[1]energy!M119/0.0036</f>
        <v>1200</v>
      </c>
      <c r="J130" s="189">
        <f>IF('[1]everything spreadsheet'!$B$12="Ozone",[1]energy!K118/0.0036,0)</f>
        <v>6944.4444444444443</v>
      </c>
      <c r="K130" s="187">
        <f>(IF('[1]everything spreadsheet'!$B$12="Ozone",H130/$E$11/$I$10+I130/$E$11+J130/$E$11/$I$10,H130/$E$11/$I$10+I130/$E$11))</f>
        <v>9112.8220611916258</v>
      </c>
      <c r="L130" s="187">
        <f t="shared" si="7"/>
        <v>0</v>
      </c>
    </row>
    <row r="131" spans="1:12">
      <c r="A131" s="184">
        <f t="shared" si="12"/>
        <v>111</v>
      </c>
      <c r="B131" s="185" t="s">
        <v>353</v>
      </c>
      <c r="C131" s="184">
        <v>21</v>
      </c>
      <c r="D131" s="184">
        <f t="shared" si="8"/>
        <v>13.6</v>
      </c>
      <c r="E131" s="186">
        <f t="shared" si="9"/>
        <v>15232</v>
      </c>
      <c r="F131" s="186">
        <f t="shared" si="10"/>
        <v>2589.44</v>
      </c>
      <c r="G131" s="186">
        <f t="shared" si="11"/>
        <v>2485.8624</v>
      </c>
      <c r="H131" s="189">
        <f>[1]energy!G120/0.0036</f>
        <v>48.424199974905406</v>
      </c>
      <c r="I131">
        <f>[1]energy!M120/0.0036</f>
        <v>1200</v>
      </c>
      <c r="J131" s="189">
        <f>IF('[1]everything spreadsheet'!$B$12="Ozone",[1]energy!K119/0.0036,0)</f>
        <v>0</v>
      </c>
      <c r="K131" s="187">
        <f>(IF('[1]everything spreadsheet'!$B$12="Ozone",H131/$E$11/$I$10+I131/$E$11+J131/$E$11/$I$10,H131/$E$11/$I$10+I131/$E$11))</f>
        <v>1304.8281249715867</v>
      </c>
      <c r="L131" s="187">
        <f t="shared" si="7"/>
        <v>0</v>
      </c>
    </row>
    <row r="132" spans="1:12">
      <c r="A132" s="184">
        <f t="shared" si="12"/>
        <v>112</v>
      </c>
      <c r="B132" s="185" t="s">
        <v>353</v>
      </c>
      <c r="C132" s="184">
        <v>22</v>
      </c>
      <c r="D132" s="184">
        <f t="shared" si="8"/>
        <v>13.6</v>
      </c>
      <c r="E132" s="186">
        <f t="shared" si="9"/>
        <v>15232</v>
      </c>
      <c r="F132" s="186">
        <f t="shared" si="10"/>
        <v>2589.44</v>
      </c>
      <c r="G132" s="186">
        <f t="shared" si="11"/>
        <v>2485.8624</v>
      </c>
      <c r="H132" s="189">
        <f>[1]energy!G121/0.0036</f>
        <v>140.87039992699755</v>
      </c>
      <c r="I132">
        <f>[1]energy!M121/0.0036</f>
        <v>1200</v>
      </c>
      <c r="J132" s="189">
        <f>IF('[1]everything spreadsheet'!$B$12="Ozone",[1]energy!K120/0.0036,0)</f>
        <v>1222.2222222222224</v>
      </c>
      <c r="K132" s="187">
        <f>(IF('[1]everything spreadsheet'!$B$12="Ozone",H132/$E$11/$I$10+I132/$E$11+J132/$E$11/$I$10,H132/$E$11/$I$10+I132/$E$11))</f>
        <v>2793.3566826870697</v>
      </c>
      <c r="L132" s="187">
        <f t="shared" si="7"/>
        <v>1181.0342750284133</v>
      </c>
    </row>
    <row r="133" spans="1:12">
      <c r="A133" s="184">
        <f t="shared" si="12"/>
        <v>113</v>
      </c>
      <c r="B133" s="185" t="s">
        <v>353</v>
      </c>
      <c r="C133" s="184">
        <v>23</v>
      </c>
      <c r="D133" s="184">
        <f t="shared" si="8"/>
        <v>13.6</v>
      </c>
      <c r="E133" s="186">
        <f t="shared" si="9"/>
        <v>15232</v>
      </c>
      <c r="F133" s="186">
        <f t="shared" si="10"/>
        <v>2589.44</v>
      </c>
      <c r="G133" s="186">
        <f t="shared" si="11"/>
        <v>2485.8624</v>
      </c>
      <c r="H133" s="189">
        <f>[1]energy!G122/0.0036</f>
        <v>275.13749985741714</v>
      </c>
      <c r="I133">
        <f>[1]energy!M122/0.0036</f>
        <v>1200</v>
      </c>
      <c r="J133" s="189">
        <f>IF('[1]everything spreadsheet'!$B$12="Ozone",[1]energy!K121/0.0036,0)</f>
        <v>3555.5555555555557</v>
      </c>
      <c r="K133" s="187">
        <f>(IF('[1]everything spreadsheet'!$B$12="Ozone",H133/$E$11/$I$10+I133/$E$11+J133/$E$11/$I$10,H133/$E$11/$I$10+I133/$E$11))</f>
        <v>5587.2883326686733</v>
      </c>
      <c r="L133" s="187">
        <f t="shared" si="7"/>
        <v>873.5399923413438</v>
      </c>
    </row>
    <row r="134" spans="1:12">
      <c r="A134" s="184">
        <f t="shared" si="12"/>
        <v>114</v>
      </c>
      <c r="B134" s="185" t="s">
        <v>353</v>
      </c>
      <c r="C134" s="184">
        <v>24</v>
      </c>
      <c r="D134" s="184">
        <f t="shared" si="8"/>
        <v>13.6</v>
      </c>
      <c r="E134" s="186">
        <f t="shared" si="9"/>
        <v>15232</v>
      </c>
      <c r="F134" s="186">
        <f t="shared" si="10"/>
        <v>2589.44</v>
      </c>
      <c r="G134" s="186">
        <f t="shared" si="11"/>
        <v>2485.8624</v>
      </c>
      <c r="H134" s="189">
        <f>[1]energy!G123/0.0036</f>
        <v>19.809899989734031</v>
      </c>
      <c r="I134">
        <f>[1]energy!M123/0.0036</f>
        <v>1200</v>
      </c>
      <c r="J134" s="189">
        <f>IF('[1]everything spreadsheet'!$B$12="Ozone",[1]energy!K122/0.0036,0)</f>
        <v>6944.4444444444443</v>
      </c>
      <c r="K134" s="187">
        <f>(IF('[1]everything spreadsheet'!$B$12="Ozone",H134/$E$11/$I$10+I134/$E$11+J134/$E$11/$I$10,H134/$E$11/$I$10+I134/$E$11))</f>
        <v>9135.2517486800025</v>
      </c>
      <c r="L134" s="187">
        <f t="shared" si="7"/>
        <v>0</v>
      </c>
    </row>
    <row r="135" spans="1:12">
      <c r="A135" s="184">
        <f t="shared" si="12"/>
        <v>115</v>
      </c>
      <c r="B135" s="185" t="s">
        <v>353</v>
      </c>
      <c r="C135" s="184">
        <v>25</v>
      </c>
      <c r="D135" s="184">
        <f t="shared" si="8"/>
        <v>13.6</v>
      </c>
      <c r="E135" s="186">
        <f t="shared" si="9"/>
        <v>15232</v>
      </c>
      <c r="F135" s="186">
        <f t="shared" si="10"/>
        <v>2589.44</v>
      </c>
      <c r="G135" s="186">
        <f t="shared" si="11"/>
        <v>2485.8624</v>
      </c>
      <c r="H135" s="189">
        <f>[1]energy!G124/0.0036</f>
        <v>275.13749985741714</v>
      </c>
      <c r="I135">
        <f>[1]energy!M124/0.0036</f>
        <v>1200</v>
      </c>
      <c r="J135" s="189">
        <f>IF('[1]everything spreadsheet'!$B$12="Ozone",[1]energy!K123/0.0036,0)</f>
        <v>500</v>
      </c>
      <c r="K135" s="187">
        <f>(IF('[1]everything spreadsheet'!$B$12="Ozone",H135/$E$11/$I$10+I135/$E$11+J135/$E$11/$I$10,H135/$E$11/$I$10+I135/$E$11))</f>
        <v>2127.6466257443581</v>
      </c>
      <c r="L135" s="187">
        <f t="shared" si="7"/>
        <v>0</v>
      </c>
    </row>
    <row r="136" spans="1:12">
      <c r="A136" s="184">
        <f t="shared" si="12"/>
        <v>116</v>
      </c>
      <c r="B136" s="185" t="s">
        <v>353</v>
      </c>
      <c r="C136" s="184">
        <v>26</v>
      </c>
      <c r="D136" s="184">
        <f t="shared" si="8"/>
        <v>13.6</v>
      </c>
      <c r="E136" s="186">
        <f t="shared" si="9"/>
        <v>15232</v>
      </c>
      <c r="F136" s="186">
        <f t="shared" si="10"/>
        <v>2589.44</v>
      </c>
      <c r="G136" s="186">
        <f t="shared" si="11"/>
        <v>2485.8624</v>
      </c>
      <c r="H136" s="189">
        <f>[1]energy!G125/0.0036</f>
        <v>79.239599958936125</v>
      </c>
      <c r="I136">
        <f>[1]energy!M125/0.0036</f>
        <v>1200</v>
      </c>
      <c r="J136" s="189">
        <f>IF('[1]everything spreadsheet'!$B$12="Ozone",[1]energy!K124/0.0036,0)</f>
        <v>6944.4444444444443</v>
      </c>
      <c r="K136" s="187">
        <f>(IF('[1]everything spreadsheet'!$B$12="Ozone",H136/$E$11/$I$10+I136/$E$11+J136/$E$11/$I$10,H136/$E$11/$I$10+I136/$E$11))</f>
        <v>9202.5408111451325</v>
      </c>
      <c r="L136" s="187">
        <f t="shared" si="7"/>
        <v>358.21577425564192</v>
      </c>
    </row>
    <row r="137" spans="1:12">
      <c r="A137" s="184">
        <f t="shared" si="12"/>
        <v>117</v>
      </c>
      <c r="B137" s="185" t="s">
        <v>353</v>
      </c>
      <c r="C137" s="184">
        <v>27</v>
      </c>
      <c r="D137" s="184">
        <f t="shared" si="8"/>
        <v>13.6</v>
      </c>
      <c r="E137" s="186">
        <f t="shared" si="9"/>
        <v>15232</v>
      </c>
      <c r="F137" s="186">
        <f t="shared" si="10"/>
        <v>2589.44</v>
      </c>
      <c r="G137" s="186">
        <f t="shared" si="11"/>
        <v>2485.8624</v>
      </c>
      <c r="H137" s="189">
        <f>[1]energy!G126/0.0036</f>
        <v>8.8043999954373469</v>
      </c>
      <c r="I137">
        <f>[1]energy!M126/0.0036</f>
        <v>1200</v>
      </c>
      <c r="J137" s="189">
        <f>IF('[1]everything spreadsheet'!$B$12="Ozone",[1]energy!K125/0.0036,0)</f>
        <v>2000</v>
      </c>
      <c r="K137" s="187">
        <f>(IF('[1]everything spreadsheet'!$B$12="Ozone",H137/$E$11/$I$10+I137/$E$11+J137/$E$11/$I$10,H137/$E$11/$I$10+I137/$E$11))</f>
        <v>3524.4615036180221</v>
      </c>
      <c r="L137" s="187">
        <f t="shared" si="7"/>
        <v>0</v>
      </c>
    </row>
    <row r="138" spans="1:12">
      <c r="A138" s="184">
        <f t="shared" si="12"/>
        <v>118</v>
      </c>
      <c r="B138" s="185" t="s">
        <v>353</v>
      </c>
      <c r="C138" s="184">
        <v>28</v>
      </c>
      <c r="D138" s="184">
        <f t="shared" si="8"/>
        <v>13.6</v>
      </c>
      <c r="E138" s="186">
        <f t="shared" si="9"/>
        <v>15232</v>
      </c>
      <c r="F138" s="186">
        <f t="shared" si="10"/>
        <v>2589.44</v>
      </c>
      <c r="G138" s="186">
        <f t="shared" si="11"/>
        <v>2485.8624</v>
      </c>
      <c r="H138" s="189">
        <f>[1]energy!G127/0.0036</f>
        <v>1.1005499994296684</v>
      </c>
      <c r="I138">
        <f>[1]energy!M127/0.0036</f>
        <v>1200</v>
      </c>
      <c r="J138" s="189">
        <f>IF('[1]everything spreadsheet'!$B$12="Ozone",[1]energy!K126/0.0036,0)</f>
        <v>222.22222222222223</v>
      </c>
      <c r="K138" s="187">
        <f>(IF('[1]everything spreadsheet'!$B$12="Ozone",H138/$E$11/$I$10+I138/$E$11+J138/$E$11/$I$10,H138/$E$11/$I$10+I138/$E$11))</f>
        <v>1502.8563997074864</v>
      </c>
      <c r="L138" s="187">
        <f t="shared" si="7"/>
        <v>0</v>
      </c>
    </row>
    <row r="139" spans="1:12">
      <c r="A139" s="184">
        <f t="shared" si="12"/>
        <v>119</v>
      </c>
      <c r="B139" s="185" t="s">
        <v>353</v>
      </c>
      <c r="C139" s="184">
        <v>29</v>
      </c>
      <c r="D139" s="184">
        <f t="shared" si="8"/>
        <v>13.6</v>
      </c>
      <c r="E139" s="186">
        <f t="shared" si="9"/>
        <v>15232</v>
      </c>
      <c r="F139" s="186">
        <f t="shared" si="10"/>
        <v>2589.44</v>
      </c>
      <c r="G139" s="186">
        <f t="shared" si="11"/>
        <v>2485.8624</v>
      </c>
      <c r="H139" s="189">
        <f>[1]energy!G128/0.0036</f>
        <v>0</v>
      </c>
      <c r="I139">
        <f>[1]energy!M128/0.0036</f>
        <v>1200</v>
      </c>
      <c r="J139" s="189">
        <f>IF('[1]everything spreadsheet'!$B$12="Ozone",[1]energy!K127/0.0036,0)</f>
        <v>27.777777777777779</v>
      </c>
      <c r="K139" s="187">
        <f>(IF('[1]everything spreadsheet'!$B$12="Ozone",H139/$E$11/$I$10+I139/$E$11+J139/$E$11/$I$10,H139/$E$11/$I$10+I139/$E$11))</f>
        <v>1281.4512882447666</v>
      </c>
      <c r="L139" s="187">
        <f t="shared" si="7"/>
        <v>983.00600029251359</v>
      </c>
    </row>
    <row r="140" spans="1:12">
      <c r="A140" s="184">
        <f t="shared" si="12"/>
        <v>120</v>
      </c>
      <c r="B140" s="185" t="s">
        <v>353</v>
      </c>
      <c r="C140" s="184">
        <v>30</v>
      </c>
      <c r="D140" s="184">
        <f t="shared" si="8"/>
        <v>13.6</v>
      </c>
      <c r="E140" s="186">
        <f t="shared" si="9"/>
        <v>15232</v>
      </c>
      <c r="F140" s="186">
        <f t="shared" si="10"/>
        <v>2589.44</v>
      </c>
      <c r="G140" s="186">
        <f t="shared" si="11"/>
        <v>2485.8624</v>
      </c>
      <c r="H140" s="189">
        <f>[1]energy!G129/0.0036</f>
        <v>0</v>
      </c>
      <c r="I140">
        <f>[1]energy!M129/0.0036</f>
        <v>1200</v>
      </c>
      <c r="J140" s="189">
        <f>IF('[1]everything spreadsheet'!$B$12="Ozone",[1]energy!K128/0.0036,0)</f>
        <v>0</v>
      </c>
      <c r="K140" s="187">
        <f>(IF('[1]everything spreadsheet'!$B$12="Ozone",H140/$E$11/$I$10+I140/$E$11+J140/$E$11/$I$10,H140/$E$11/$I$10+I140/$E$11))</f>
        <v>1250</v>
      </c>
      <c r="L140" s="187">
        <f t="shared" si="7"/>
        <v>2000</v>
      </c>
    </row>
    <row r="141" spans="1:12">
      <c r="A141" s="184">
        <f t="shared" si="12"/>
        <v>121</v>
      </c>
      <c r="B141" s="185" t="s">
        <v>355</v>
      </c>
      <c r="C141" s="184">
        <v>1</v>
      </c>
      <c r="D141" s="184">
        <f t="shared" si="8"/>
        <v>15.3</v>
      </c>
      <c r="E141" s="186">
        <f t="shared" si="9"/>
        <v>17136</v>
      </c>
      <c r="F141" s="186">
        <f t="shared" si="10"/>
        <v>2913.1200000000003</v>
      </c>
      <c r="G141" s="186">
        <f t="shared" si="11"/>
        <v>2796.5952000000002</v>
      </c>
      <c r="H141" s="189">
        <f>[1]energy!G130/0.0036</f>
        <v>22.010999988593365</v>
      </c>
      <c r="I141">
        <f>[1]energy!M130/0.0036</f>
        <v>1200</v>
      </c>
      <c r="J141" s="189">
        <f>IF('[1]everything spreadsheet'!$B$12="Ozone",[1]energy!K129/0.0036,0)</f>
        <v>0</v>
      </c>
      <c r="K141" s="187">
        <f>(IF('[1]everything spreadsheet'!$B$12="Ozone",H141/$E$11/$I$10+I141/$E$11+J141/$E$11/$I$10,H141/$E$11/$I$10+I141/$E$11))</f>
        <v>1274.9218749870849</v>
      </c>
      <c r="L141" s="187">
        <f t="shared" si="7"/>
        <v>2000</v>
      </c>
    </row>
    <row r="142" spans="1:12">
      <c r="A142" s="184">
        <f t="shared" si="12"/>
        <v>122</v>
      </c>
      <c r="B142" s="185" t="s">
        <v>355</v>
      </c>
      <c r="C142" s="184">
        <v>2</v>
      </c>
      <c r="D142" s="184">
        <f t="shared" si="8"/>
        <v>15.3</v>
      </c>
      <c r="E142" s="186">
        <f t="shared" si="9"/>
        <v>17136</v>
      </c>
      <c r="F142" s="186">
        <f t="shared" si="10"/>
        <v>2913.1200000000003</v>
      </c>
      <c r="G142" s="186">
        <f t="shared" si="11"/>
        <v>2796.5952000000002</v>
      </c>
      <c r="H142" s="189">
        <f>[1]energy!G131/0.0036</f>
        <v>50.625299973764747</v>
      </c>
      <c r="I142">
        <f>[1]energy!M131/0.0036</f>
        <v>1200</v>
      </c>
      <c r="J142" s="189">
        <f>IF('[1]everything spreadsheet'!$B$12="Ozone",[1]energy!K130/0.0036,0)</f>
        <v>555.55555555555554</v>
      </c>
      <c r="K142" s="187">
        <f>(IF('[1]everything spreadsheet'!$B$12="Ozone",H142/$E$11/$I$10+I142/$E$11+J142/$E$11/$I$10,H142/$E$11/$I$10+I142/$E$11))</f>
        <v>1936.3460773656252</v>
      </c>
      <c r="L142" s="187">
        <f t="shared" si="7"/>
        <v>2000</v>
      </c>
    </row>
    <row r="143" spans="1:12">
      <c r="A143" s="184">
        <f t="shared" si="12"/>
        <v>123</v>
      </c>
      <c r="B143" s="185" t="s">
        <v>355</v>
      </c>
      <c r="C143" s="184">
        <v>3</v>
      </c>
      <c r="D143" s="184">
        <f t="shared" si="8"/>
        <v>15.3</v>
      </c>
      <c r="E143" s="186">
        <f t="shared" si="9"/>
        <v>17136</v>
      </c>
      <c r="F143" s="186">
        <f t="shared" si="10"/>
        <v>2913.1200000000003</v>
      </c>
      <c r="G143" s="186">
        <f t="shared" si="11"/>
        <v>2796.5952000000002</v>
      </c>
      <c r="H143" s="189">
        <f>[1]energy!G132/0.0036</f>
        <v>41.820899978327397</v>
      </c>
      <c r="I143">
        <f>[1]energy!M132/0.0036</f>
        <v>1200</v>
      </c>
      <c r="J143" s="189">
        <f>IF('[1]everything spreadsheet'!$B$12="Ozone",[1]energy!K131/0.0036,0)</f>
        <v>1277.7777777777776</v>
      </c>
      <c r="K143" s="187">
        <f>(IF('[1]everything spreadsheet'!$B$12="Ozone",H143/$E$11/$I$10+I143/$E$11+J143/$E$11/$I$10,H143/$E$11/$I$10+I143/$E$11))</f>
        <v>2744.1108217347205</v>
      </c>
      <c r="L143" s="187">
        <f t="shared" si="7"/>
        <v>2000</v>
      </c>
    </row>
    <row r="144" spans="1:12">
      <c r="A144" s="184">
        <f t="shared" si="12"/>
        <v>124</v>
      </c>
      <c r="B144" s="185" t="s">
        <v>355</v>
      </c>
      <c r="C144" s="184">
        <v>4</v>
      </c>
      <c r="D144" s="184">
        <f t="shared" si="8"/>
        <v>15.3</v>
      </c>
      <c r="E144" s="186">
        <f t="shared" si="9"/>
        <v>17136</v>
      </c>
      <c r="F144" s="186">
        <f t="shared" si="10"/>
        <v>2913.1200000000003</v>
      </c>
      <c r="G144" s="186">
        <f t="shared" si="11"/>
        <v>2796.5952000000002</v>
      </c>
      <c r="H144" s="189">
        <f>[1]energy!G133/0.0036</f>
        <v>0</v>
      </c>
      <c r="I144">
        <f>[1]energy!M133/0.0036</f>
        <v>1200</v>
      </c>
      <c r="J144" s="189">
        <f>IF('[1]everything spreadsheet'!$B$12="Ozone",[1]energy!K132/0.0036,0)</f>
        <v>1055.5555555555554</v>
      </c>
      <c r="K144" s="187">
        <f>(IF('[1]everything spreadsheet'!$B$12="Ozone",H144/$E$11/$I$10+I144/$E$11+J144/$E$11/$I$10,H144/$E$11/$I$10+I144/$E$11))</f>
        <v>2445.1489533011272</v>
      </c>
      <c r="L144" s="187">
        <f t="shared" ref="L144:L207" si="13">MAX(MIN((L143+G143-K143),$E$9*$E$10),0)</f>
        <v>2000</v>
      </c>
    </row>
    <row r="145" spans="1:12">
      <c r="A145" s="184">
        <f t="shared" si="12"/>
        <v>125</v>
      </c>
      <c r="B145" s="185" t="s">
        <v>355</v>
      </c>
      <c r="C145" s="184">
        <v>5</v>
      </c>
      <c r="D145" s="184">
        <f t="shared" si="8"/>
        <v>15.3</v>
      </c>
      <c r="E145" s="186">
        <f t="shared" si="9"/>
        <v>17136</v>
      </c>
      <c r="F145" s="186">
        <f t="shared" si="10"/>
        <v>2913.1200000000003</v>
      </c>
      <c r="G145" s="186">
        <f t="shared" si="11"/>
        <v>2796.5952000000002</v>
      </c>
      <c r="H145" s="189">
        <f>[1]energy!G134/0.0036</f>
        <v>0</v>
      </c>
      <c r="I145">
        <f>[1]energy!M134/0.0036</f>
        <v>1200</v>
      </c>
      <c r="J145" s="189">
        <f>IF('[1]everything spreadsheet'!$B$12="Ozone",[1]energy!K133/0.0036,0)</f>
        <v>0</v>
      </c>
      <c r="K145" s="187">
        <f>(IF('[1]everything spreadsheet'!$B$12="Ozone",H145/$E$11/$I$10+I145/$E$11+J145/$E$11/$I$10,H145/$E$11/$I$10+I145/$E$11))</f>
        <v>1250</v>
      </c>
      <c r="L145" s="187">
        <f t="shared" si="13"/>
        <v>2000</v>
      </c>
    </row>
    <row r="146" spans="1:12">
      <c r="A146" s="184">
        <f t="shared" si="12"/>
        <v>126</v>
      </c>
      <c r="B146" s="185" t="s">
        <v>355</v>
      </c>
      <c r="C146" s="184">
        <v>6</v>
      </c>
      <c r="D146" s="184">
        <f t="shared" si="8"/>
        <v>15.3</v>
      </c>
      <c r="E146" s="186">
        <f t="shared" si="9"/>
        <v>17136</v>
      </c>
      <c r="F146" s="186">
        <f t="shared" si="10"/>
        <v>2913.1200000000003</v>
      </c>
      <c r="G146" s="186">
        <f t="shared" si="11"/>
        <v>2796.5952000000002</v>
      </c>
      <c r="H146" s="189">
        <f>[1]energy!G135/0.0036</f>
        <v>0</v>
      </c>
      <c r="I146">
        <f>[1]energy!M135/0.0036</f>
        <v>1200</v>
      </c>
      <c r="J146" s="189">
        <f>IF('[1]everything spreadsheet'!$B$12="Ozone",[1]energy!K134/0.0036,0)</f>
        <v>0</v>
      </c>
      <c r="K146" s="187">
        <f>(IF('[1]everything spreadsheet'!$B$12="Ozone",H146/$E$11/$I$10+I146/$E$11+J146/$E$11/$I$10,H146/$E$11/$I$10+I146/$E$11))</f>
        <v>1250</v>
      </c>
      <c r="L146" s="187">
        <f t="shared" si="13"/>
        <v>2000</v>
      </c>
    </row>
    <row r="147" spans="1:12">
      <c r="A147" s="184">
        <f t="shared" si="12"/>
        <v>127</v>
      </c>
      <c r="B147" s="185" t="s">
        <v>355</v>
      </c>
      <c r="C147" s="184">
        <v>7</v>
      </c>
      <c r="D147" s="184">
        <f t="shared" si="8"/>
        <v>15.3</v>
      </c>
      <c r="E147" s="186">
        <f t="shared" si="9"/>
        <v>17136</v>
      </c>
      <c r="F147" s="186">
        <f t="shared" si="10"/>
        <v>2913.1200000000003</v>
      </c>
      <c r="G147" s="186">
        <f t="shared" si="11"/>
        <v>2796.5952000000002</v>
      </c>
      <c r="H147" s="189">
        <f>[1]energy!G136/0.0036</f>
        <v>0</v>
      </c>
      <c r="I147">
        <f>[1]energy!M136/0.0036</f>
        <v>1200</v>
      </c>
      <c r="J147" s="189">
        <f>IF('[1]everything spreadsheet'!$B$12="Ozone",[1]energy!K135/0.0036,0)</f>
        <v>0</v>
      </c>
      <c r="K147" s="187">
        <f>(IF('[1]everything spreadsheet'!$B$12="Ozone",H147/$E$11/$I$10+I147/$E$11+J147/$E$11/$I$10,H147/$E$11/$I$10+I147/$E$11))</f>
        <v>1250</v>
      </c>
      <c r="L147" s="187">
        <f t="shared" si="13"/>
        <v>2000</v>
      </c>
    </row>
    <row r="148" spans="1:12">
      <c r="A148" s="184">
        <f t="shared" si="12"/>
        <v>128</v>
      </c>
      <c r="B148" s="185" t="s">
        <v>355</v>
      </c>
      <c r="C148" s="184">
        <v>8</v>
      </c>
      <c r="D148" s="184">
        <f t="shared" si="8"/>
        <v>15.3</v>
      </c>
      <c r="E148" s="186">
        <f t="shared" si="9"/>
        <v>17136</v>
      </c>
      <c r="F148" s="186">
        <f t="shared" si="10"/>
        <v>2913.1200000000003</v>
      </c>
      <c r="G148" s="186">
        <f t="shared" si="11"/>
        <v>2796.5952000000002</v>
      </c>
      <c r="H148" s="189">
        <f>[1]energy!G137/0.0036</f>
        <v>0</v>
      </c>
      <c r="I148">
        <f>[1]energy!M137/0.0036</f>
        <v>1200</v>
      </c>
      <c r="J148" s="189">
        <f>IF('[1]everything spreadsheet'!$B$12="Ozone",[1]energy!K136/0.0036,0)</f>
        <v>0</v>
      </c>
      <c r="K148" s="187">
        <f>(IF('[1]everything spreadsheet'!$B$12="Ozone",H148/$E$11/$I$10+I148/$E$11+J148/$E$11/$I$10,H148/$E$11/$I$10+I148/$E$11))</f>
        <v>1250</v>
      </c>
      <c r="L148" s="187">
        <f t="shared" si="13"/>
        <v>2000</v>
      </c>
    </row>
    <row r="149" spans="1:12">
      <c r="A149" s="184">
        <f t="shared" si="12"/>
        <v>129</v>
      </c>
      <c r="B149" s="185" t="s">
        <v>355</v>
      </c>
      <c r="C149" s="184">
        <v>9</v>
      </c>
      <c r="D149" s="184">
        <f t="shared" si="8"/>
        <v>15.3</v>
      </c>
      <c r="E149" s="186">
        <f t="shared" si="9"/>
        <v>17136</v>
      </c>
      <c r="F149" s="186">
        <f t="shared" si="10"/>
        <v>2913.1200000000003</v>
      </c>
      <c r="G149" s="186">
        <f t="shared" si="11"/>
        <v>2796.5952000000002</v>
      </c>
      <c r="H149" s="189">
        <f>[1]energy!G138/0.0036</f>
        <v>2.2010999988593367</v>
      </c>
      <c r="I149">
        <f>[1]energy!M138/0.0036</f>
        <v>1200</v>
      </c>
      <c r="J149" s="189">
        <f>IF('[1]everything spreadsheet'!$B$12="Ozone",[1]energy!K137/0.0036,0)</f>
        <v>0</v>
      </c>
      <c r="K149" s="187">
        <f>(IF('[1]everything spreadsheet'!$B$12="Ozone",H149/$E$11/$I$10+I149/$E$11+J149/$E$11/$I$10,H149/$E$11/$I$10+I149/$E$11))</f>
        <v>1252.4921874987085</v>
      </c>
      <c r="L149" s="187">
        <f t="shared" si="13"/>
        <v>2000</v>
      </c>
    </row>
    <row r="150" spans="1:12">
      <c r="A150" s="184">
        <f t="shared" si="12"/>
        <v>130</v>
      </c>
      <c r="B150" s="185" t="s">
        <v>355</v>
      </c>
      <c r="C150" s="184">
        <v>10</v>
      </c>
      <c r="D150" s="184">
        <f t="shared" ref="D150:D213" si="14">INDEX($B$6:$B$17,MATCH(B150,$A$6:$A$17,0))</f>
        <v>15.3</v>
      </c>
      <c r="E150" s="186">
        <f t="shared" ref="E150:E213" si="15">$E$4*$E$6*$E$5*D150</f>
        <v>17136</v>
      </c>
      <c r="F150" s="186">
        <f t="shared" ref="F150:F213" si="16">E150*$E$7</f>
        <v>2913.1200000000003</v>
      </c>
      <c r="G150" s="186">
        <f t="shared" ref="G150:G213" si="17">F150*$E$11</f>
        <v>2796.5952000000002</v>
      </c>
      <c r="H150" s="189">
        <f>[1]energy!G139/0.0036</f>
        <v>0</v>
      </c>
      <c r="I150">
        <f>[1]energy!M139/0.0036</f>
        <v>1200</v>
      </c>
      <c r="J150" s="189">
        <f>IF('[1]everything spreadsheet'!$B$12="Ozone",[1]energy!K138/0.0036,0)</f>
        <v>55.555555555555557</v>
      </c>
      <c r="K150" s="187">
        <f>(IF('[1]everything spreadsheet'!$B$12="Ozone",H150/$E$11/$I$10+I150/$E$11+J150/$E$11/$I$10,H150/$E$11/$I$10+I150/$E$11))</f>
        <v>1312.902576489533</v>
      </c>
      <c r="L150" s="187">
        <f t="shared" si="13"/>
        <v>2000</v>
      </c>
    </row>
    <row r="151" spans="1:12">
      <c r="A151" s="184">
        <f t="shared" ref="A151:A214" si="18">+A150+1</f>
        <v>131</v>
      </c>
      <c r="B151" s="185" t="s">
        <v>355</v>
      </c>
      <c r="C151" s="184">
        <v>11</v>
      </c>
      <c r="D151" s="184">
        <f t="shared" si="14"/>
        <v>15.3</v>
      </c>
      <c r="E151" s="186">
        <f t="shared" si="15"/>
        <v>17136</v>
      </c>
      <c r="F151" s="186">
        <f t="shared" si="16"/>
        <v>2913.1200000000003</v>
      </c>
      <c r="G151" s="186">
        <f t="shared" si="17"/>
        <v>2796.5952000000002</v>
      </c>
      <c r="H151" s="189">
        <f>[1]energy!G140/0.0036</f>
        <v>2.2010999988593367</v>
      </c>
      <c r="I151">
        <f>[1]energy!M140/0.0036</f>
        <v>1200</v>
      </c>
      <c r="J151" s="189">
        <f>IF('[1]everything spreadsheet'!$B$12="Ozone",[1]energy!K139/0.0036,0)</f>
        <v>0</v>
      </c>
      <c r="K151" s="187">
        <f>(IF('[1]everything spreadsheet'!$B$12="Ozone",H151/$E$11/$I$10+I151/$E$11+J151/$E$11/$I$10,H151/$E$11/$I$10+I151/$E$11))</f>
        <v>1252.4921874987085</v>
      </c>
      <c r="L151" s="187">
        <f t="shared" si="13"/>
        <v>2000</v>
      </c>
    </row>
    <row r="152" spans="1:12">
      <c r="A152" s="184">
        <f t="shared" si="18"/>
        <v>132</v>
      </c>
      <c r="B152" s="185" t="s">
        <v>355</v>
      </c>
      <c r="C152" s="184">
        <v>12</v>
      </c>
      <c r="D152" s="184">
        <f t="shared" si="14"/>
        <v>15.3</v>
      </c>
      <c r="E152" s="186">
        <f t="shared" si="15"/>
        <v>17136</v>
      </c>
      <c r="F152" s="186">
        <f t="shared" si="16"/>
        <v>2913.1200000000003</v>
      </c>
      <c r="G152" s="186">
        <f t="shared" si="17"/>
        <v>2796.5952000000002</v>
      </c>
      <c r="H152" s="189">
        <f>[1]energy!G141/0.0036</f>
        <v>0</v>
      </c>
      <c r="I152">
        <f>[1]energy!M141/0.0036</f>
        <v>1200</v>
      </c>
      <c r="J152" s="189">
        <f>IF('[1]everything spreadsheet'!$B$12="Ozone",[1]energy!K140/0.0036,0)</f>
        <v>55.555555555555557</v>
      </c>
      <c r="K152" s="187">
        <f>(IF('[1]everything spreadsheet'!$B$12="Ozone",H152/$E$11/$I$10+I152/$E$11+J152/$E$11/$I$10,H152/$E$11/$I$10+I152/$E$11))</f>
        <v>1312.902576489533</v>
      </c>
      <c r="L152" s="187">
        <f t="shared" si="13"/>
        <v>2000</v>
      </c>
    </row>
    <row r="153" spans="1:12">
      <c r="A153" s="184">
        <f t="shared" si="18"/>
        <v>133</v>
      </c>
      <c r="B153" s="185" t="s">
        <v>355</v>
      </c>
      <c r="C153" s="184">
        <v>13</v>
      </c>
      <c r="D153" s="184">
        <f t="shared" si="14"/>
        <v>15.3</v>
      </c>
      <c r="E153" s="186">
        <f t="shared" si="15"/>
        <v>17136</v>
      </c>
      <c r="F153" s="186">
        <f t="shared" si="16"/>
        <v>2913.1200000000003</v>
      </c>
      <c r="G153" s="186">
        <f t="shared" si="17"/>
        <v>2796.5952000000002</v>
      </c>
      <c r="H153" s="189">
        <f>[1]energy!G142/0.0036</f>
        <v>0</v>
      </c>
      <c r="I153">
        <f>[1]energy!M142/0.0036</f>
        <v>1200</v>
      </c>
      <c r="J153" s="189">
        <f>IF('[1]everything spreadsheet'!$B$12="Ozone",[1]energy!K141/0.0036,0)</f>
        <v>0</v>
      </c>
      <c r="K153" s="187">
        <f>(IF('[1]everything spreadsheet'!$B$12="Ozone",H153/$E$11/$I$10+I153/$E$11+J153/$E$11/$I$10,H153/$E$11/$I$10+I153/$E$11))</f>
        <v>1250</v>
      </c>
      <c r="L153" s="187">
        <f t="shared" si="13"/>
        <v>2000</v>
      </c>
    </row>
    <row r="154" spans="1:12">
      <c r="A154" s="184">
        <f t="shared" si="18"/>
        <v>134</v>
      </c>
      <c r="B154" s="185" t="s">
        <v>355</v>
      </c>
      <c r="C154" s="184">
        <v>14</v>
      </c>
      <c r="D154" s="184">
        <f t="shared" si="14"/>
        <v>15.3</v>
      </c>
      <c r="E154" s="186">
        <f t="shared" si="15"/>
        <v>17136</v>
      </c>
      <c r="F154" s="186">
        <f t="shared" si="16"/>
        <v>2913.1200000000003</v>
      </c>
      <c r="G154" s="186">
        <f t="shared" si="17"/>
        <v>2796.5952000000002</v>
      </c>
      <c r="H154" s="189">
        <f>[1]energy!G143/0.0036</f>
        <v>0</v>
      </c>
      <c r="I154">
        <f>[1]energy!M143/0.0036</f>
        <v>1200</v>
      </c>
      <c r="J154" s="189">
        <f>IF('[1]everything spreadsheet'!$B$12="Ozone",[1]energy!K142/0.0036,0)</f>
        <v>0</v>
      </c>
      <c r="K154" s="187">
        <f>(IF('[1]everything spreadsheet'!$B$12="Ozone",H154/$E$11/$I$10+I154/$E$11+J154/$E$11/$I$10,H154/$E$11/$I$10+I154/$E$11))</f>
        <v>1250</v>
      </c>
      <c r="L154" s="187">
        <f t="shared" si="13"/>
        <v>2000</v>
      </c>
    </row>
    <row r="155" spans="1:12">
      <c r="A155" s="184">
        <f t="shared" si="18"/>
        <v>135</v>
      </c>
      <c r="B155" s="185" t="s">
        <v>355</v>
      </c>
      <c r="C155" s="184">
        <v>15</v>
      </c>
      <c r="D155" s="184">
        <f t="shared" si="14"/>
        <v>15.3</v>
      </c>
      <c r="E155" s="186">
        <f t="shared" si="15"/>
        <v>17136</v>
      </c>
      <c r="F155" s="186">
        <f t="shared" si="16"/>
        <v>2913.1200000000003</v>
      </c>
      <c r="G155" s="186">
        <f t="shared" si="17"/>
        <v>2796.5952000000002</v>
      </c>
      <c r="H155" s="189">
        <f>[1]energy!G144/0.0036</f>
        <v>30.815399984030709</v>
      </c>
      <c r="I155">
        <f>[1]energy!M144/0.0036</f>
        <v>1200</v>
      </c>
      <c r="J155" s="189">
        <f>IF('[1]everything spreadsheet'!$B$12="Ozone",[1]energy!K143/0.0036,0)</f>
        <v>0</v>
      </c>
      <c r="K155" s="187">
        <f>(IF('[1]everything spreadsheet'!$B$12="Ozone",H155/$E$11/$I$10+I155/$E$11+J155/$E$11/$I$10,H155/$E$11/$I$10+I155/$E$11))</f>
        <v>1284.8906249819188</v>
      </c>
      <c r="L155" s="187">
        <f t="shared" si="13"/>
        <v>2000</v>
      </c>
    </row>
    <row r="156" spans="1:12">
      <c r="A156" s="184">
        <f t="shared" si="18"/>
        <v>136</v>
      </c>
      <c r="B156" s="185" t="s">
        <v>355</v>
      </c>
      <c r="C156" s="184">
        <v>16</v>
      </c>
      <c r="D156" s="184">
        <f t="shared" si="14"/>
        <v>15.3</v>
      </c>
      <c r="E156" s="186">
        <f t="shared" si="15"/>
        <v>17136</v>
      </c>
      <c r="F156" s="186">
        <f t="shared" si="16"/>
        <v>2913.1200000000003</v>
      </c>
      <c r="G156" s="186">
        <f t="shared" si="17"/>
        <v>2796.5952000000002</v>
      </c>
      <c r="H156" s="189">
        <f>[1]energy!G145/0.0036</f>
        <v>0</v>
      </c>
      <c r="I156">
        <f>[1]energy!M145/0.0036</f>
        <v>1200</v>
      </c>
      <c r="J156" s="189">
        <f>IF('[1]everything spreadsheet'!$B$12="Ozone",[1]energy!K144/0.0036,0)</f>
        <v>777.77777777777771</v>
      </c>
      <c r="K156" s="187">
        <f>(IF('[1]everything spreadsheet'!$B$12="Ozone",H156/$E$11/$I$10+I156/$E$11+J156/$E$11/$I$10,H156/$E$11/$I$10+I156/$E$11))</f>
        <v>2130.6360708534621</v>
      </c>
      <c r="L156" s="187">
        <f t="shared" si="13"/>
        <v>2000</v>
      </c>
    </row>
    <row r="157" spans="1:12">
      <c r="A157" s="184">
        <f t="shared" si="18"/>
        <v>137</v>
      </c>
      <c r="B157" s="185" t="s">
        <v>355</v>
      </c>
      <c r="C157" s="184">
        <v>17</v>
      </c>
      <c r="D157" s="184">
        <f t="shared" si="14"/>
        <v>15.3</v>
      </c>
      <c r="E157" s="186">
        <f t="shared" si="15"/>
        <v>17136</v>
      </c>
      <c r="F157" s="186">
        <f t="shared" si="16"/>
        <v>2913.1200000000003</v>
      </c>
      <c r="G157" s="186">
        <f t="shared" si="17"/>
        <v>2796.5952000000002</v>
      </c>
      <c r="H157" s="189">
        <f>[1]energy!G146/0.0036</f>
        <v>0</v>
      </c>
      <c r="I157">
        <f>[1]energy!M146/0.0036</f>
        <v>1200</v>
      </c>
      <c r="J157" s="189">
        <f>IF('[1]everything spreadsheet'!$B$12="Ozone",[1]energy!K145/0.0036,0)</f>
        <v>0</v>
      </c>
      <c r="K157" s="187">
        <f>(IF('[1]everything spreadsheet'!$B$12="Ozone",H157/$E$11/$I$10+I157/$E$11+J157/$E$11/$I$10,H157/$E$11/$I$10+I157/$E$11))</f>
        <v>1250</v>
      </c>
      <c r="L157" s="187">
        <f t="shared" si="13"/>
        <v>2000</v>
      </c>
    </row>
    <row r="158" spans="1:12">
      <c r="A158" s="184">
        <f t="shared" si="18"/>
        <v>138</v>
      </c>
      <c r="B158" s="185" t="s">
        <v>355</v>
      </c>
      <c r="C158" s="184">
        <v>18</v>
      </c>
      <c r="D158" s="184">
        <f t="shared" si="14"/>
        <v>15.3</v>
      </c>
      <c r="E158" s="186">
        <f t="shared" si="15"/>
        <v>17136</v>
      </c>
      <c r="F158" s="186">
        <f t="shared" si="16"/>
        <v>2913.1200000000003</v>
      </c>
      <c r="G158" s="186">
        <f t="shared" si="17"/>
        <v>2796.5952000000002</v>
      </c>
      <c r="H158" s="189">
        <f>[1]energy!G147/0.0036</f>
        <v>0</v>
      </c>
      <c r="I158">
        <f>[1]energy!M147/0.0036</f>
        <v>1200</v>
      </c>
      <c r="J158" s="189">
        <f>IF('[1]everything spreadsheet'!$B$12="Ozone",[1]energy!K146/0.0036,0)</f>
        <v>0</v>
      </c>
      <c r="K158" s="187">
        <f>(IF('[1]everything spreadsheet'!$B$12="Ozone",H158/$E$11/$I$10+I158/$E$11+J158/$E$11/$I$10,H158/$E$11/$I$10+I158/$E$11))</f>
        <v>1250</v>
      </c>
      <c r="L158" s="187">
        <f t="shared" si="13"/>
        <v>2000</v>
      </c>
    </row>
    <row r="159" spans="1:12">
      <c r="A159" s="184">
        <f t="shared" si="18"/>
        <v>139</v>
      </c>
      <c r="B159" s="185" t="s">
        <v>355</v>
      </c>
      <c r="C159" s="184">
        <v>19</v>
      </c>
      <c r="D159" s="184">
        <f t="shared" si="14"/>
        <v>15.3</v>
      </c>
      <c r="E159" s="186">
        <f t="shared" si="15"/>
        <v>17136</v>
      </c>
      <c r="F159" s="186">
        <f t="shared" si="16"/>
        <v>2913.1200000000003</v>
      </c>
      <c r="G159" s="186">
        <f t="shared" si="17"/>
        <v>2796.5952000000002</v>
      </c>
      <c r="H159" s="189">
        <f>[1]energy!G148/0.0036</f>
        <v>0</v>
      </c>
      <c r="I159">
        <f>[1]energy!M148/0.0036</f>
        <v>1200</v>
      </c>
      <c r="J159" s="189">
        <f>IF('[1]everything spreadsheet'!$B$12="Ozone",[1]energy!K147/0.0036,0)</f>
        <v>0</v>
      </c>
      <c r="K159" s="187">
        <f>(IF('[1]everything spreadsheet'!$B$12="Ozone",H159/$E$11/$I$10+I159/$E$11+J159/$E$11/$I$10,H159/$E$11/$I$10+I159/$E$11))</f>
        <v>1250</v>
      </c>
      <c r="L159" s="187">
        <f t="shared" si="13"/>
        <v>2000</v>
      </c>
    </row>
    <row r="160" spans="1:12">
      <c r="A160" s="184">
        <f t="shared" si="18"/>
        <v>140</v>
      </c>
      <c r="B160" s="185" t="s">
        <v>355</v>
      </c>
      <c r="C160" s="184">
        <v>20</v>
      </c>
      <c r="D160" s="184">
        <f t="shared" si="14"/>
        <v>15.3</v>
      </c>
      <c r="E160" s="186">
        <f t="shared" si="15"/>
        <v>17136</v>
      </c>
      <c r="F160" s="186">
        <f t="shared" si="16"/>
        <v>2913.1200000000003</v>
      </c>
      <c r="G160" s="186">
        <f t="shared" si="17"/>
        <v>2796.5952000000002</v>
      </c>
      <c r="H160" s="189">
        <f>[1]energy!G149/0.0036</f>
        <v>90.245099953232781</v>
      </c>
      <c r="I160">
        <f>[1]energy!M149/0.0036</f>
        <v>1200</v>
      </c>
      <c r="J160" s="189">
        <f>IF('[1]everything spreadsheet'!$B$12="Ozone",[1]energy!K148/0.0036,0)</f>
        <v>0</v>
      </c>
      <c r="K160" s="187">
        <f>(IF('[1]everything spreadsheet'!$B$12="Ozone",H160/$E$11/$I$10+I160/$E$11+J160/$E$11/$I$10,H160/$E$11/$I$10+I160/$E$11))</f>
        <v>1352.1796874470481</v>
      </c>
      <c r="L160" s="187">
        <f t="shared" si="13"/>
        <v>2000</v>
      </c>
    </row>
    <row r="161" spans="1:12">
      <c r="A161" s="184">
        <f t="shared" si="18"/>
        <v>141</v>
      </c>
      <c r="B161" s="185" t="s">
        <v>355</v>
      </c>
      <c r="C161" s="184">
        <v>21</v>
      </c>
      <c r="D161" s="184">
        <f t="shared" si="14"/>
        <v>15.3</v>
      </c>
      <c r="E161" s="186">
        <f t="shared" si="15"/>
        <v>17136</v>
      </c>
      <c r="F161" s="186">
        <f t="shared" si="16"/>
        <v>2913.1200000000003</v>
      </c>
      <c r="G161" s="186">
        <f t="shared" si="17"/>
        <v>2796.5952000000002</v>
      </c>
      <c r="H161" s="189">
        <f>[1]energy!G150/0.0036</f>
        <v>275.13749985741714</v>
      </c>
      <c r="I161">
        <f>[1]energy!M150/0.0036</f>
        <v>1200</v>
      </c>
      <c r="J161" s="189">
        <f>IF('[1]everything spreadsheet'!$B$12="Ozone",[1]energy!K149/0.0036,0)</f>
        <v>2277.7777777777778</v>
      </c>
      <c r="K161" s="187">
        <f>(IF('[1]everything spreadsheet'!$B$12="Ozone",H161/$E$11/$I$10+I161/$E$11+J161/$E$11/$I$10,H161/$E$11/$I$10+I161/$E$11))</f>
        <v>4140.5290734094142</v>
      </c>
      <c r="L161" s="187">
        <f t="shared" si="13"/>
        <v>2000</v>
      </c>
    </row>
    <row r="162" spans="1:12">
      <c r="A162" s="184">
        <f t="shared" si="18"/>
        <v>142</v>
      </c>
      <c r="B162" s="185" t="s">
        <v>355</v>
      </c>
      <c r="C162" s="184">
        <v>22</v>
      </c>
      <c r="D162" s="184">
        <f t="shared" si="14"/>
        <v>15.3</v>
      </c>
      <c r="E162" s="186">
        <f t="shared" si="15"/>
        <v>17136</v>
      </c>
      <c r="F162" s="186">
        <f t="shared" si="16"/>
        <v>2913.1200000000003</v>
      </c>
      <c r="G162" s="186">
        <f t="shared" si="17"/>
        <v>2796.5952000000002</v>
      </c>
      <c r="H162" s="189">
        <f>[1]energy!G151/0.0036</f>
        <v>8.8043999954373469</v>
      </c>
      <c r="I162">
        <f>[1]energy!M151/0.0036</f>
        <v>1200</v>
      </c>
      <c r="J162" s="189">
        <f>IF('[1]everything spreadsheet'!$B$12="Ozone",[1]energy!K150/0.0036,0)</f>
        <v>6944.4444444444443</v>
      </c>
      <c r="K162" s="187">
        <f>(IF('[1]everything spreadsheet'!$B$12="Ozone",H162/$E$11/$I$10+I162/$E$11+J162/$E$11/$I$10,H162/$E$11/$I$10+I162/$E$11))</f>
        <v>9122.7908111864599</v>
      </c>
      <c r="L162" s="187">
        <f t="shared" si="13"/>
        <v>656.06612659058555</v>
      </c>
    </row>
    <row r="163" spans="1:12">
      <c r="A163" s="184">
        <f t="shared" si="18"/>
        <v>143</v>
      </c>
      <c r="B163" s="185" t="s">
        <v>355</v>
      </c>
      <c r="C163" s="184">
        <v>23</v>
      </c>
      <c r="D163" s="184">
        <f t="shared" si="14"/>
        <v>15.3</v>
      </c>
      <c r="E163" s="186">
        <f t="shared" si="15"/>
        <v>17136</v>
      </c>
      <c r="F163" s="186">
        <f t="shared" si="16"/>
        <v>2913.1200000000003</v>
      </c>
      <c r="G163" s="186">
        <f t="shared" si="17"/>
        <v>2796.5952000000002</v>
      </c>
      <c r="H163" s="189">
        <f>[1]energy!G152/0.0036</f>
        <v>57.228599970342763</v>
      </c>
      <c r="I163">
        <f>[1]energy!M152/0.0036</f>
        <v>1200</v>
      </c>
      <c r="J163" s="189">
        <f>IF('[1]everything spreadsheet'!$B$12="Ozone",[1]energy!K151/0.0036,0)</f>
        <v>222.22222222222223</v>
      </c>
      <c r="K163" s="187">
        <f>(IF('[1]everything spreadsheet'!$B$12="Ozone",H163/$E$11/$I$10+I163/$E$11+J163/$E$11/$I$10,H163/$E$11/$I$10+I163/$E$11))</f>
        <v>1566.4071809245529</v>
      </c>
      <c r="L163" s="187">
        <f t="shared" si="13"/>
        <v>0</v>
      </c>
    </row>
    <row r="164" spans="1:12">
      <c r="A164" s="184">
        <f t="shared" si="18"/>
        <v>144</v>
      </c>
      <c r="B164" s="185" t="s">
        <v>355</v>
      </c>
      <c r="C164" s="184">
        <v>24</v>
      </c>
      <c r="D164" s="184">
        <f t="shared" si="14"/>
        <v>15.3</v>
      </c>
      <c r="E164" s="186">
        <f t="shared" si="15"/>
        <v>17136</v>
      </c>
      <c r="F164" s="186">
        <f t="shared" si="16"/>
        <v>2913.1200000000003</v>
      </c>
      <c r="G164" s="186">
        <f t="shared" si="17"/>
        <v>2796.5952000000002</v>
      </c>
      <c r="H164" s="189">
        <f>[1]energy!G153/0.0036</f>
        <v>257.52869986654235</v>
      </c>
      <c r="I164">
        <f>[1]energy!M153/0.0036</f>
        <v>1200</v>
      </c>
      <c r="J164" s="189">
        <f>IF('[1]everything spreadsheet'!$B$12="Ozone",[1]energy!K152/0.0036,0)</f>
        <v>1444.4444444444446</v>
      </c>
      <c r="K164" s="187">
        <f>(IF('[1]everything spreadsheet'!$B$12="Ozone",H164/$E$11/$I$10+I164/$E$11+J164/$E$11/$I$10,H164/$E$11/$I$10+I164/$E$11))</f>
        <v>3177.0529260767516</v>
      </c>
      <c r="L164" s="187">
        <f t="shared" si="13"/>
        <v>1230.1880190754473</v>
      </c>
    </row>
    <row r="165" spans="1:12">
      <c r="A165" s="184">
        <f t="shared" si="18"/>
        <v>145</v>
      </c>
      <c r="B165" s="185" t="s">
        <v>355</v>
      </c>
      <c r="C165" s="184">
        <v>25</v>
      </c>
      <c r="D165" s="184">
        <f t="shared" si="14"/>
        <v>15.3</v>
      </c>
      <c r="E165" s="186">
        <f t="shared" si="15"/>
        <v>17136</v>
      </c>
      <c r="F165" s="186">
        <f t="shared" si="16"/>
        <v>2913.1200000000003</v>
      </c>
      <c r="G165" s="186">
        <f t="shared" si="17"/>
        <v>2796.5952000000002</v>
      </c>
      <c r="H165" s="189">
        <f>[1]energy!G154/0.0036</f>
        <v>0</v>
      </c>
      <c r="I165">
        <f>[1]energy!M154/0.0036</f>
        <v>1200</v>
      </c>
      <c r="J165" s="189">
        <f>IF('[1]everything spreadsheet'!$B$12="Ozone",[1]energy!K153/0.0036,0)</f>
        <v>6500</v>
      </c>
      <c r="K165" s="187">
        <f>(IF('[1]everything spreadsheet'!$B$12="Ozone",H165/$E$11/$I$10+I165/$E$11+J165/$E$11/$I$10,H165/$E$11/$I$10+I165/$E$11))</f>
        <v>8609.6014492753638</v>
      </c>
      <c r="L165" s="187">
        <f t="shared" si="13"/>
        <v>849.73029299869586</v>
      </c>
    </row>
    <row r="166" spans="1:12">
      <c r="A166" s="184">
        <f t="shared" si="18"/>
        <v>146</v>
      </c>
      <c r="B166" s="185" t="s">
        <v>355</v>
      </c>
      <c r="C166" s="184">
        <v>26</v>
      </c>
      <c r="D166" s="184">
        <f t="shared" si="14"/>
        <v>15.3</v>
      </c>
      <c r="E166" s="186">
        <f t="shared" si="15"/>
        <v>17136</v>
      </c>
      <c r="F166" s="186">
        <f t="shared" si="16"/>
        <v>2913.1200000000003</v>
      </c>
      <c r="G166" s="186">
        <f t="shared" si="17"/>
        <v>2796.5952000000002</v>
      </c>
      <c r="H166" s="189">
        <f>[1]energy!G155/0.0036</f>
        <v>48.424199974905406</v>
      </c>
      <c r="I166">
        <f>[1]energy!M155/0.0036</f>
        <v>1200</v>
      </c>
      <c r="J166" s="189">
        <f>IF('[1]everything spreadsheet'!$B$12="Ozone",[1]energy!K154/0.0036,0)</f>
        <v>0</v>
      </c>
      <c r="K166" s="187">
        <f>(IF('[1]everything spreadsheet'!$B$12="Ozone",H166/$E$11/$I$10+I166/$E$11+J166/$E$11/$I$10,H166/$E$11/$I$10+I166/$E$11))</f>
        <v>1304.8281249715867</v>
      </c>
      <c r="L166" s="187">
        <f t="shared" si="13"/>
        <v>0</v>
      </c>
    </row>
    <row r="167" spans="1:12">
      <c r="A167" s="184">
        <f t="shared" si="18"/>
        <v>147</v>
      </c>
      <c r="B167" s="185" t="s">
        <v>355</v>
      </c>
      <c r="C167" s="184">
        <v>27</v>
      </c>
      <c r="D167" s="184">
        <f t="shared" si="14"/>
        <v>15.3</v>
      </c>
      <c r="E167" s="186">
        <f t="shared" si="15"/>
        <v>17136</v>
      </c>
      <c r="F167" s="186">
        <f t="shared" si="16"/>
        <v>2913.1200000000003</v>
      </c>
      <c r="G167" s="186">
        <f t="shared" si="17"/>
        <v>2796.5952000000002</v>
      </c>
      <c r="H167" s="189">
        <f>[1]energy!G156/0.0036</f>
        <v>0</v>
      </c>
      <c r="I167">
        <f>[1]energy!M156/0.0036</f>
        <v>1200</v>
      </c>
      <c r="J167" s="189">
        <f>IF('[1]everything spreadsheet'!$B$12="Ozone",[1]energy!K155/0.0036,0)</f>
        <v>1222.2222222222224</v>
      </c>
      <c r="K167" s="187">
        <f>(IF('[1]everything spreadsheet'!$B$12="Ozone",H167/$E$11/$I$10+I167/$E$11+J167/$E$11/$I$10,H167/$E$11/$I$10+I167/$E$11))</f>
        <v>2633.8566827697264</v>
      </c>
      <c r="L167" s="187">
        <f t="shared" si="13"/>
        <v>1491.7670750284135</v>
      </c>
    </row>
    <row r="168" spans="1:12">
      <c r="A168" s="184">
        <f t="shared" si="18"/>
        <v>148</v>
      </c>
      <c r="B168" s="185" t="s">
        <v>355</v>
      </c>
      <c r="C168" s="184">
        <v>28</v>
      </c>
      <c r="D168" s="184">
        <f t="shared" si="14"/>
        <v>15.3</v>
      </c>
      <c r="E168" s="186">
        <f t="shared" si="15"/>
        <v>17136</v>
      </c>
      <c r="F168" s="186">
        <f t="shared" si="16"/>
        <v>2913.1200000000003</v>
      </c>
      <c r="G168" s="186">
        <f t="shared" si="17"/>
        <v>2796.5952000000002</v>
      </c>
      <c r="H168" s="189">
        <f>[1]energy!G157/0.0036</f>
        <v>0</v>
      </c>
      <c r="I168">
        <f>[1]energy!M157/0.0036</f>
        <v>1200</v>
      </c>
      <c r="J168" s="189">
        <f>IF('[1]everything spreadsheet'!$B$12="Ozone",[1]energy!K156/0.0036,0)</f>
        <v>0</v>
      </c>
      <c r="K168" s="187">
        <f>(IF('[1]everything spreadsheet'!$B$12="Ozone",H168/$E$11/$I$10+I168/$E$11+J168/$E$11/$I$10,H168/$E$11/$I$10+I168/$E$11))</f>
        <v>1250</v>
      </c>
      <c r="L168" s="187">
        <f t="shared" si="13"/>
        <v>1654.5055922586876</v>
      </c>
    </row>
    <row r="169" spans="1:12">
      <c r="A169" s="184">
        <f t="shared" si="18"/>
        <v>149</v>
      </c>
      <c r="B169" s="185" t="s">
        <v>355</v>
      </c>
      <c r="C169" s="184">
        <v>29</v>
      </c>
      <c r="D169" s="184">
        <f t="shared" si="14"/>
        <v>15.3</v>
      </c>
      <c r="E169" s="186">
        <f t="shared" si="15"/>
        <v>17136</v>
      </c>
      <c r="F169" s="186">
        <f t="shared" si="16"/>
        <v>2913.1200000000003</v>
      </c>
      <c r="G169" s="186">
        <f t="shared" si="17"/>
        <v>2796.5952000000002</v>
      </c>
      <c r="H169" s="189">
        <f>[1]energy!G158/0.0036</f>
        <v>0</v>
      </c>
      <c r="I169">
        <f>[1]energy!M158/0.0036</f>
        <v>1200</v>
      </c>
      <c r="J169" s="189">
        <f>IF('[1]everything spreadsheet'!$B$12="Ozone",[1]energy!K157/0.0036,0)</f>
        <v>0</v>
      </c>
      <c r="K169" s="187">
        <f>(IF('[1]everything spreadsheet'!$B$12="Ozone",H169/$E$11/$I$10+I169/$E$11+J169/$E$11/$I$10,H169/$E$11/$I$10+I169/$E$11))</f>
        <v>1250</v>
      </c>
      <c r="L169" s="187">
        <f t="shared" si="13"/>
        <v>2000</v>
      </c>
    </row>
    <row r="170" spans="1:12">
      <c r="A170" s="184">
        <f t="shared" si="18"/>
        <v>150</v>
      </c>
      <c r="B170" s="185" t="s">
        <v>355</v>
      </c>
      <c r="C170" s="184">
        <v>30</v>
      </c>
      <c r="D170" s="184">
        <f t="shared" si="14"/>
        <v>15.3</v>
      </c>
      <c r="E170" s="186">
        <f t="shared" si="15"/>
        <v>17136</v>
      </c>
      <c r="F170" s="186">
        <f t="shared" si="16"/>
        <v>2913.1200000000003</v>
      </c>
      <c r="G170" s="186">
        <f t="shared" si="17"/>
        <v>2796.5952000000002</v>
      </c>
      <c r="H170" s="189">
        <f>[1]energy!G159/0.0036</f>
        <v>0</v>
      </c>
      <c r="I170">
        <f>[1]energy!M159/0.0036</f>
        <v>1200</v>
      </c>
      <c r="J170" s="189">
        <f>IF('[1]everything spreadsheet'!$B$12="Ozone",[1]energy!K158/0.0036,0)</f>
        <v>0</v>
      </c>
      <c r="K170" s="187">
        <f>(IF('[1]everything spreadsheet'!$B$12="Ozone",H170/$E$11/$I$10+I170/$E$11+J170/$E$11/$I$10,H170/$E$11/$I$10+I170/$E$11))</f>
        <v>1250</v>
      </c>
      <c r="L170" s="187">
        <f t="shared" si="13"/>
        <v>2000</v>
      </c>
    </row>
    <row r="171" spans="1:12">
      <c r="A171" s="184">
        <f t="shared" si="18"/>
        <v>151</v>
      </c>
      <c r="B171" s="185" t="s">
        <v>355</v>
      </c>
      <c r="C171" s="184">
        <v>31</v>
      </c>
      <c r="D171" s="184">
        <f t="shared" si="14"/>
        <v>15.3</v>
      </c>
      <c r="E171" s="186">
        <f t="shared" si="15"/>
        <v>17136</v>
      </c>
      <c r="F171" s="186">
        <f t="shared" si="16"/>
        <v>2913.1200000000003</v>
      </c>
      <c r="G171" s="186">
        <f t="shared" si="17"/>
        <v>2796.5952000000002</v>
      </c>
      <c r="H171" s="189">
        <f>[1]energy!G160/0.0036</f>
        <v>0</v>
      </c>
      <c r="I171">
        <f>[1]energy!M160/0.0036</f>
        <v>1200</v>
      </c>
      <c r="J171" s="189">
        <f>IF('[1]everything spreadsheet'!$B$12="Ozone",[1]energy!K159/0.0036,0)</f>
        <v>0</v>
      </c>
      <c r="K171" s="187">
        <f>(IF('[1]everything spreadsheet'!$B$12="Ozone",H171/$E$11/$I$10+I171/$E$11+J171/$E$11/$I$10,H171/$E$11/$I$10+I171/$E$11))</f>
        <v>1250</v>
      </c>
      <c r="L171" s="187">
        <f t="shared" si="13"/>
        <v>2000</v>
      </c>
    </row>
    <row r="172" spans="1:12">
      <c r="A172" s="184">
        <f t="shared" si="18"/>
        <v>152</v>
      </c>
      <c r="B172" s="185" t="s">
        <v>357</v>
      </c>
      <c r="C172" s="184">
        <v>1</v>
      </c>
      <c r="D172" s="184">
        <f t="shared" si="14"/>
        <v>16</v>
      </c>
      <c r="E172" s="186">
        <f t="shared" si="15"/>
        <v>17920</v>
      </c>
      <c r="F172" s="186">
        <f t="shared" si="16"/>
        <v>3046.4</v>
      </c>
      <c r="G172" s="186">
        <f t="shared" si="17"/>
        <v>2924.5439999999999</v>
      </c>
      <c r="H172" s="189">
        <f>[1]energy!G161/0.0036</f>
        <v>0</v>
      </c>
      <c r="I172">
        <f>[1]energy!M161/0.0036</f>
        <v>1200</v>
      </c>
      <c r="J172" s="189">
        <f>IF('[1]everything spreadsheet'!$B$12="Ozone",[1]energy!K160/0.0036,0)</f>
        <v>0</v>
      </c>
      <c r="K172" s="187">
        <f>(IF('[1]everything spreadsheet'!$B$12="Ozone",H172/$E$11/$I$10+I172/$E$11+J172/$E$11/$I$10,H172/$E$11/$I$10+I172/$E$11))</f>
        <v>1250</v>
      </c>
      <c r="L172" s="187">
        <f t="shared" si="13"/>
        <v>2000</v>
      </c>
    </row>
    <row r="173" spans="1:12">
      <c r="A173" s="184">
        <f t="shared" si="18"/>
        <v>153</v>
      </c>
      <c r="B173" s="185" t="s">
        <v>357</v>
      </c>
      <c r="C173" s="184">
        <v>2</v>
      </c>
      <c r="D173" s="184">
        <f t="shared" si="14"/>
        <v>16</v>
      </c>
      <c r="E173" s="186">
        <f t="shared" si="15"/>
        <v>17920</v>
      </c>
      <c r="F173" s="186">
        <f t="shared" si="16"/>
        <v>3046.4</v>
      </c>
      <c r="G173" s="186">
        <f t="shared" si="17"/>
        <v>2924.5439999999999</v>
      </c>
      <c r="H173" s="189">
        <f>[1]energy!G162/0.0036</f>
        <v>0</v>
      </c>
      <c r="I173">
        <f>[1]energy!M162/0.0036</f>
        <v>1200</v>
      </c>
      <c r="J173" s="189">
        <f>IF('[1]everything spreadsheet'!$B$12="Ozone",[1]energy!K161/0.0036,0)</f>
        <v>0</v>
      </c>
      <c r="K173" s="187">
        <f>(IF('[1]everything spreadsheet'!$B$12="Ozone",H173/$E$11/$I$10+I173/$E$11+J173/$E$11/$I$10,H173/$E$11/$I$10+I173/$E$11))</f>
        <v>1250</v>
      </c>
      <c r="L173" s="187">
        <f t="shared" si="13"/>
        <v>2000</v>
      </c>
    </row>
    <row r="174" spans="1:12">
      <c r="A174" s="184">
        <f t="shared" si="18"/>
        <v>154</v>
      </c>
      <c r="B174" s="185" t="s">
        <v>357</v>
      </c>
      <c r="C174" s="184">
        <v>3</v>
      </c>
      <c r="D174" s="184">
        <f t="shared" si="14"/>
        <v>16</v>
      </c>
      <c r="E174" s="186">
        <f t="shared" si="15"/>
        <v>17920</v>
      </c>
      <c r="F174" s="186">
        <f t="shared" si="16"/>
        <v>3046.4</v>
      </c>
      <c r="G174" s="186">
        <f t="shared" si="17"/>
        <v>2924.5439999999999</v>
      </c>
      <c r="H174" s="189">
        <f>[1]energy!G163/0.0036</f>
        <v>0</v>
      </c>
      <c r="I174">
        <f>[1]energy!M163/0.0036</f>
        <v>1200</v>
      </c>
      <c r="J174" s="189">
        <f>IF('[1]everything spreadsheet'!$B$12="Ozone",[1]energy!K162/0.0036,0)</f>
        <v>0</v>
      </c>
      <c r="K174" s="187">
        <f>(IF('[1]everything spreadsheet'!$B$12="Ozone",H174/$E$11/$I$10+I174/$E$11+J174/$E$11/$I$10,H174/$E$11/$I$10+I174/$E$11))</f>
        <v>1250</v>
      </c>
      <c r="L174" s="187">
        <f t="shared" si="13"/>
        <v>2000</v>
      </c>
    </row>
    <row r="175" spans="1:12">
      <c r="A175" s="184">
        <f t="shared" si="18"/>
        <v>155</v>
      </c>
      <c r="B175" s="185" t="s">
        <v>357</v>
      </c>
      <c r="C175" s="184">
        <v>4</v>
      </c>
      <c r="D175" s="184">
        <f t="shared" si="14"/>
        <v>16</v>
      </c>
      <c r="E175" s="186">
        <f t="shared" si="15"/>
        <v>17920</v>
      </c>
      <c r="F175" s="186">
        <f t="shared" si="16"/>
        <v>3046.4</v>
      </c>
      <c r="G175" s="186">
        <f t="shared" si="17"/>
        <v>2924.5439999999999</v>
      </c>
      <c r="H175" s="189">
        <f>[1]energy!G164/0.0036</f>
        <v>0</v>
      </c>
      <c r="I175">
        <f>[1]energy!M164/0.0036</f>
        <v>1200</v>
      </c>
      <c r="J175" s="189">
        <f>IF('[1]everything spreadsheet'!$B$12="Ozone",[1]energy!K163/0.0036,0)</f>
        <v>0</v>
      </c>
      <c r="K175" s="187">
        <f>(IF('[1]everything spreadsheet'!$B$12="Ozone",H175/$E$11/$I$10+I175/$E$11+J175/$E$11/$I$10,H175/$E$11/$I$10+I175/$E$11))</f>
        <v>1250</v>
      </c>
      <c r="L175" s="187">
        <f t="shared" si="13"/>
        <v>2000</v>
      </c>
    </row>
    <row r="176" spans="1:12">
      <c r="A176" s="184">
        <f t="shared" si="18"/>
        <v>156</v>
      </c>
      <c r="B176" s="185" t="s">
        <v>357</v>
      </c>
      <c r="C176" s="184">
        <v>5</v>
      </c>
      <c r="D176" s="184">
        <f t="shared" si="14"/>
        <v>16</v>
      </c>
      <c r="E176" s="186">
        <f t="shared" si="15"/>
        <v>17920</v>
      </c>
      <c r="F176" s="186">
        <f t="shared" si="16"/>
        <v>3046.4</v>
      </c>
      <c r="G176" s="186">
        <f t="shared" si="17"/>
        <v>2924.5439999999999</v>
      </c>
      <c r="H176" s="189">
        <f>[1]energy!G165/0.0036</f>
        <v>0</v>
      </c>
      <c r="I176">
        <f>[1]energy!M165/0.0036</f>
        <v>1200</v>
      </c>
      <c r="J176" s="189">
        <f>IF('[1]everything spreadsheet'!$B$12="Ozone",[1]energy!K164/0.0036,0)</f>
        <v>0</v>
      </c>
      <c r="K176" s="187">
        <f>(IF('[1]everything spreadsheet'!$B$12="Ozone",H176/$E$11/$I$10+I176/$E$11+J176/$E$11/$I$10,H176/$E$11/$I$10+I176/$E$11))</f>
        <v>1250</v>
      </c>
      <c r="L176" s="187">
        <f t="shared" si="13"/>
        <v>2000</v>
      </c>
    </row>
    <row r="177" spans="1:12">
      <c r="A177" s="184">
        <f t="shared" si="18"/>
        <v>157</v>
      </c>
      <c r="B177" s="185" t="s">
        <v>357</v>
      </c>
      <c r="C177" s="184">
        <v>6</v>
      </c>
      <c r="D177" s="184">
        <f t="shared" si="14"/>
        <v>16</v>
      </c>
      <c r="E177" s="186">
        <f t="shared" si="15"/>
        <v>17920</v>
      </c>
      <c r="F177" s="186">
        <f t="shared" si="16"/>
        <v>3046.4</v>
      </c>
      <c r="G177" s="186">
        <f t="shared" si="17"/>
        <v>2924.5439999999999</v>
      </c>
      <c r="H177" s="189">
        <f>[1]energy!G166/0.0036</f>
        <v>0</v>
      </c>
      <c r="I177">
        <f>[1]energy!M166/0.0036</f>
        <v>1200</v>
      </c>
      <c r="J177" s="189">
        <f>IF('[1]everything spreadsheet'!$B$12="Ozone",[1]energy!K165/0.0036,0)</f>
        <v>0</v>
      </c>
      <c r="K177" s="187">
        <f>(IF('[1]everything spreadsheet'!$B$12="Ozone",H177/$E$11/$I$10+I177/$E$11+J177/$E$11/$I$10,H177/$E$11/$I$10+I177/$E$11))</f>
        <v>1250</v>
      </c>
      <c r="L177" s="187">
        <f t="shared" si="13"/>
        <v>2000</v>
      </c>
    </row>
    <row r="178" spans="1:12">
      <c r="A178" s="184">
        <f t="shared" si="18"/>
        <v>158</v>
      </c>
      <c r="B178" s="185" t="s">
        <v>357</v>
      </c>
      <c r="C178" s="184">
        <v>7</v>
      </c>
      <c r="D178" s="184">
        <f t="shared" si="14"/>
        <v>16</v>
      </c>
      <c r="E178" s="186">
        <f t="shared" si="15"/>
        <v>17920</v>
      </c>
      <c r="F178" s="186">
        <f t="shared" si="16"/>
        <v>3046.4</v>
      </c>
      <c r="G178" s="186">
        <f t="shared" si="17"/>
        <v>2924.5439999999999</v>
      </c>
      <c r="H178" s="189">
        <f>[1]energy!G167/0.0036</f>
        <v>2.2010999988593367</v>
      </c>
      <c r="I178">
        <f>[1]energy!M167/0.0036</f>
        <v>1200</v>
      </c>
      <c r="J178" s="189">
        <f>IF('[1]everything spreadsheet'!$B$12="Ozone",[1]energy!K166/0.0036,0)</f>
        <v>0</v>
      </c>
      <c r="K178" s="187">
        <f>(IF('[1]everything spreadsheet'!$B$12="Ozone",H178/$E$11/$I$10+I178/$E$11+J178/$E$11/$I$10,H178/$E$11/$I$10+I178/$E$11))</f>
        <v>1252.4921874987085</v>
      </c>
      <c r="L178" s="187">
        <f t="shared" si="13"/>
        <v>2000</v>
      </c>
    </row>
    <row r="179" spans="1:12">
      <c r="A179" s="184">
        <f t="shared" si="18"/>
        <v>159</v>
      </c>
      <c r="B179" s="185" t="s">
        <v>357</v>
      </c>
      <c r="C179" s="184">
        <v>8</v>
      </c>
      <c r="D179" s="184">
        <f t="shared" si="14"/>
        <v>16</v>
      </c>
      <c r="E179" s="186">
        <f t="shared" si="15"/>
        <v>17920</v>
      </c>
      <c r="F179" s="186">
        <f t="shared" si="16"/>
        <v>3046.4</v>
      </c>
      <c r="G179" s="186">
        <f t="shared" si="17"/>
        <v>2924.5439999999999</v>
      </c>
      <c r="H179" s="189">
        <f>[1]energy!G168/0.0036</f>
        <v>0</v>
      </c>
      <c r="I179">
        <f>[1]energy!M168/0.0036</f>
        <v>1200</v>
      </c>
      <c r="J179" s="189">
        <f>IF('[1]everything spreadsheet'!$B$12="Ozone",[1]energy!K167/0.0036,0)</f>
        <v>55.555555555555557</v>
      </c>
      <c r="K179" s="187">
        <f>(IF('[1]everything spreadsheet'!$B$12="Ozone",H179/$E$11/$I$10+I179/$E$11+J179/$E$11/$I$10,H179/$E$11/$I$10+I179/$E$11))</f>
        <v>1312.902576489533</v>
      </c>
      <c r="L179" s="187">
        <f t="shared" si="13"/>
        <v>2000</v>
      </c>
    </row>
    <row r="180" spans="1:12">
      <c r="A180" s="184">
        <f t="shared" si="18"/>
        <v>160</v>
      </c>
      <c r="B180" s="185" t="s">
        <v>357</v>
      </c>
      <c r="C180" s="184">
        <v>9</v>
      </c>
      <c r="D180" s="184">
        <f t="shared" si="14"/>
        <v>16</v>
      </c>
      <c r="E180" s="186">
        <f t="shared" si="15"/>
        <v>17920</v>
      </c>
      <c r="F180" s="186">
        <f t="shared" si="16"/>
        <v>3046.4</v>
      </c>
      <c r="G180" s="186">
        <f t="shared" si="17"/>
        <v>2924.5439999999999</v>
      </c>
      <c r="H180" s="189">
        <f>[1]energy!G169/0.0036</f>
        <v>0</v>
      </c>
      <c r="I180">
        <f>[1]energy!M169/0.0036</f>
        <v>1200</v>
      </c>
      <c r="J180" s="189">
        <f>IF('[1]everything spreadsheet'!$B$12="Ozone",[1]energy!K168/0.0036,0)</f>
        <v>0</v>
      </c>
      <c r="K180" s="187">
        <f>(IF('[1]everything spreadsheet'!$B$12="Ozone",H180/$E$11/$I$10+I180/$E$11+J180/$E$11/$I$10,H180/$E$11/$I$10+I180/$E$11))</f>
        <v>1250</v>
      </c>
      <c r="L180" s="187">
        <f t="shared" si="13"/>
        <v>2000</v>
      </c>
    </row>
    <row r="181" spans="1:12">
      <c r="A181" s="184">
        <f t="shared" si="18"/>
        <v>161</v>
      </c>
      <c r="B181" s="185" t="s">
        <v>357</v>
      </c>
      <c r="C181" s="184">
        <v>10</v>
      </c>
      <c r="D181" s="184">
        <f t="shared" si="14"/>
        <v>16</v>
      </c>
      <c r="E181" s="186">
        <f t="shared" si="15"/>
        <v>17920</v>
      </c>
      <c r="F181" s="186">
        <f t="shared" si="16"/>
        <v>3046.4</v>
      </c>
      <c r="G181" s="186">
        <f t="shared" si="17"/>
        <v>2924.5439999999999</v>
      </c>
      <c r="H181" s="189">
        <f>[1]energy!G170/0.0036</f>
        <v>0</v>
      </c>
      <c r="I181">
        <f>[1]energy!M170/0.0036</f>
        <v>1200</v>
      </c>
      <c r="J181" s="189">
        <f>IF('[1]everything spreadsheet'!$B$12="Ozone",[1]energy!K169/0.0036,0)</f>
        <v>0</v>
      </c>
      <c r="K181" s="187">
        <f>(IF('[1]everything spreadsheet'!$B$12="Ozone",H181/$E$11/$I$10+I181/$E$11+J181/$E$11/$I$10,H181/$E$11/$I$10+I181/$E$11))</f>
        <v>1250</v>
      </c>
      <c r="L181" s="187">
        <f t="shared" si="13"/>
        <v>2000</v>
      </c>
    </row>
    <row r="182" spans="1:12">
      <c r="A182" s="184">
        <f t="shared" si="18"/>
        <v>162</v>
      </c>
      <c r="B182" s="185" t="s">
        <v>357</v>
      </c>
      <c r="C182" s="184">
        <v>11</v>
      </c>
      <c r="D182" s="184">
        <f t="shared" si="14"/>
        <v>16</v>
      </c>
      <c r="E182" s="186">
        <f t="shared" si="15"/>
        <v>17920</v>
      </c>
      <c r="F182" s="186">
        <f t="shared" si="16"/>
        <v>3046.4</v>
      </c>
      <c r="G182" s="186">
        <f t="shared" si="17"/>
        <v>2924.5439999999999</v>
      </c>
      <c r="H182" s="189">
        <f>[1]energy!G171/0.0036</f>
        <v>0</v>
      </c>
      <c r="I182">
        <f>[1]energy!M171/0.0036</f>
        <v>1200</v>
      </c>
      <c r="J182" s="189">
        <f>IF('[1]everything spreadsheet'!$B$12="Ozone",[1]energy!K170/0.0036,0)</f>
        <v>0</v>
      </c>
      <c r="K182" s="187">
        <f>(IF('[1]everything spreadsheet'!$B$12="Ozone",H182/$E$11/$I$10+I182/$E$11+J182/$E$11/$I$10,H182/$E$11/$I$10+I182/$E$11))</f>
        <v>1250</v>
      </c>
      <c r="L182" s="187">
        <f t="shared" si="13"/>
        <v>2000</v>
      </c>
    </row>
    <row r="183" spans="1:12">
      <c r="A183" s="184">
        <f t="shared" si="18"/>
        <v>163</v>
      </c>
      <c r="B183" s="185" t="s">
        <v>357</v>
      </c>
      <c r="C183" s="184">
        <v>12</v>
      </c>
      <c r="D183" s="184">
        <f t="shared" si="14"/>
        <v>16</v>
      </c>
      <c r="E183" s="186">
        <f t="shared" si="15"/>
        <v>17920</v>
      </c>
      <c r="F183" s="186">
        <f t="shared" si="16"/>
        <v>3046.4</v>
      </c>
      <c r="G183" s="186">
        <f t="shared" si="17"/>
        <v>2924.5439999999999</v>
      </c>
      <c r="H183" s="189">
        <f>[1]energy!G172/0.0036</f>
        <v>0</v>
      </c>
      <c r="I183">
        <f>[1]energy!M172/0.0036</f>
        <v>1200</v>
      </c>
      <c r="J183" s="189">
        <f>IF('[1]everything spreadsheet'!$B$12="Ozone",[1]energy!K171/0.0036,0)</f>
        <v>0</v>
      </c>
      <c r="K183" s="187">
        <f>(IF('[1]everything spreadsheet'!$B$12="Ozone",H183/$E$11/$I$10+I183/$E$11+J183/$E$11/$I$10,H183/$E$11/$I$10+I183/$E$11))</f>
        <v>1250</v>
      </c>
      <c r="L183" s="187">
        <f t="shared" si="13"/>
        <v>2000</v>
      </c>
    </row>
    <row r="184" spans="1:12">
      <c r="A184" s="184">
        <f t="shared" si="18"/>
        <v>164</v>
      </c>
      <c r="B184" s="185" t="s">
        <v>357</v>
      </c>
      <c r="C184" s="184">
        <v>13</v>
      </c>
      <c r="D184" s="184">
        <f t="shared" si="14"/>
        <v>16</v>
      </c>
      <c r="E184" s="186">
        <f t="shared" si="15"/>
        <v>17920</v>
      </c>
      <c r="F184" s="186">
        <f t="shared" si="16"/>
        <v>3046.4</v>
      </c>
      <c r="G184" s="186">
        <f t="shared" si="17"/>
        <v>2924.5439999999999</v>
      </c>
      <c r="H184" s="189">
        <f>[1]energy!G173/0.0036</f>
        <v>39.619799979468063</v>
      </c>
      <c r="I184">
        <f>[1]energy!M173/0.0036</f>
        <v>1200</v>
      </c>
      <c r="J184" s="189">
        <f>IF('[1]everything spreadsheet'!$B$12="Ozone",[1]energy!K172/0.0036,0)</f>
        <v>0</v>
      </c>
      <c r="K184" s="187">
        <f>(IF('[1]everything spreadsheet'!$B$12="Ozone",H184/$E$11/$I$10+I184/$E$11+J184/$E$11/$I$10,H184/$E$11/$I$10+I184/$E$11))</f>
        <v>1294.8593749767529</v>
      </c>
      <c r="L184" s="187">
        <f t="shared" si="13"/>
        <v>2000</v>
      </c>
    </row>
    <row r="185" spans="1:12">
      <c r="A185" s="184">
        <f t="shared" si="18"/>
        <v>165</v>
      </c>
      <c r="B185" s="185" t="s">
        <v>357</v>
      </c>
      <c r="C185" s="184">
        <v>14</v>
      </c>
      <c r="D185" s="184">
        <f t="shared" si="14"/>
        <v>16</v>
      </c>
      <c r="E185" s="186">
        <f t="shared" si="15"/>
        <v>17920</v>
      </c>
      <c r="F185" s="186">
        <f t="shared" si="16"/>
        <v>3046.4</v>
      </c>
      <c r="G185" s="186">
        <f t="shared" si="17"/>
        <v>2924.5439999999999</v>
      </c>
      <c r="H185" s="189">
        <f>[1]energy!G174/0.0036</f>
        <v>0</v>
      </c>
      <c r="I185">
        <f>[1]energy!M174/0.0036</f>
        <v>1200</v>
      </c>
      <c r="J185" s="189">
        <f>IF('[1]everything spreadsheet'!$B$12="Ozone",[1]energy!K173/0.0036,0)</f>
        <v>1000</v>
      </c>
      <c r="K185" s="187">
        <f>(IF('[1]everything spreadsheet'!$B$12="Ozone",H185/$E$11/$I$10+I185/$E$11+J185/$E$11/$I$10,H185/$E$11/$I$10+I185/$E$11))</f>
        <v>2382.246376811594</v>
      </c>
      <c r="L185" s="187">
        <f t="shared" si="13"/>
        <v>2000</v>
      </c>
    </row>
    <row r="186" spans="1:12">
      <c r="A186" s="184">
        <f t="shared" si="18"/>
        <v>166</v>
      </c>
      <c r="B186" s="185" t="s">
        <v>357</v>
      </c>
      <c r="C186" s="184">
        <v>15</v>
      </c>
      <c r="D186" s="184">
        <f t="shared" si="14"/>
        <v>16</v>
      </c>
      <c r="E186" s="186">
        <f t="shared" si="15"/>
        <v>17920</v>
      </c>
      <c r="F186" s="186">
        <f t="shared" si="16"/>
        <v>3046.4</v>
      </c>
      <c r="G186" s="186">
        <f t="shared" si="17"/>
        <v>2924.5439999999999</v>
      </c>
      <c r="H186" s="189">
        <f>[1]energy!G175/0.0036</f>
        <v>0</v>
      </c>
      <c r="I186">
        <f>[1]energy!M175/0.0036</f>
        <v>1200</v>
      </c>
      <c r="J186" s="189">
        <f>IF('[1]everything spreadsheet'!$B$12="Ozone",[1]energy!K174/0.0036,0)</f>
        <v>0</v>
      </c>
      <c r="K186" s="187">
        <f>(IF('[1]everything spreadsheet'!$B$12="Ozone",H186/$E$11/$I$10+I186/$E$11+J186/$E$11/$I$10,H186/$E$11/$I$10+I186/$E$11))</f>
        <v>1250</v>
      </c>
      <c r="L186" s="187">
        <f t="shared" si="13"/>
        <v>2000</v>
      </c>
    </row>
    <row r="187" spans="1:12">
      <c r="A187" s="184">
        <f t="shared" si="18"/>
        <v>167</v>
      </c>
      <c r="B187" s="185" t="s">
        <v>357</v>
      </c>
      <c r="C187" s="184">
        <v>16</v>
      </c>
      <c r="D187" s="184">
        <f t="shared" si="14"/>
        <v>16</v>
      </c>
      <c r="E187" s="186">
        <f t="shared" si="15"/>
        <v>17920</v>
      </c>
      <c r="F187" s="186">
        <f t="shared" si="16"/>
        <v>3046.4</v>
      </c>
      <c r="G187" s="186">
        <f t="shared" si="17"/>
        <v>2924.5439999999999</v>
      </c>
      <c r="H187" s="189">
        <f>[1]energy!G176/0.0036</f>
        <v>0</v>
      </c>
      <c r="I187">
        <f>[1]energy!M176/0.0036</f>
        <v>1200</v>
      </c>
      <c r="J187" s="189">
        <f>IF('[1]everything spreadsheet'!$B$12="Ozone",[1]energy!K175/0.0036,0)</f>
        <v>0</v>
      </c>
      <c r="K187" s="187">
        <f>(IF('[1]everything spreadsheet'!$B$12="Ozone",H187/$E$11/$I$10+I187/$E$11+J187/$E$11/$I$10,H187/$E$11/$I$10+I187/$E$11))</f>
        <v>1250</v>
      </c>
      <c r="L187" s="187">
        <f t="shared" si="13"/>
        <v>2000</v>
      </c>
    </row>
    <row r="188" spans="1:12">
      <c r="A188" s="184">
        <f t="shared" si="18"/>
        <v>168</v>
      </c>
      <c r="B188" s="185" t="s">
        <v>357</v>
      </c>
      <c r="C188" s="184">
        <v>17</v>
      </c>
      <c r="D188" s="184">
        <f t="shared" si="14"/>
        <v>16</v>
      </c>
      <c r="E188" s="186">
        <f t="shared" si="15"/>
        <v>17920</v>
      </c>
      <c r="F188" s="186">
        <f t="shared" si="16"/>
        <v>3046.4</v>
      </c>
      <c r="G188" s="186">
        <f t="shared" si="17"/>
        <v>2924.5439999999999</v>
      </c>
      <c r="H188" s="189">
        <f>[1]energy!G177/0.0036</f>
        <v>17.608799990874694</v>
      </c>
      <c r="I188">
        <f>[1]energy!M177/0.0036</f>
        <v>1200</v>
      </c>
      <c r="J188" s="189">
        <f>IF('[1]everything spreadsheet'!$B$12="Ozone",[1]energy!K176/0.0036,0)</f>
        <v>0</v>
      </c>
      <c r="K188" s="187">
        <f>(IF('[1]everything spreadsheet'!$B$12="Ozone",H188/$E$11/$I$10+I188/$E$11+J188/$E$11/$I$10,H188/$E$11/$I$10+I188/$E$11))</f>
        <v>1269.9374999896679</v>
      </c>
      <c r="L188" s="187">
        <f t="shared" si="13"/>
        <v>2000</v>
      </c>
    </row>
    <row r="189" spans="1:12">
      <c r="A189" s="184">
        <f t="shared" si="18"/>
        <v>169</v>
      </c>
      <c r="B189" s="185" t="s">
        <v>357</v>
      </c>
      <c r="C189" s="184">
        <v>18</v>
      </c>
      <c r="D189" s="184">
        <f t="shared" si="14"/>
        <v>16</v>
      </c>
      <c r="E189" s="186">
        <f t="shared" si="15"/>
        <v>17920</v>
      </c>
      <c r="F189" s="186">
        <f t="shared" si="16"/>
        <v>3046.4</v>
      </c>
      <c r="G189" s="186">
        <f t="shared" si="17"/>
        <v>2924.5439999999999</v>
      </c>
      <c r="H189" s="189">
        <f>[1]energy!G178/0.0036</f>
        <v>228.91439988137105</v>
      </c>
      <c r="I189">
        <f>[1]energy!M178/0.0036</f>
        <v>1200</v>
      </c>
      <c r="J189" s="189">
        <f>IF('[1]everything spreadsheet'!$B$12="Ozone",[1]energy!K177/0.0036,0)</f>
        <v>444.44444444444446</v>
      </c>
      <c r="K189" s="187">
        <f>(IF('[1]everything spreadsheet'!$B$12="Ozone",H189/$E$11/$I$10+I189/$E$11+J189/$E$11/$I$10,H189/$E$11/$I$10+I189/$E$11))</f>
        <v>2012.4081117819469</v>
      </c>
      <c r="L189" s="187">
        <f t="shared" si="13"/>
        <v>2000</v>
      </c>
    </row>
    <row r="190" spans="1:12">
      <c r="A190" s="184">
        <f t="shared" si="18"/>
        <v>170</v>
      </c>
      <c r="B190" s="185" t="s">
        <v>357</v>
      </c>
      <c r="C190" s="184">
        <v>19</v>
      </c>
      <c r="D190" s="184">
        <f t="shared" si="14"/>
        <v>16</v>
      </c>
      <c r="E190" s="186">
        <f t="shared" si="15"/>
        <v>17920</v>
      </c>
      <c r="F190" s="186">
        <f t="shared" si="16"/>
        <v>3046.4</v>
      </c>
      <c r="G190" s="186">
        <f t="shared" si="17"/>
        <v>2924.5439999999999</v>
      </c>
      <c r="H190" s="189">
        <f>[1]energy!G179/0.0036</f>
        <v>35.217599981749387</v>
      </c>
      <c r="I190">
        <f>[1]energy!M179/0.0036</f>
        <v>1200</v>
      </c>
      <c r="J190" s="189">
        <f>IF('[1]everything spreadsheet'!$B$12="Ozone",[1]energy!K178/0.0036,0)</f>
        <v>5777.7777777777783</v>
      </c>
      <c r="K190" s="187">
        <f>(IF('[1]everything spreadsheet'!$B$12="Ozone",H190/$E$11/$I$10+I190/$E$11+J190/$E$11/$I$10,H190/$E$11/$I$10+I190/$E$11))</f>
        <v>7831.7429548907694</v>
      </c>
      <c r="L190" s="187">
        <f t="shared" si="13"/>
        <v>2000</v>
      </c>
    </row>
    <row r="191" spans="1:12">
      <c r="A191" s="184">
        <f t="shared" si="18"/>
        <v>171</v>
      </c>
      <c r="B191" s="185" t="s">
        <v>357</v>
      </c>
      <c r="C191" s="184">
        <v>20</v>
      </c>
      <c r="D191" s="184">
        <f t="shared" si="14"/>
        <v>16</v>
      </c>
      <c r="E191" s="186">
        <f t="shared" si="15"/>
        <v>17920</v>
      </c>
      <c r="F191" s="186">
        <f t="shared" si="16"/>
        <v>3046.4</v>
      </c>
      <c r="G191" s="186">
        <f t="shared" si="17"/>
        <v>2924.5439999999999</v>
      </c>
      <c r="H191" s="189">
        <f>[1]energy!G180/0.0036</f>
        <v>13.206599993156019</v>
      </c>
      <c r="I191">
        <f>[1]energy!M180/0.0036</f>
        <v>1200</v>
      </c>
      <c r="J191" s="189">
        <f>IF('[1]everything spreadsheet'!$B$12="Ozone",[1]energy!K179/0.0036,0)</f>
        <v>888.88888888888891</v>
      </c>
      <c r="K191" s="187">
        <f>(IF('[1]everything spreadsheet'!$B$12="Ozone",H191/$E$11/$I$10+I191/$E$11+J191/$E$11/$I$10,H191/$E$11/$I$10+I191/$E$11))</f>
        <v>2271.3943488247792</v>
      </c>
      <c r="L191" s="187">
        <f t="shared" si="13"/>
        <v>0</v>
      </c>
    </row>
    <row r="192" spans="1:12">
      <c r="A192" s="184">
        <f t="shared" si="18"/>
        <v>172</v>
      </c>
      <c r="B192" s="185" t="s">
        <v>357</v>
      </c>
      <c r="C192" s="184">
        <v>21</v>
      </c>
      <c r="D192" s="184">
        <f t="shared" si="14"/>
        <v>16</v>
      </c>
      <c r="E192" s="186">
        <f t="shared" si="15"/>
        <v>17920</v>
      </c>
      <c r="F192" s="186">
        <f t="shared" si="16"/>
        <v>3046.4</v>
      </c>
      <c r="G192" s="186">
        <f t="shared" si="17"/>
        <v>2924.5439999999999</v>
      </c>
      <c r="H192" s="189">
        <f>[1]energy!G181/0.0036</f>
        <v>0</v>
      </c>
      <c r="I192">
        <f>[1]energy!M181/0.0036</f>
        <v>1200</v>
      </c>
      <c r="J192" s="189">
        <f>IF('[1]everything spreadsheet'!$B$12="Ozone",[1]energy!K180/0.0036,0)</f>
        <v>333.33333333333331</v>
      </c>
      <c r="K192" s="187">
        <f>(IF('[1]everything spreadsheet'!$B$12="Ozone",H192/$E$11/$I$10+I192/$E$11+J192/$E$11/$I$10,H192/$E$11/$I$10+I192/$E$11))</f>
        <v>1627.4154589371981</v>
      </c>
      <c r="L192" s="187">
        <f t="shared" si="13"/>
        <v>653.1496511752207</v>
      </c>
    </row>
    <row r="193" spans="1:12">
      <c r="A193" s="184">
        <f t="shared" si="18"/>
        <v>173</v>
      </c>
      <c r="B193" s="185" t="s">
        <v>357</v>
      </c>
      <c r="C193" s="184">
        <v>22</v>
      </c>
      <c r="D193" s="184">
        <f t="shared" si="14"/>
        <v>16</v>
      </c>
      <c r="E193" s="186">
        <f t="shared" si="15"/>
        <v>17920</v>
      </c>
      <c r="F193" s="186">
        <f t="shared" si="16"/>
        <v>3046.4</v>
      </c>
      <c r="G193" s="186">
        <f t="shared" si="17"/>
        <v>2924.5439999999999</v>
      </c>
      <c r="H193" s="189">
        <f>[1]energy!G182/0.0036</f>
        <v>169.48469991216894</v>
      </c>
      <c r="I193">
        <f>[1]energy!M182/0.0036</f>
        <v>1200</v>
      </c>
      <c r="J193" s="189">
        <f>IF('[1]everything spreadsheet'!$B$12="Ozone",[1]energy!K181/0.0036,0)</f>
        <v>0</v>
      </c>
      <c r="K193" s="187">
        <f>(IF('[1]everything spreadsheet'!$B$12="Ozone",H193/$E$11/$I$10+I193/$E$11+J193/$E$11/$I$10,H193/$E$11/$I$10+I193/$E$11))</f>
        <v>1441.8984374005536</v>
      </c>
      <c r="L193" s="187">
        <f t="shared" si="13"/>
        <v>1950.2781922380225</v>
      </c>
    </row>
    <row r="194" spans="1:12">
      <c r="A194" s="184">
        <f t="shared" si="18"/>
        <v>174</v>
      </c>
      <c r="B194" s="185" t="s">
        <v>357</v>
      </c>
      <c r="C194" s="184">
        <v>23</v>
      </c>
      <c r="D194" s="184">
        <f t="shared" si="14"/>
        <v>16</v>
      </c>
      <c r="E194" s="186">
        <f t="shared" si="15"/>
        <v>17920</v>
      </c>
      <c r="F194" s="186">
        <f t="shared" si="16"/>
        <v>3046.4</v>
      </c>
      <c r="G194" s="186">
        <f t="shared" si="17"/>
        <v>2924.5439999999999</v>
      </c>
      <c r="H194" s="189">
        <f>[1]energy!G183/0.0036</f>
        <v>13.206599993156019</v>
      </c>
      <c r="I194">
        <f>[1]energy!M183/0.0036</f>
        <v>1200</v>
      </c>
      <c r="J194" s="189">
        <f>IF('[1]everything spreadsheet'!$B$12="Ozone",[1]energy!K182/0.0036,0)</f>
        <v>4277.7777777777783</v>
      </c>
      <c r="K194" s="187">
        <f>(IF('[1]everything spreadsheet'!$B$12="Ozone",H194/$E$11/$I$10+I194/$E$11+J194/$E$11/$I$10,H194/$E$11/$I$10+I194/$E$11))</f>
        <v>6108.4515146862932</v>
      </c>
      <c r="L194" s="187">
        <f t="shared" si="13"/>
        <v>2000</v>
      </c>
    </row>
    <row r="195" spans="1:12">
      <c r="A195" s="184">
        <f t="shared" si="18"/>
        <v>175</v>
      </c>
      <c r="B195" s="185" t="s">
        <v>357</v>
      </c>
      <c r="C195" s="184">
        <v>24</v>
      </c>
      <c r="D195" s="184">
        <f t="shared" si="14"/>
        <v>16</v>
      </c>
      <c r="E195" s="186">
        <f t="shared" si="15"/>
        <v>17920</v>
      </c>
      <c r="F195" s="186">
        <f t="shared" si="16"/>
        <v>3046.4</v>
      </c>
      <c r="G195" s="186">
        <f t="shared" si="17"/>
        <v>2924.5439999999999</v>
      </c>
      <c r="H195" s="189">
        <f>[1]energy!G184/0.0036</f>
        <v>0</v>
      </c>
      <c r="I195">
        <f>[1]energy!M184/0.0036</f>
        <v>1200</v>
      </c>
      <c r="J195" s="189">
        <f>IF('[1]everything spreadsheet'!$B$12="Ozone",[1]energy!K183/0.0036,0)</f>
        <v>333.33333333333331</v>
      </c>
      <c r="K195" s="187">
        <f>(IF('[1]everything spreadsheet'!$B$12="Ozone",H195/$E$11/$I$10+I195/$E$11+J195/$E$11/$I$10,H195/$E$11/$I$10+I195/$E$11))</f>
        <v>1627.4154589371981</v>
      </c>
      <c r="L195" s="187">
        <f t="shared" si="13"/>
        <v>0</v>
      </c>
    </row>
    <row r="196" spans="1:12">
      <c r="A196" s="184">
        <f t="shared" si="18"/>
        <v>176</v>
      </c>
      <c r="B196" s="185" t="s">
        <v>357</v>
      </c>
      <c r="C196" s="184">
        <v>25</v>
      </c>
      <c r="D196" s="184">
        <f t="shared" si="14"/>
        <v>16</v>
      </c>
      <c r="E196" s="186">
        <f t="shared" si="15"/>
        <v>17920</v>
      </c>
      <c r="F196" s="186">
        <f t="shared" si="16"/>
        <v>3046.4</v>
      </c>
      <c r="G196" s="186">
        <f t="shared" si="17"/>
        <v>2924.5439999999999</v>
      </c>
      <c r="H196" s="189">
        <f>[1]energy!G185/0.0036</f>
        <v>63.831899966920759</v>
      </c>
      <c r="I196">
        <f>[1]energy!M185/0.0036</f>
        <v>1200</v>
      </c>
      <c r="J196" s="189">
        <f>IF('[1]everything spreadsheet'!$B$12="Ozone",[1]energy!K184/0.0036,0)</f>
        <v>0</v>
      </c>
      <c r="K196" s="187">
        <f>(IF('[1]everything spreadsheet'!$B$12="Ozone",H196/$E$11/$I$10+I196/$E$11+J196/$E$11/$I$10,H196/$E$11/$I$10+I196/$E$11))</f>
        <v>1322.2734374625461</v>
      </c>
      <c r="L196" s="187">
        <f t="shared" si="13"/>
        <v>1297.1285410628018</v>
      </c>
    </row>
    <row r="197" spans="1:12">
      <c r="A197" s="184">
        <f t="shared" si="18"/>
        <v>177</v>
      </c>
      <c r="B197" s="185" t="s">
        <v>357</v>
      </c>
      <c r="C197" s="184">
        <v>26</v>
      </c>
      <c r="D197" s="184">
        <f t="shared" si="14"/>
        <v>16</v>
      </c>
      <c r="E197" s="186">
        <f t="shared" si="15"/>
        <v>17920</v>
      </c>
      <c r="F197" s="186">
        <f t="shared" si="16"/>
        <v>3046.4</v>
      </c>
      <c r="G197" s="186">
        <f t="shared" si="17"/>
        <v>2924.5439999999999</v>
      </c>
      <c r="H197" s="189">
        <f>[1]energy!G186/0.0036</f>
        <v>224.51219988365227</v>
      </c>
      <c r="I197">
        <f>[1]energy!M186/0.0036</f>
        <v>1200</v>
      </c>
      <c r="J197" s="189">
        <f>IF('[1]everything spreadsheet'!$B$12="Ozone",[1]energy!K185/0.0036,0)</f>
        <v>1611.1111111111109</v>
      </c>
      <c r="K197" s="187">
        <f>(IF('[1]everything spreadsheet'!$B$12="Ozone",H197/$E$11/$I$10+I197/$E$11+J197/$E$11/$I$10,H197/$E$11/$I$10+I197/$E$11))</f>
        <v>3328.3778430647226</v>
      </c>
      <c r="L197" s="187">
        <f t="shared" si="13"/>
        <v>2000</v>
      </c>
    </row>
    <row r="198" spans="1:12">
      <c r="A198" s="184">
        <f t="shared" si="18"/>
        <v>178</v>
      </c>
      <c r="B198" s="185" t="s">
        <v>357</v>
      </c>
      <c r="C198" s="184">
        <v>27</v>
      </c>
      <c r="D198" s="184">
        <f t="shared" si="14"/>
        <v>16</v>
      </c>
      <c r="E198" s="186">
        <f t="shared" si="15"/>
        <v>17920</v>
      </c>
      <c r="F198" s="186">
        <f t="shared" si="16"/>
        <v>3046.4</v>
      </c>
      <c r="G198" s="186">
        <f t="shared" si="17"/>
        <v>2924.5439999999999</v>
      </c>
      <c r="H198" s="189">
        <f>[1]energy!G187/0.0036</f>
        <v>224.51219988365227</v>
      </c>
      <c r="I198">
        <f>[1]energy!M187/0.0036</f>
        <v>1200</v>
      </c>
      <c r="J198" s="189">
        <f>IF('[1]everything spreadsheet'!$B$12="Ozone",[1]energy!K186/0.0036,0)</f>
        <v>5666.6666666666661</v>
      </c>
      <c r="K198" s="187">
        <f>(IF('[1]everything spreadsheet'!$B$12="Ozone",H198/$E$11/$I$10+I198/$E$11+J198/$E$11/$I$10,H198/$E$11/$I$10+I198/$E$11))</f>
        <v>7920.2659268006319</v>
      </c>
      <c r="L198" s="187">
        <f t="shared" si="13"/>
        <v>1596.1661569352773</v>
      </c>
    </row>
    <row r="199" spans="1:12">
      <c r="A199" s="184">
        <f t="shared" si="18"/>
        <v>179</v>
      </c>
      <c r="B199" s="185" t="s">
        <v>357</v>
      </c>
      <c r="C199" s="184">
        <v>28</v>
      </c>
      <c r="D199" s="184">
        <f t="shared" si="14"/>
        <v>16</v>
      </c>
      <c r="E199" s="186">
        <f t="shared" si="15"/>
        <v>17920</v>
      </c>
      <c r="F199" s="186">
        <f t="shared" si="16"/>
        <v>3046.4</v>
      </c>
      <c r="G199" s="186">
        <f t="shared" si="17"/>
        <v>2924.5439999999999</v>
      </c>
      <c r="H199" s="189">
        <f>[1]energy!G188/0.0036</f>
        <v>6.6032999965780093</v>
      </c>
      <c r="I199">
        <f>[1]energy!M188/0.0036</f>
        <v>1200</v>
      </c>
      <c r="J199" s="189">
        <f>IF('[1]everything spreadsheet'!$B$12="Ozone",[1]energy!K187/0.0036,0)</f>
        <v>5666.6666666666661</v>
      </c>
      <c r="K199" s="187">
        <f>(IF('[1]everything spreadsheet'!$B$12="Ozone",H199/$E$11/$I$10+I199/$E$11+J199/$E$11/$I$10,H199/$E$11/$I$10+I199/$E$11))</f>
        <v>7673.5393644284923</v>
      </c>
      <c r="L199" s="187">
        <f t="shared" si="13"/>
        <v>0</v>
      </c>
    </row>
    <row r="200" spans="1:12">
      <c r="A200" s="184">
        <f t="shared" si="18"/>
        <v>180</v>
      </c>
      <c r="B200" s="185" t="s">
        <v>357</v>
      </c>
      <c r="C200" s="184">
        <v>29</v>
      </c>
      <c r="D200" s="184">
        <f t="shared" si="14"/>
        <v>16</v>
      </c>
      <c r="E200" s="186">
        <f t="shared" si="15"/>
        <v>17920</v>
      </c>
      <c r="F200" s="186">
        <f t="shared" si="16"/>
        <v>3046.4</v>
      </c>
      <c r="G200" s="186">
        <f t="shared" si="17"/>
        <v>2924.5439999999999</v>
      </c>
      <c r="H200" s="189">
        <f>[1]energy!G189/0.0036</f>
        <v>0</v>
      </c>
      <c r="I200">
        <f>[1]energy!M189/0.0036</f>
        <v>1200</v>
      </c>
      <c r="J200" s="189">
        <f>IF('[1]everything spreadsheet'!$B$12="Ozone",[1]energy!K188/0.0036,0)</f>
        <v>166.66666666666666</v>
      </c>
      <c r="K200" s="187">
        <f>(IF('[1]everything spreadsheet'!$B$12="Ozone",H200/$E$11/$I$10+I200/$E$11+J200/$E$11/$I$10,H200/$E$11/$I$10+I200/$E$11))</f>
        <v>1438.7077294685992</v>
      </c>
      <c r="L200" s="187">
        <f t="shared" si="13"/>
        <v>0</v>
      </c>
    </row>
    <row r="201" spans="1:12">
      <c r="A201" s="184">
        <f t="shared" si="18"/>
        <v>181</v>
      </c>
      <c r="B201" s="185" t="s">
        <v>357</v>
      </c>
      <c r="C201" s="184">
        <v>30</v>
      </c>
      <c r="D201" s="184">
        <f t="shared" si="14"/>
        <v>16</v>
      </c>
      <c r="E201" s="186">
        <f t="shared" si="15"/>
        <v>17920</v>
      </c>
      <c r="F201" s="186">
        <f t="shared" si="16"/>
        <v>3046.4</v>
      </c>
      <c r="G201" s="186">
        <f t="shared" si="17"/>
        <v>2924.5439999999999</v>
      </c>
      <c r="H201" s="189">
        <f>[1]energy!G190/0.0036</f>
        <v>0</v>
      </c>
      <c r="I201">
        <f>[1]energy!M190/0.0036</f>
        <v>1200</v>
      </c>
      <c r="J201" s="189">
        <f>IF('[1]everything spreadsheet'!$B$12="Ozone",[1]energy!K189/0.0036,0)</f>
        <v>0</v>
      </c>
      <c r="K201" s="187">
        <f>(IF('[1]everything spreadsheet'!$B$12="Ozone",H201/$E$11/$I$10+I201/$E$11+J201/$E$11/$I$10,H201/$E$11/$I$10+I201/$E$11))</f>
        <v>1250</v>
      </c>
      <c r="L201" s="187">
        <f t="shared" si="13"/>
        <v>1485.8362705314007</v>
      </c>
    </row>
    <row r="202" spans="1:12">
      <c r="A202" s="184">
        <f t="shared" si="18"/>
        <v>182</v>
      </c>
      <c r="B202" s="185" t="s">
        <v>358</v>
      </c>
      <c r="C202" s="184">
        <v>1</v>
      </c>
      <c r="D202" s="184">
        <f t="shared" si="14"/>
        <v>15.75</v>
      </c>
      <c r="E202" s="186">
        <f t="shared" si="15"/>
        <v>17640</v>
      </c>
      <c r="F202" s="186">
        <f t="shared" si="16"/>
        <v>2998.8</v>
      </c>
      <c r="G202" s="186">
        <f t="shared" si="17"/>
        <v>2878.848</v>
      </c>
      <c r="H202" s="189">
        <f>[1]energy!G191/0.0036</f>
        <v>19.809899989734031</v>
      </c>
      <c r="I202">
        <f>[1]energy!M191/0.0036</f>
        <v>1200</v>
      </c>
      <c r="J202" s="189">
        <f>IF('[1]everything spreadsheet'!$B$12="Ozone",[1]energy!K190/0.0036,0)</f>
        <v>0</v>
      </c>
      <c r="K202" s="187">
        <f>(IF('[1]everything spreadsheet'!$B$12="Ozone",H202/$E$11/$I$10+I202/$E$11+J202/$E$11/$I$10,H202/$E$11/$I$10+I202/$E$11))</f>
        <v>1272.4296874883764</v>
      </c>
      <c r="L202" s="187">
        <f t="shared" si="13"/>
        <v>2000</v>
      </c>
    </row>
    <row r="203" spans="1:12">
      <c r="A203" s="184">
        <f t="shared" si="18"/>
        <v>183</v>
      </c>
      <c r="B203" s="185" t="s">
        <v>358</v>
      </c>
      <c r="C203" s="184">
        <v>2</v>
      </c>
      <c r="D203" s="184">
        <f t="shared" si="14"/>
        <v>15.75</v>
      </c>
      <c r="E203" s="186">
        <f t="shared" si="15"/>
        <v>17640</v>
      </c>
      <c r="F203" s="186">
        <f t="shared" si="16"/>
        <v>2998.8</v>
      </c>
      <c r="G203" s="186">
        <f t="shared" si="17"/>
        <v>2878.848</v>
      </c>
      <c r="H203" s="189">
        <f>[1]energy!G192/0.0036</f>
        <v>68.234099964639427</v>
      </c>
      <c r="I203">
        <f>[1]energy!M192/0.0036</f>
        <v>1200</v>
      </c>
      <c r="J203" s="189">
        <f>IF('[1]everything spreadsheet'!$B$12="Ozone",[1]energy!K191/0.0036,0)</f>
        <v>500</v>
      </c>
      <c r="K203" s="187">
        <f>(IF('[1]everything spreadsheet'!$B$12="Ozone",H203/$E$11/$I$10+I203/$E$11+J203/$E$11/$I$10,H203/$E$11/$I$10+I203/$E$11))</f>
        <v>1893.3810008657601</v>
      </c>
      <c r="L203" s="187">
        <f t="shared" si="13"/>
        <v>2000</v>
      </c>
    </row>
    <row r="204" spans="1:12">
      <c r="A204" s="184">
        <f t="shared" si="18"/>
        <v>184</v>
      </c>
      <c r="B204" s="185" t="s">
        <v>358</v>
      </c>
      <c r="C204" s="184">
        <v>3</v>
      </c>
      <c r="D204" s="184">
        <f t="shared" si="14"/>
        <v>15.75</v>
      </c>
      <c r="E204" s="186">
        <f t="shared" si="15"/>
        <v>17640</v>
      </c>
      <c r="F204" s="186">
        <f t="shared" si="16"/>
        <v>2998.8</v>
      </c>
      <c r="G204" s="186">
        <f t="shared" si="17"/>
        <v>2878.848</v>
      </c>
      <c r="H204" s="189">
        <f>[1]energy!G193/0.0036</f>
        <v>103.45169994638881</v>
      </c>
      <c r="I204">
        <f>[1]energy!M193/0.0036</f>
        <v>1200</v>
      </c>
      <c r="J204" s="189">
        <f>IF('[1]everything spreadsheet'!$B$12="Ozone",[1]energy!K192/0.0036,0)</f>
        <v>1722.2222222222224</v>
      </c>
      <c r="K204" s="187">
        <f>(IF('[1]everything spreadsheet'!$B$12="Ozone",H204/$E$11/$I$10+I204/$E$11+J204/$E$11/$I$10,H204/$E$11/$I$10+I204/$E$11))</f>
        <v>3317.1126836148223</v>
      </c>
      <c r="L204" s="187">
        <f t="shared" si="13"/>
        <v>2000</v>
      </c>
    </row>
    <row r="205" spans="1:12">
      <c r="A205" s="184">
        <f t="shared" si="18"/>
        <v>185</v>
      </c>
      <c r="B205" s="185" t="s">
        <v>358</v>
      </c>
      <c r="C205" s="184">
        <v>4</v>
      </c>
      <c r="D205" s="184">
        <f t="shared" si="14"/>
        <v>15.75</v>
      </c>
      <c r="E205" s="186">
        <f t="shared" si="15"/>
        <v>17640</v>
      </c>
      <c r="F205" s="186">
        <f t="shared" si="16"/>
        <v>2998.8</v>
      </c>
      <c r="G205" s="186">
        <f t="shared" si="17"/>
        <v>2878.848</v>
      </c>
      <c r="H205" s="189">
        <f>[1]energy!G194/0.0036</f>
        <v>275.13749985741714</v>
      </c>
      <c r="I205">
        <f>[1]energy!M194/0.0036</f>
        <v>1200</v>
      </c>
      <c r="J205" s="189">
        <f>IF('[1]everything spreadsheet'!$B$12="Ozone",[1]energy!K193/0.0036,0)</f>
        <v>2611.1111111111113</v>
      </c>
      <c r="K205" s="187">
        <f>(IF('[1]everything spreadsheet'!$B$12="Ozone",H205/$E$11/$I$10+I205/$E$11+J205/$E$11/$I$10,H205/$E$11/$I$10+I205/$E$11))</f>
        <v>4517.9445323466134</v>
      </c>
      <c r="L205" s="187">
        <f t="shared" si="13"/>
        <v>1561.7353163851776</v>
      </c>
    </row>
    <row r="206" spans="1:12">
      <c r="A206" s="184">
        <f t="shared" si="18"/>
        <v>186</v>
      </c>
      <c r="B206" s="185" t="s">
        <v>358</v>
      </c>
      <c r="C206" s="184">
        <v>5</v>
      </c>
      <c r="D206" s="184">
        <f t="shared" si="14"/>
        <v>15.75</v>
      </c>
      <c r="E206" s="186">
        <f t="shared" si="15"/>
        <v>17640</v>
      </c>
      <c r="F206" s="186">
        <f t="shared" si="16"/>
        <v>2998.8</v>
      </c>
      <c r="G206" s="186">
        <f t="shared" si="17"/>
        <v>2878.848</v>
      </c>
      <c r="H206" s="189">
        <f>[1]energy!G195/0.0036</f>
        <v>149.67479992243489</v>
      </c>
      <c r="I206">
        <f>[1]energy!M195/0.0036</f>
        <v>1200</v>
      </c>
      <c r="J206" s="189">
        <f>IF('[1]everything spreadsheet'!$B$12="Ozone",[1]energy!K194/0.0036,0)</f>
        <v>6944.4444444444443</v>
      </c>
      <c r="K206" s="187">
        <f>(IF('[1]everything spreadsheet'!$B$12="Ozone",H206/$E$11/$I$10+I206/$E$11+J206/$E$11/$I$10,H206/$E$11/$I$10+I206/$E$11))</f>
        <v>9282.2908111038032</v>
      </c>
      <c r="L206" s="187">
        <f t="shared" si="13"/>
        <v>0</v>
      </c>
    </row>
    <row r="207" spans="1:12">
      <c r="A207" s="184">
        <f t="shared" si="18"/>
        <v>187</v>
      </c>
      <c r="B207" s="185" t="s">
        <v>358</v>
      </c>
      <c r="C207" s="184">
        <v>6</v>
      </c>
      <c r="D207" s="184">
        <f t="shared" si="14"/>
        <v>15.75</v>
      </c>
      <c r="E207" s="186">
        <f t="shared" si="15"/>
        <v>17640</v>
      </c>
      <c r="F207" s="186">
        <f t="shared" si="16"/>
        <v>2998.8</v>
      </c>
      <c r="G207" s="186">
        <f t="shared" si="17"/>
        <v>2878.848</v>
      </c>
      <c r="H207" s="189">
        <f>[1]energy!G196/0.0036</f>
        <v>0</v>
      </c>
      <c r="I207">
        <f>[1]energy!M196/0.0036</f>
        <v>1200</v>
      </c>
      <c r="J207" s="189">
        <f>IF('[1]everything spreadsheet'!$B$12="Ozone",[1]energy!K195/0.0036,0)</f>
        <v>3777.7777777777778</v>
      </c>
      <c r="K207" s="187">
        <f>(IF('[1]everything spreadsheet'!$B$12="Ozone",H207/$E$11/$I$10+I207/$E$11+J207/$E$11/$I$10,H207/$E$11/$I$10+I207/$E$11))</f>
        <v>5527.3752012882442</v>
      </c>
      <c r="L207" s="187">
        <f t="shared" si="13"/>
        <v>0</v>
      </c>
    </row>
    <row r="208" spans="1:12">
      <c r="A208" s="184">
        <f t="shared" si="18"/>
        <v>188</v>
      </c>
      <c r="B208" s="185" t="s">
        <v>358</v>
      </c>
      <c r="C208" s="184">
        <v>7</v>
      </c>
      <c r="D208" s="184">
        <f t="shared" si="14"/>
        <v>15.75</v>
      </c>
      <c r="E208" s="186">
        <f t="shared" si="15"/>
        <v>17640</v>
      </c>
      <c r="F208" s="186">
        <f t="shared" si="16"/>
        <v>2998.8</v>
      </c>
      <c r="G208" s="186">
        <f t="shared" si="17"/>
        <v>2878.848</v>
      </c>
      <c r="H208" s="189">
        <f>[1]energy!G197/0.0036</f>
        <v>0</v>
      </c>
      <c r="I208">
        <f>[1]energy!M197/0.0036</f>
        <v>1200</v>
      </c>
      <c r="J208" s="189">
        <f>IF('[1]everything spreadsheet'!$B$12="Ozone",[1]energy!K196/0.0036,0)</f>
        <v>0</v>
      </c>
      <c r="K208" s="187">
        <f>(IF('[1]everything spreadsheet'!$B$12="Ozone",H208/$E$11/$I$10+I208/$E$11+J208/$E$11/$I$10,H208/$E$11/$I$10+I208/$E$11))</f>
        <v>1250</v>
      </c>
      <c r="L208" s="187">
        <f t="shared" ref="L208:L271" si="19">MAX(MIN((L207+G207-K207),$E$9*$E$10),0)</f>
        <v>0</v>
      </c>
    </row>
    <row r="209" spans="1:12">
      <c r="A209" s="184">
        <f t="shared" si="18"/>
        <v>189</v>
      </c>
      <c r="B209" s="185" t="s">
        <v>358</v>
      </c>
      <c r="C209" s="184">
        <v>8</v>
      </c>
      <c r="D209" s="184">
        <f t="shared" si="14"/>
        <v>15.75</v>
      </c>
      <c r="E209" s="186">
        <f t="shared" si="15"/>
        <v>17640</v>
      </c>
      <c r="F209" s="186">
        <f t="shared" si="16"/>
        <v>2998.8</v>
      </c>
      <c r="G209" s="186">
        <f t="shared" si="17"/>
        <v>2878.848</v>
      </c>
      <c r="H209" s="189">
        <f>[1]energy!G198/0.0036</f>
        <v>0</v>
      </c>
      <c r="I209">
        <f>[1]energy!M198/0.0036</f>
        <v>1200</v>
      </c>
      <c r="J209" s="189">
        <f>IF('[1]everything spreadsheet'!$B$12="Ozone",[1]energy!K197/0.0036,0)</f>
        <v>0</v>
      </c>
      <c r="K209" s="187">
        <f>(IF('[1]everything spreadsheet'!$B$12="Ozone",H209/$E$11/$I$10+I209/$E$11+J209/$E$11/$I$10,H209/$E$11/$I$10+I209/$E$11))</f>
        <v>1250</v>
      </c>
      <c r="L209" s="187">
        <f t="shared" si="19"/>
        <v>1628.848</v>
      </c>
    </row>
    <row r="210" spans="1:12">
      <c r="A210" s="184">
        <f t="shared" si="18"/>
        <v>190</v>
      </c>
      <c r="B210" s="185" t="s">
        <v>358</v>
      </c>
      <c r="C210" s="184">
        <v>9</v>
      </c>
      <c r="D210" s="184">
        <f t="shared" si="14"/>
        <v>15.75</v>
      </c>
      <c r="E210" s="186">
        <f t="shared" si="15"/>
        <v>17640</v>
      </c>
      <c r="F210" s="186">
        <f t="shared" si="16"/>
        <v>2998.8</v>
      </c>
      <c r="G210" s="186">
        <f t="shared" si="17"/>
        <v>2878.848</v>
      </c>
      <c r="H210" s="189">
        <f>[1]energy!G199/0.0036</f>
        <v>0</v>
      </c>
      <c r="I210">
        <f>[1]energy!M199/0.0036</f>
        <v>1200</v>
      </c>
      <c r="J210" s="189">
        <f>IF('[1]everything spreadsheet'!$B$12="Ozone",[1]energy!K198/0.0036,0)</f>
        <v>0</v>
      </c>
      <c r="K210" s="187">
        <f>(IF('[1]everything spreadsheet'!$B$12="Ozone",H210/$E$11/$I$10+I210/$E$11+J210/$E$11/$I$10,H210/$E$11/$I$10+I210/$E$11))</f>
        <v>1250</v>
      </c>
      <c r="L210" s="187">
        <f t="shared" si="19"/>
        <v>2000</v>
      </c>
    </row>
    <row r="211" spans="1:12">
      <c r="A211" s="184">
        <f t="shared" si="18"/>
        <v>191</v>
      </c>
      <c r="B211" s="185" t="s">
        <v>358</v>
      </c>
      <c r="C211" s="184">
        <v>10</v>
      </c>
      <c r="D211" s="184">
        <f t="shared" si="14"/>
        <v>15.75</v>
      </c>
      <c r="E211" s="186">
        <f t="shared" si="15"/>
        <v>17640</v>
      </c>
      <c r="F211" s="186">
        <f t="shared" si="16"/>
        <v>2998.8</v>
      </c>
      <c r="G211" s="186">
        <f t="shared" si="17"/>
        <v>2878.848</v>
      </c>
      <c r="H211" s="189">
        <f>[1]energy!G200/0.0036</f>
        <v>0</v>
      </c>
      <c r="I211">
        <f>[1]energy!M200/0.0036</f>
        <v>1200</v>
      </c>
      <c r="J211" s="189">
        <f>IF('[1]everything spreadsheet'!$B$12="Ozone",[1]energy!K199/0.0036,0)</f>
        <v>0</v>
      </c>
      <c r="K211" s="187">
        <f>(IF('[1]everything spreadsheet'!$B$12="Ozone",H211/$E$11/$I$10+I211/$E$11+J211/$E$11/$I$10,H211/$E$11/$I$10+I211/$E$11))</f>
        <v>1250</v>
      </c>
      <c r="L211" s="187">
        <f t="shared" si="19"/>
        <v>2000</v>
      </c>
    </row>
    <row r="212" spans="1:12">
      <c r="A212" s="184">
        <f t="shared" si="18"/>
        <v>192</v>
      </c>
      <c r="B212" s="185" t="s">
        <v>358</v>
      </c>
      <c r="C212" s="184">
        <v>11</v>
      </c>
      <c r="D212" s="184">
        <f t="shared" si="14"/>
        <v>15.75</v>
      </c>
      <c r="E212" s="186">
        <f t="shared" si="15"/>
        <v>17640</v>
      </c>
      <c r="F212" s="186">
        <f t="shared" si="16"/>
        <v>2998.8</v>
      </c>
      <c r="G212" s="186">
        <f t="shared" si="17"/>
        <v>2878.848</v>
      </c>
      <c r="H212" s="189">
        <f>[1]energy!G201/0.0036</f>
        <v>0</v>
      </c>
      <c r="I212">
        <f>[1]energy!M201/0.0036</f>
        <v>1200</v>
      </c>
      <c r="J212" s="189">
        <f>IF('[1]everything spreadsheet'!$B$12="Ozone",[1]energy!K200/0.0036,0)</f>
        <v>0</v>
      </c>
      <c r="K212" s="187">
        <f>(IF('[1]everything spreadsheet'!$B$12="Ozone",H212/$E$11/$I$10+I212/$E$11+J212/$E$11/$I$10,H212/$E$11/$I$10+I212/$E$11))</f>
        <v>1250</v>
      </c>
      <c r="L212" s="187">
        <f t="shared" si="19"/>
        <v>2000</v>
      </c>
    </row>
    <row r="213" spans="1:12">
      <c r="A213" s="184">
        <f t="shared" si="18"/>
        <v>193</v>
      </c>
      <c r="B213" s="185" t="s">
        <v>358</v>
      </c>
      <c r="C213" s="184">
        <v>12</v>
      </c>
      <c r="D213" s="184">
        <f t="shared" si="14"/>
        <v>15.75</v>
      </c>
      <c r="E213" s="186">
        <f t="shared" si="15"/>
        <v>17640</v>
      </c>
      <c r="F213" s="186">
        <f t="shared" si="16"/>
        <v>2998.8</v>
      </c>
      <c r="G213" s="186">
        <f t="shared" si="17"/>
        <v>2878.848</v>
      </c>
      <c r="H213" s="189">
        <f>[1]energy!G202/0.0036</f>
        <v>0</v>
      </c>
      <c r="I213">
        <f>[1]energy!M202/0.0036</f>
        <v>1200</v>
      </c>
      <c r="J213" s="189">
        <f>IF('[1]everything spreadsheet'!$B$12="Ozone",[1]energy!K201/0.0036,0)</f>
        <v>0</v>
      </c>
      <c r="K213" s="187">
        <f>(IF('[1]everything spreadsheet'!$B$12="Ozone",H213/$E$11/$I$10+I213/$E$11+J213/$E$11/$I$10,H213/$E$11/$I$10+I213/$E$11))</f>
        <v>1250</v>
      </c>
      <c r="L213" s="187">
        <f t="shared" si="19"/>
        <v>2000</v>
      </c>
    </row>
    <row r="214" spans="1:12">
      <c r="A214" s="184">
        <f t="shared" si="18"/>
        <v>194</v>
      </c>
      <c r="B214" s="185" t="s">
        <v>358</v>
      </c>
      <c r="C214" s="184">
        <v>13</v>
      </c>
      <c r="D214" s="184">
        <f t="shared" ref="D214:D277" si="20">INDEX($B$6:$B$17,MATCH(B214,$A$6:$A$17,0))</f>
        <v>15.75</v>
      </c>
      <c r="E214" s="186">
        <f t="shared" ref="E214:E277" si="21">$E$4*$E$6*$E$5*D214</f>
        <v>17640</v>
      </c>
      <c r="F214" s="186">
        <f t="shared" ref="F214:F277" si="22">E214*$E$7</f>
        <v>2998.8</v>
      </c>
      <c r="G214" s="186">
        <f t="shared" ref="G214:G277" si="23">F214*$E$11</f>
        <v>2878.848</v>
      </c>
      <c r="H214" s="189">
        <f>[1]energy!G203/0.0036</f>
        <v>0</v>
      </c>
      <c r="I214">
        <f>[1]energy!M203/0.0036</f>
        <v>1200</v>
      </c>
      <c r="J214" s="189">
        <f>IF('[1]everything spreadsheet'!$B$12="Ozone",[1]energy!K202/0.0036,0)</f>
        <v>0</v>
      </c>
      <c r="K214" s="187">
        <f>(IF('[1]everything spreadsheet'!$B$12="Ozone",H214/$E$11/$I$10+I214/$E$11+J214/$E$11/$I$10,H214/$E$11/$I$10+I214/$E$11))</f>
        <v>1250</v>
      </c>
      <c r="L214" s="187">
        <f t="shared" si="19"/>
        <v>2000</v>
      </c>
    </row>
    <row r="215" spans="1:12">
      <c r="A215" s="184">
        <f t="shared" ref="A215:A278" si="24">+A214+1</f>
        <v>195</v>
      </c>
      <c r="B215" s="185" t="s">
        <v>358</v>
      </c>
      <c r="C215" s="184">
        <v>14</v>
      </c>
      <c r="D215" s="184">
        <f t="shared" si="20"/>
        <v>15.75</v>
      </c>
      <c r="E215" s="186">
        <f t="shared" si="21"/>
        <v>17640</v>
      </c>
      <c r="F215" s="186">
        <f t="shared" si="22"/>
        <v>2998.8</v>
      </c>
      <c r="G215" s="186">
        <f t="shared" si="23"/>
        <v>2878.848</v>
      </c>
      <c r="H215" s="189">
        <f>[1]energy!G204/0.0036</f>
        <v>0</v>
      </c>
      <c r="I215">
        <f>[1]energy!M204/0.0036</f>
        <v>1200</v>
      </c>
      <c r="J215" s="189">
        <f>IF('[1]everything spreadsheet'!$B$12="Ozone",[1]energy!K203/0.0036,0)</f>
        <v>0</v>
      </c>
      <c r="K215" s="187">
        <f>(IF('[1]everything spreadsheet'!$B$12="Ozone",H215/$E$11/$I$10+I215/$E$11+J215/$E$11/$I$10,H215/$E$11/$I$10+I215/$E$11))</f>
        <v>1250</v>
      </c>
      <c r="L215" s="187">
        <f t="shared" si="19"/>
        <v>2000</v>
      </c>
    </row>
    <row r="216" spans="1:12">
      <c r="A216" s="184">
        <f t="shared" si="24"/>
        <v>196</v>
      </c>
      <c r="B216" s="185" t="s">
        <v>358</v>
      </c>
      <c r="C216" s="184">
        <v>15</v>
      </c>
      <c r="D216" s="184">
        <f t="shared" si="20"/>
        <v>15.75</v>
      </c>
      <c r="E216" s="186">
        <f t="shared" si="21"/>
        <v>17640</v>
      </c>
      <c r="F216" s="186">
        <f t="shared" si="22"/>
        <v>2998.8</v>
      </c>
      <c r="G216" s="186">
        <f t="shared" si="23"/>
        <v>2878.848</v>
      </c>
      <c r="H216" s="189">
        <f>[1]energy!G205/0.0036</f>
        <v>0</v>
      </c>
      <c r="I216">
        <f>[1]energy!M205/0.0036</f>
        <v>1200</v>
      </c>
      <c r="J216" s="189">
        <f>IF('[1]everything spreadsheet'!$B$12="Ozone",[1]energy!K204/0.0036,0)</f>
        <v>0</v>
      </c>
      <c r="K216" s="187">
        <f>(IF('[1]everything spreadsheet'!$B$12="Ozone",H216/$E$11/$I$10+I216/$E$11+J216/$E$11/$I$10,H216/$E$11/$I$10+I216/$E$11))</f>
        <v>1250</v>
      </c>
      <c r="L216" s="187">
        <f t="shared" si="19"/>
        <v>2000</v>
      </c>
    </row>
    <row r="217" spans="1:12">
      <c r="A217" s="184">
        <f t="shared" si="24"/>
        <v>197</v>
      </c>
      <c r="B217" s="185" t="s">
        <v>358</v>
      </c>
      <c r="C217" s="184">
        <v>16</v>
      </c>
      <c r="D217" s="184">
        <f t="shared" si="20"/>
        <v>15.75</v>
      </c>
      <c r="E217" s="186">
        <f t="shared" si="21"/>
        <v>17640</v>
      </c>
      <c r="F217" s="186">
        <f t="shared" si="22"/>
        <v>2998.8</v>
      </c>
      <c r="G217" s="186">
        <f t="shared" si="23"/>
        <v>2878.848</v>
      </c>
      <c r="H217" s="189">
        <f>[1]energy!G206/0.0036</f>
        <v>0</v>
      </c>
      <c r="I217">
        <f>[1]energy!M206/0.0036</f>
        <v>1200</v>
      </c>
      <c r="J217" s="189">
        <f>IF('[1]everything spreadsheet'!$B$12="Ozone",[1]energy!K205/0.0036,0)</f>
        <v>0</v>
      </c>
      <c r="K217" s="187">
        <f>(IF('[1]everything spreadsheet'!$B$12="Ozone",H217/$E$11/$I$10+I217/$E$11+J217/$E$11/$I$10,H217/$E$11/$I$10+I217/$E$11))</f>
        <v>1250</v>
      </c>
      <c r="L217" s="187">
        <f t="shared" si="19"/>
        <v>2000</v>
      </c>
    </row>
    <row r="218" spans="1:12">
      <c r="A218" s="184">
        <f t="shared" si="24"/>
        <v>198</v>
      </c>
      <c r="B218" s="185" t="s">
        <v>358</v>
      </c>
      <c r="C218" s="184">
        <v>17</v>
      </c>
      <c r="D218" s="184">
        <f t="shared" si="20"/>
        <v>15.75</v>
      </c>
      <c r="E218" s="186">
        <f t="shared" si="21"/>
        <v>17640</v>
      </c>
      <c r="F218" s="186">
        <f t="shared" si="22"/>
        <v>2998.8</v>
      </c>
      <c r="G218" s="186">
        <f t="shared" si="23"/>
        <v>2878.848</v>
      </c>
      <c r="H218" s="189">
        <f>[1]energy!G207/0.0036</f>
        <v>275.13749985741714</v>
      </c>
      <c r="I218">
        <f>[1]energy!M207/0.0036</f>
        <v>1200</v>
      </c>
      <c r="J218" s="189">
        <f>IF('[1]everything spreadsheet'!$B$12="Ozone",[1]energy!K206/0.0036,0)</f>
        <v>0</v>
      </c>
      <c r="K218" s="187">
        <f>(IF('[1]everything spreadsheet'!$B$12="Ozone",H218/$E$11/$I$10+I218/$E$11+J218/$E$11/$I$10,H218/$E$11/$I$10+I218/$E$11))</f>
        <v>1561.5234373385611</v>
      </c>
      <c r="L218" s="187">
        <f t="shared" si="19"/>
        <v>2000</v>
      </c>
    </row>
    <row r="219" spans="1:12">
      <c r="A219" s="184">
        <f t="shared" si="24"/>
        <v>199</v>
      </c>
      <c r="B219" s="185" t="s">
        <v>358</v>
      </c>
      <c r="C219" s="184">
        <v>18</v>
      </c>
      <c r="D219" s="184">
        <f t="shared" si="20"/>
        <v>15.75</v>
      </c>
      <c r="E219" s="186">
        <f t="shared" si="21"/>
        <v>17640</v>
      </c>
      <c r="F219" s="186">
        <f t="shared" si="22"/>
        <v>2998.8</v>
      </c>
      <c r="G219" s="186">
        <f t="shared" si="23"/>
        <v>2878.848</v>
      </c>
      <c r="H219" s="189">
        <f>[1]energy!G208/0.0036</f>
        <v>19.809899989734031</v>
      </c>
      <c r="I219">
        <f>[1]energy!M208/0.0036</f>
        <v>1200</v>
      </c>
      <c r="J219" s="189">
        <f>IF('[1]everything spreadsheet'!$B$12="Ozone",[1]energy!K207/0.0036,0)</f>
        <v>6944.4444444444443</v>
      </c>
      <c r="K219" s="187">
        <f>(IF('[1]everything spreadsheet'!$B$12="Ozone",H219/$E$11/$I$10+I219/$E$11+J219/$E$11/$I$10,H219/$E$11/$I$10+I219/$E$11))</f>
        <v>9135.2517486800025</v>
      </c>
      <c r="L219" s="187">
        <f t="shared" si="19"/>
        <v>2000</v>
      </c>
    </row>
    <row r="220" spans="1:12">
      <c r="A220" s="184">
        <f t="shared" si="24"/>
        <v>200</v>
      </c>
      <c r="B220" s="185" t="s">
        <v>358</v>
      </c>
      <c r="C220" s="184">
        <v>19</v>
      </c>
      <c r="D220" s="184">
        <f t="shared" si="20"/>
        <v>15.75</v>
      </c>
      <c r="E220" s="186">
        <f t="shared" si="21"/>
        <v>17640</v>
      </c>
      <c r="F220" s="186">
        <f t="shared" si="22"/>
        <v>2998.8</v>
      </c>
      <c r="G220" s="186">
        <f t="shared" si="23"/>
        <v>2878.848</v>
      </c>
      <c r="H220" s="189">
        <f>[1]energy!G209/0.0036</f>
        <v>0</v>
      </c>
      <c r="I220">
        <f>[1]energy!M209/0.0036</f>
        <v>1200</v>
      </c>
      <c r="J220" s="189">
        <f>IF('[1]everything spreadsheet'!$B$12="Ozone",[1]energy!K208/0.0036,0)</f>
        <v>500</v>
      </c>
      <c r="K220" s="187">
        <f>(IF('[1]everything spreadsheet'!$B$12="Ozone",H220/$E$11/$I$10+I220/$E$11+J220/$E$11/$I$10,H220/$E$11/$I$10+I220/$E$11))</f>
        <v>1816.123188405797</v>
      </c>
      <c r="L220" s="187">
        <f t="shared" si="19"/>
        <v>0</v>
      </c>
    </row>
    <row r="221" spans="1:12">
      <c r="A221" s="184">
        <f t="shared" si="24"/>
        <v>201</v>
      </c>
      <c r="B221" s="185" t="s">
        <v>358</v>
      </c>
      <c r="C221" s="184">
        <v>20</v>
      </c>
      <c r="D221" s="184">
        <f t="shared" si="20"/>
        <v>15.75</v>
      </c>
      <c r="E221" s="186">
        <f t="shared" si="21"/>
        <v>17640</v>
      </c>
      <c r="F221" s="186">
        <f t="shared" si="22"/>
        <v>2998.8</v>
      </c>
      <c r="G221" s="186">
        <f t="shared" si="23"/>
        <v>2878.848</v>
      </c>
      <c r="H221" s="189">
        <f>[1]energy!G210/0.0036</f>
        <v>0</v>
      </c>
      <c r="I221">
        <f>[1]energy!M210/0.0036</f>
        <v>1200</v>
      </c>
      <c r="J221" s="189">
        <f>IF('[1]everything spreadsheet'!$B$12="Ozone",[1]energy!K209/0.0036,0)</f>
        <v>0</v>
      </c>
      <c r="K221" s="187">
        <f>(IF('[1]everything spreadsheet'!$B$12="Ozone",H221/$E$11/$I$10+I221/$E$11+J221/$E$11/$I$10,H221/$E$11/$I$10+I221/$E$11))</f>
        <v>1250</v>
      </c>
      <c r="L221" s="187">
        <f t="shared" si="19"/>
        <v>1062.7248115942029</v>
      </c>
    </row>
    <row r="222" spans="1:12">
      <c r="A222" s="184">
        <f t="shared" si="24"/>
        <v>202</v>
      </c>
      <c r="B222" s="185" t="s">
        <v>358</v>
      </c>
      <c r="C222" s="184">
        <v>21</v>
      </c>
      <c r="D222" s="184">
        <f t="shared" si="20"/>
        <v>15.75</v>
      </c>
      <c r="E222" s="186">
        <f t="shared" si="21"/>
        <v>17640</v>
      </c>
      <c r="F222" s="186">
        <f t="shared" si="22"/>
        <v>2998.8</v>
      </c>
      <c r="G222" s="186">
        <f t="shared" si="23"/>
        <v>2878.848</v>
      </c>
      <c r="H222" s="189">
        <f>[1]energy!G211/0.0036</f>
        <v>88.043999954373461</v>
      </c>
      <c r="I222">
        <f>[1]energy!M211/0.0036</f>
        <v>1200</v>
      </c>
      <c r="J222" s="189">
        <f>IF('[1]everything spreadsheet'!$B$12="Ozone",[1]energy!K210/0.0036,0)</f>
        <v>0</v>
      </c>
      <c r="K222" s="187">
        <f>(IF('[1]everything spreadsheet'!$B$12="Ozone",H222/$E$11/$I$10+I222/$E$11+J222/$E$11/$I$10,H222/$E$11/$I$10+I222/$E$11))</f>
        <v>1349.6874999483396</v>
      </c>
      <c r="L222" s="187">
        <f t="shared" si="19"/>
        <v>2000</v>
      </c>
    </row>
    <row r="223" spans="1:12">
      <c r="A223" s="184">
        <f t="shared" si="24"/>
        <v>203</v>
      </c>
      <c r="B223" s="185" t="s">
        <v>358</v>
      </c>
      <c r="C223" s="184">
        <v>22</v>
      </c>
      <c r="D223" s="184">
        <f t="shared" si="20"/>
        <v>15.75</v>
      </c>
      <c r="E223" s="186">
        <f t="shared" si="21"/>
        <v>17640</v>
      </c>
      <c r="F223" s="186">
        <f t="shared" si="22"/>
        <v>2998.8</v>
      </c>
      <c r="G223" s="186">
        <f t="shared" si="23"/>
        <v>2878.848</v>
      </c>
      <c r="H223" s="189">
        <f>[1]energy!G212/0.0036</f>
        <v>200.30009989619964</v>
      </c>
      <c r="I223">
        <f>[1]energy!M212/0.0036</f>
        <v>1200</v>
      </c>
      <c r="J223" s="189">
        <f>IF('[1]everything spreadsheet'!$B$12="Ozone",[1]energy!K211/0.0036,0)</f>
        <v>2222.2222222222222</v>
      </c>
      <c r="K223" s="187">
        <f>(IF('[1]everything spreadsheet'!$B$12="Ozone",H223/$E$11/$I$10+I223/$E$11+J223/$E$11/$I$10,H223/$E$11/$I$10+I223/$E$11))</f>
        <v>3992.8921219637928</v>
      </c>
      <c r="L223" s="187">
        <f t="shared" si="19"/>
        <v>2000</v>
      </c>
    </row>
    <row r="224" spans="1:12">
      <c r="A224" s="184">
        <f t="shared" si="24"/>
        <v>204</v>
      </c>
      <c r="B224" s="185" t="s">
        <v>358</v>
      </c>
      <c r="C224" s="184">
        <v>23</v>
      </c>
      <c r="D224" s="184">
        <f t="shared" si="20"/>
        <v>15.75</v>
      </c>
      <c r="E224" s="186">
        <f t="shared" si="21"/>
        <v>17640</v>
      </c>
      <c r="F224" s="186">
        <f t="shared" si="22"/>
        <v>2998.8</v>
      </c>
      <c r="G224" s="186">
        <f t="shared" si="23"/>
        <v>2878.848</v>
      </c>
      <c r="H224" s="189">
        <f>[1]energy!G213/0.0036</f>
        <v>6.6032999965780093</v>
      </c>
      <c r="I224">
        <f>[1]energy!M213/0.0036</f>
        <v>1200</v>
      </c>
      <c r="J224" s="189">
        <f>IF('[1]everything spreadsheet'!$B$12="Ozone",[1]energy!K212/0.0036,0)</f>
        <v>5055.5555555555557</v>
      </c>
      <c r="K224" s="187">
        <f>(IF('[1]everything spreadsheet'!$B$12="Ozone",H224/$E$11/$I$10+I224/$E$11+J224/$E$11/$I$10,H224/$E$11/$I$10+I224/$E$11))</f>
        <v>6981.6110230436298</v>
      </c>
      <c r="L224" s="187">
        <f t="shared" si="19"/>
        <v>885.9558780362072</v>
      </c>
    </row>
    <row r="225" spans="1:12">
      <c r="A225" s="184">
        <f t="shared" si="24"/>
        <v>205</v>
      </c>
      <c r="B225" s="185" t="s">
        <v>358</v>
      </c>
      <c r="C225" s="184">
        <v>24</v>
      </c>
      <c r="D225" s="184">
        <f t="shared" si="20"/>
        <v>15.75</v>
      </c>
      <c r="E225" s="186">
        <f t="shared" si="21"/>
        <v>17640</v>
      </c>
      <c r="F225" s="186">
        <f t="shared" si="22"/>
        <v>2998.8</v>
      </c>
      <c r="G225" s="186">
        <f t="shared" si="23"/>
        <v>2878.848</v>
      </c>
      <c r="H225" s="189">
        <f>[1]energy!G214/0.0036</f>
        <v>0</v>
      </c>
      <c r="I225">
        <f>[1]energy!M214/0.0036</f>
        <v>1200</v>
      </c>
      <c r="J225" s="189">
        <f>IF('[1]everything spreadsheet'!$B$12="Ozone",[1]energy!K213/0.0036,0)</f>
        <v>166.66666666666666</v>
      </c>
      <c r="K225" s="187">
        <f>(IF('[1]everything spreadsheet'!$B$12="Ozone",H225/$E$11/$I$10+I225/$E$11+J225/$E$11/$I$10,H225/$E$11/$I$10+I225/$E$11))</f>
        <v>1438.7077294685992</v>
      </c>
      <c r="L225" s="187">
        <f t="shared" si="19"/>
        <v>0</v>
      </c>
    </row>
    <row r="226" spans="1:12">
      <c r="A226" s="184">
        <f t="shared" si="24"/>
        <v>206</v>
      </c>
      <c r="B226" s="185" t="s">
        <v>358</v>
      </c>
      <c r="C226" s="184">
        <v>25</v>
      </c>
      <c r="D226" s="184">
        <f t="shared" si="20"/>
        <v>15.75</v>
      </c>
      <c r="E226" s="186">
        <f t="shared" si="21"/>
        <v>17640</v>
      </c>
      <c r="F226" s="186">
        <f t="shared" si="22"/>
        <v>2998.8</v>
      </c>
      <c r="G226" s="186">
        <f t="shared" si="23"/>
        <v>2878.848</v>
      </c>
      <c r="H226" s="189">
        <f>[1]energy!G215/0.0036</f>
        <v>0</v>
      </c>
      <c r="I226">
        <f>[1]energy!M215/0.0036</f>
        <v>1200</v>
      </c>
      <c r="J226" s="189">
        <f>IF('[1]everything spreadsheet'!$B$12="Ozone",[1]energy!K214/0.0036,0)</f>
        <v>0</v>
      </c>
      <c r="K226" s="187">
        <f>(IF('[1]everything spreadsheet'!$B$12="Ozone",H226/$E$11/$I$10+I226/$E$11+J226/$E$11/$I$10,H226/$E$11/$I$10+I226/$E$11))</f>
        <v>1250</v>
      </c>
      <c r="L226" s="187">
        <f t="shared" si="19"/>
        <v>1440.1402705314008</v>
      </c>
    </row>
    <row r="227" spans="1:12">
      <c r="A227" s="184">
        <f t="shared" si="24"/>
        <v>207</v>
      </c>
      <c r="B227" s="185" t="s">
        <v>358</v>
      </c>
      <c r="C227" s="184">
        <v>26</v>
      </c>
      <c r="D227" s="184">
        <f t="shared" si="20"/>
        <v>15.75</v>
      </c>
      <c r="E227" s="186">
        <f t="shared" si="21"/>
        <v>17640</v>
      </c>
      <c r="F227" s="186">
        <f t="shared" si="22"/>
        <v>2998.8</v>
      </c>
      <c r="G227" s="186">
        <f t="shared" si="23"/>
        <v>2878.848</v>
      </c>
      <c r="H227" s="189">
        <f>[1]energy!G216/0.0036</f>
        <v>0</v>
      </c>
      <c r="I227">
        <f>[1]energy!M216/0.0036</f>
        <v>1200</v>
      </c>
      <c r="J227" s="189">
        <f>IF('[1]everything spreadsheet'!$B$12="Ozone",[1]energy!K215/0.0036,0)</f>
        <v>0</v>
      </c>
      <c r="K227" s="187">
        <f>(IF('[1]everything spreadsheet'!$B$12="Ozone",H227/$E$11/$I$10+I227/$E$11+J227/$E$11/$I$10,H227/$E$11/$I$10+I227/$E$11))</f>
        <v>1250</v>
      </c>
      <c r="L227" s="187">
        <f t="shared" si="19"/>
        <v>2000</v>
      </c>
    </row>
    <row r="228" spans="1:12">
      <c r="A228" s="184">
        <f t="shared" si="24"/>
        <v>208</v>
      </c>
      <c r="B228" s="185" t="s">
        <v>358</v>
      </c>
      <c r="C228" s="184">
        <v>27</v>
      </c>
      <c r="D228" s="184">
        <f t="shared" si="20"/>
        <v>15.75</v>
      </c>
      <c r="E228" s="186">
        <f t="shared" si="21"/>
        <v>17640</v>
      </c>
      <c r="F228" s="186">
        <f t="shared" si="22"/>
        <v>2998.8</v>
      </c>
      <c r="G228" s="186">
        <f t="shared" si="23"/>
        <v>2878.848</v>
      </c>
      <c r="H228" s="189">
        <f>[1]energy!G217/0.0036</f>
        <v>0</v>
      </c>
      <c r="I228">
        <f>[1]energy!M217/0.0036</f>
        <v>1200</v>
      </c>
      <c r="J228" s="189">
        <f>IF('[1]everything spreadsheet'!$B$12="Ozone",[1]energy!K216/0.0036,0)</f>
        <v>0</v>
      </c>
      <c r="K228" s="187">
        <f>(IF('[1]everything spreadsheet'!$B$12="Ozone",H228/$E$11/$I$10+I228/$E$11+J228/$E$11/$I$10,H228/$E$11/$I$10+I228/$E$11))</f>
        <v>1250</v>
      </c>
      <c r="L228" s="187">
        <f t="shared" si="19"/>
        <v>2000</v>
      </c>
    </row>
    <row r="229" spans="1:12">
      <c r="A229" s="184">
        <f t="shared" si="24"/>
        <v>209</v>
      </c>
      <c r="B229" s="185" t="s">
        <v>358</v>
      </c>
      <c r="C229" s="184">
        <v>28</v>
      </c>
      <c r="D229" s="184">
        <f t="shared" si="20"/>
        <v>15.75</v>
      </c>
      <c r="E229" s="186">
        <f t="shared" si="21"/>
        <v>17640</v>
      </c>
      <c r="F229" s="186">
        <f t="shared" si="22"/>
        <v>2998.8</v>
      </c>
      <c r="G229" s="186">
        <f t="shared" si="23"/>
        <v>2878.848</v>
      </c>
      <c r="H229" s="189">
        <f>[1]energy!G218/0.0036</f>
        <v>0</v>
      </c>
      <c r="I229">
        <f>[1]energy!M218/0.0036</f>
        <v>1200</v>
      </c>
      <c r="J229" s="189">
        <f>IF('[1]everything spreadsheet'!$B$12="Ozone",[1]energy!K217/0.0036,0)</f>
        <v>0</v>
      </c>
      <c r="K229" s="187">
        <f>(IF('[1]everything spreadsheet'!$B$12="Ozone",H229/$E$11/$I$10+I229/$E$11+J229/$E$11/$I$10,H229/$E$11/$I$10+I229/$E$11))</f>
        <v>1250</v>
      </c>
      <c r="L229" s="187">
        <f t="shared" si="19"/>
        <v>2000</v>
      </c>
    </row>
    <row r="230" spans="1:12">
      <c r="A230" s="184">
        <f t="shared" si="24"/>
        <v>210</v>
      </c>
      <c r="B230" s="185" t="s">
        <v>358</v>
      </c>
      <c r="C230" s="184">
        <v>29</v>
      </c>
      <c r="D230" s="184">
        <f t="shared" si="20"/>
        <v>15.75</v>
      </c>
      <c r="E230" s="186">
        <f t="shared" si="21"/>
        <v>17640</v>
      </c>
      <c r="F230" s="186">
        <f t="shared" si="22"/>
        <v>2998.8</v>
      </c>
      <c r="G230" s="186">
        <f t="shared" si="23"/>
        <v>2878.848</v>
      </c>
      <c r="H230" s="189">
        <f>[1]energy!G219/0.0036</f>
        <v>0</v>
      </c>
      <c r="I230">
        <f>[1]energy!M219/0.0036</f>
        <v>1200</v>
      </c>
      <c r="J230" s="189">
        <f>IF('[1]everything spreadsheet'!$B$12="Ozone",[1]energy!K218/0.0036,0)</f>
        <v>0</v>
      </c>
      <c r="K230" s="187">
        <f>(IF('[1]everything spreadsheet'!$B$12="Ozone",H230/$E$11/$I$10+I230/$E$11+J230/$E$11/$I$10,H230/$E$11/$I$10+I230/$E$11))</f>
        <v>1250</v>
      </c>
      <c r="L230" s="187">
        <f t="shared" si="19"/>
        <v>2000</v>
      </c>
    </row>
    <row r="231" spans="1:12">
      <c r="A231" s="184">
        <f t="shared" si="24"/>
        <v>211</v>
      </c>
      <c r="B231" s="185" t="s">
        <v>358</v>
      </c>
      <c r="C231" s="184">
        <v>30</v>
      </c>
      <c r="D231" s="184">
        <f t="shared" si="20"/>
        <v>15.75</v>
      </c>
      <c r="E231" s="186">
        <f t="shared" si="21"/>
        <v>17640</v>
      </c>
      <c r="F231" s="186">
        <f t="shared" si="22"/>
        <v>2998.8</v>
      </c>
      <c r="G231" s="186">
        <f t="shared" si="23"/>
        <v>2878.848</v>
      </c>
      <c r="H231" s="189">
        <f>[1]energy!G220/0.0036</f>
        <v>0</v>
      </c>
      <c r="I231">
        <f>[1]energy!M220/0.0036</f>
        <v>1200</v>
      </c>
      <c r="J231" s="189">
        <f>IF('[1]everything spreadsheet'!$B$12="Ozone",[1]energy!K219/0.0036,0)</f>
        <v>0</v>
      </c>
      <c r="K231" s="187">
        <f>(IF('[1]everything spreadsheet'!$B$12="Ozone",H231/$E$11/$I$10+I231/$E$11+J231/$E$11/$I$10,H231/$E$11/$I$10+I231/$E$11))</f>
        <v>1250</v>
      </c>
      <c r="L231" s="187">
        <f t="shared" si="19"/>
        <v>2000</v>
      </c>
    </row>
    <row r="232" spans="1:12">
      <c r="A232" s="184">
        <f t="shared" si="24"/>
        <v>212</v>
      </c>
      <c r="B232" s="185" t="s">
        <v>358</v>
      </c>
      <c r="C232" s="184">
        <v>31</v>
      </c>
      <c r="D232" s="184">
        <f t="shared" si="20"/>
        <v>15.75</v>
      </c>
      <c r="E232" s="186">
        <f t="shared" si="21"/>
        <v>17640</v>
      </c>
      <c r="F232" s="186">
        <f t="shared" si="22"/>
        <v>2998.8</v>
      </c>
      <c r="G232" s="186">
        <f t="shared" si="23"/>
        <v>2878.848</v>
      </c>
      <c r="H232" s="189">
        <f>[1]energy!G221/0.0036</f>
        <v>0</v>
      </c>
      <c r="I232">
        <f>[1]energy!M221/0.0036</f>
        <v>1200</v>
      </c>
      <c r="J232" s="189">
        <f>IF('[1]everything spreadsheet'!$B$12="Ozone",[1]energy!K220/0.0036,0)</f>
        <v>0</v>
      </c>
      <c r="K232" s="187">
        <f>(IF('[1]everything spreadsheet'!$B$12="Ozone",H232/$E$11/$I$10+I232/$E$11+J232/$E$11/$I$10,H232/$E$11/$I$10+I232/$E$11))</f>
        <v>1250</v>
      </c>
      <c r="L232" s="187">
        <f t="shared" si="19"/>
        <v>2000</v>
      </c>
    </row>
    <row r="233" spans="1:12">
      <c r="A233" s="184">
        <f t="shared" si="24"/>
        <v>213</v>
      </c>
      <c r="B233" s="185" t="s">
        <v>360</v>
      </c>
      <c r="C233" s="184">
        <v>1</v>
      </c>
      <c r="D233" s="184">
        <f t="shared" si="20"/>
        <v>14.2</v>
      </c>
      <c r="E233" s="186">
        <f t="shared" si="21"/>
        <v>15904</v>
      </c>
      <c r="F233" s="186">
        <f t="shared" si="22"/>
        <v>2703.6800000000003</v>
      </c>
      <c r="G233" s="186">
        <f t="shared" si="23"/>
        <v>2595.5328000000004</v>
      </c>
      <c r="H233" s="189">
        <f>[1]energy!G222/0.0036</f>
        <v>0</v>
      </c>
      <c r="I233">
        <f>[1]energy!M222/0.0036</f>
        <v>1200</v>
      </c>
      <c r="J233" s="189">
        <f>IF('[1]everything spreadsheet'!$B$12="Ozone",[1]energy!K221/0.0036,0)</f>
        <v>0</v>
      </c>
      <c r="K233" s="187">
        <f>(IF('[1]everything spreadsheet'!$B$12="Ozone",H233/$E$11/$I$10+I233/$E$11+J233/$E$11/$I$10,H233/$E$11/$I$10+I233/$E$11))</f>
        <v>1250</v>
      </c>
      <c r="L233" s="187">
        <f t="shared" si="19"/>
        <v>2000</v>
      </c>
    </row>
    <row r="234" spans="1:12">
      <c r="A234" s="184">
        <f t="shared" si="24"/>
        <v>214</v>
      </c>
      <c r="B234" s="185" t="s">
        <v>360</v>
      </c>
      <c r="C234" s="184">
        <v>2</v>
      </c>
      <c r="D234" s="184">
        <f t="shared" si="20"/>
        <v>14.2</v>
      </c>
      <c r="E234" s="186">
        <f t="shared" si="21"/>
        <v>15904</v>
      </c>
      <c r="F234" s="186">
        <f t="shared" si="22"/>
        <v>2703.6800000000003</v>
      </c>
      <c r="G234" s="186">
        <f t="shared" si="23"/>
        <v>2595.5328000000004</v>
      </c>
      <c r="H234" s="189">
        <f>[1]energy!G223/0.0036</f>
        <v>0</v>
      </c>
      <c r="I234">
        <f>[1]energy!M223/0.0036</f>
        <v>1200</v>
      </c>
      <c r="J234" s="189">
        <f>IF('[1]everything spreadsheet'!$B$12="Ozone",[1]energy!K222/0.0036,0)</f>
        <v>0</v>
      </c>
      <c r="K234" s="187">
        <f>(IF('[1]everything spreadsheet'!$B$12="Ozone",H234/$E$11/$I$10+I234/$E$11+J234/$E$11/$I$10,H234/$E$11/$I$10+I234/$E$11))</f>
        <v>1250</v>
      </c>
      <c r="L234" s="187">
        <f t="shared" si="19"/>
        <v>2000</v>
      </c>
    </row>
    <row r="235" spans="1:12">
      <c r="A235" s="184">
        <f t="shared" si="24"/>
        <v>215</v>
      </c>
      <c r="B235" s="185" t="s">
        <v>360</v>
      </c>
      <c r="C235" s="184">
        <v>3</v>
      </c>
      <c r="D235" s="184">
        <f t="shared" si="20"/>
        <v>14.2</v>
      </c>
      <c r="E235" s="186">
        <f t="shared" si="21"/>
        <v>15904</v>
      </c>
      <c r="F235" s="186">
        <f t="shared" si="22"/>
        <v>2703.6800000000003</v>
      </c>
      <c r="G235" s="186">
        <f t="shared" si="23"/>
        <v>2595.5328000000004</v>
      </c>
      <c r="H235" s="189">
        <f>[1]energy!G224/0.0036</f>
        <v>0</v>
      </c>
      <c r="I235">
        <f>[1]energy!M224/0.0036</f>
        <v>1200</v>
      </c>
      <c r="J235" s="189">
        <f>IF('[1]everything spreadsheet'!$B$12="Ozone",[1]energy!K223/0.0036,0)</f>
        <v>0</v>
      </c>
      <c r="K235" s="187">
        <f>(IF('[1]everything spreadsheet'!$B$12="Ozone",H235/$E$11/$I$10+I235/$E$11+J235/$E$11/$I$10,H235/$E$11/$I$10+I235/$E$11))</f>
        <v>1250</v>
      </c>
      <c r="L235" s="187">
        <f t="shared" si="19"/>
        <v>2000</v>
      </c>
    </row>
    <row r="236" spans="1:12">
      <c r="A236" s="184">
        <f t="shared" si="24"/>
        <v>216</v>
      </c>
      <c r="B236" s="185" t="s">
        <v>360</v>
      </c>
      <c r="C236" s="184">
        <v>4</v>
      </c>
      <c r="D236" s="184">
        <f t="shared" si="20"/>
        <v>14.2</v>
      </c>
      <c r="E236" s="186">
        <f t="shared" si="21"/>
        <v>15904</v>
      </c>
      <c r="F236" s="186">
        <f t="shared" si="22"/>
        <v>2703.6800000000003</v>
      </c>
      <c r="G236" s="186">
        <f t="shared" si="23"/>
        <v>2595.5328000000004</v>
      </c>
      <c r="H236" s="189">
        <f>[1]energy!G225/0.0036</f>
        <v>0</v>
      </c>
      <c r="I236">
        <f>[1]energy!M225/0.0036</f>
        <v>1200</v>
      </c>
      <c r="J236" s="189">
        <f>IF('[1]everything spreadsheet'!$B$12="Ozone",[1]energy!K224/0.0036,0)</f>
        <v>0</v>
      </c>
      <c r="K236" s="187">
        <f>(IF('[1]everything spreadsheet'!$B$12="Ozone",H236/$E$11/$I$10+I236/$E$11+J236/$E$11/$I$10,H236/$E$11/$I$10+I236/$E$11))</f>
        <v>1250</v>
      </c>
      <c r="L236" s="187">
        <f t="shared" si="19"/>
        <v>2000</v>
      </c>
    </row>
    <row r="237" spans="1:12">
      <c r="A237" s="184">
        <f t="shared" si="24"/>
        <v>217</v>
      </c>
      <c r="B237" s="185" t="s">
        <v>360</v>
      </c>
      <c r="C237" s="184">
        <v>5</v>
      </c>
      <c r="D237" s="184">
        <f t="shared" si="20"/>
        <v>14.2</v>
      </c>
      <c r="E237" s="186">
        <f t="shared" si="21"/>
        <v>15904</v>
      </c>
      <c r="F237" s="186">
        <f t="shared" si="22"/>
        <v>2703.6800000000003</v>
      </c>
      <c r="G237" s="186">
        <f t="shared" si="23"/>
        <v>2595.5328000000004</v>
      </c>
      <c r="H237" s="189">
        <f>[1]energy!G226/0.0036</f>
        <v>0</v>
      </c>
      <c r="I237">
        <f>[1]energy!M226/0.0036</f>
        <v>1200</v>
      </c>
      <c r="J237" s="189">
        <f>IF('[1]everything spreadsheet'!$B$12="Ozone",[1]energy!K225/0.0036,0)</f>
        <v>0</v>
      </c>
      <c r="K237" s="187">
        <f>(IF('[1]everything spreadsheet'!$B$12="Ozone",H237/$E$11/$I$10+I237/$E$11+J237/$E$11/$I$10,H237/$E$11/$I$10+I237/$E$11))</f>
        <v>1250</v>
      </c>
      <c r="L237" s="187">
        <f t="shared" si="19"/>
        <v>2000</v>
      </c>
    </row>
    <row r="238" spans="1:12">
      <c r="A238" s="184">
        <f t="shared" si="24"/>
        <v>218</v>
      </c>
      <c r="B238" s="185" t="s">
        <v>360</v>
      </c>
      <c r="C238" s="184">
        <v>6</v>
      </c>
      <c r="D238" s="184">
        <f t="shared" si="20"/>
        <v>14.2</v>
      </c>
      <c r="E238" s="186">
        <f t="shared" si="21"/>
        <v>15904</v>
      </c>
      <c r="F238" s="186">
        <f t="shared" si="22"/>
        <v>2703.6800000000003</v>
      </c>
      <c r="G238" s="186">
        <f t="shared" si="23"/>
        <v>2595.5328000000004</v>
      </c>
      <c r="H238" s="189">
        <f>[1]energy!G227/0.0036</f>
        <v>0</v>
      </c>
      <c r="I238">
        <f>[1]energy!M227/0.0036</f>
        <v>1200</v>
      </c>
      <c r="J238" s="189">
        <f>IF('[1]everything spreadsheet'!$B$12="Ozone",[1]energy!K226/0.0036,0)</f>
        <v>0</v>
      </c>
      <c r="K238" s="187">
        <f>(IF('[1]everything spreadsheet'!$B$12="Ozone",H238/$E$11/$I$10+I238/$E$11+J238/$E$11/$I$10,H238/$E$11/$I$10+I238/$E$11))</f>
        <v>1250</v>
      </c>
      <c r="L238" s="187">
        <f t="shared" si="19"/>
        <v>2000</v>
      </c>
    </row>
    <row r="239" spans="1:12">
      <c r="A239" s="184">
        <f t="shared" si="24"/>
        <v>219</v>
      </c>
      <c r="B239" s="185" t="s">
        <v>360</v>
      </c>
      <c r="C239" s="184">
        <v>7</v>
      </c>
      <c r="D239" s="184">
        <f t="shared" si="20"/>
        <v>14.2</v>
      </c>
      <c r="E239" s="186">
        <f t="shared" si="21"/>
        <v>15904</v>
      </c>
      <c r="F239" s="186">
        <f t="shared" si="22"/>
        <v>2703.6800000000003</v>
      </c>
      <c r="G239" s="186">
        <f t="shared" si="23"/>
        <v>2595.5328000000004</v>
      </c>
      <c r="H239" s="189">
        <f>[1]energy!G228/0.0036</f>
        <v>0</v>
      </c>
      <c r="I239">
        <f>[1]energy!M228/0.0036</f>
        <v>1200</v>
      </c>
      <c r="J239" s="189">
        <f>IF('[1]everything spreadsheet'!$B$12="Ozone",[1]energy!K227/0.0036,0)</f>
        <v>0</v>
      </c>
      <c r="K239" s="187">
        <f>(IF('[1]everything spreadsheet'!$B$12="Ozone",H239/$E$11/$I$10+I239/$E$11+J239/$E$11/$I$10,H239/$E$11/$I$10+I239/$E$11))</f>
        <v>1250</v>
      </c>
      <c r="L239" s="187">
        <f t="shared" si="19"/>
        <v>2000</v>
      </c>
    </row>
    <row r="240" spans="1:12">
      <c r="A240" s="184">
        <f t="shared" si="24"/>
        <v>220</v>
      </c>
      <c r="B240" s="185" t="s">
        <v>360</v>
      </c>
      <c r="C240" s="184">
        <v>8</v>
      </c>
      <c r="D240" s="184">
        <f t="shared" si="20"/>
        <v>14.2</v>
      </c>
      <c r="E240" s="186">
        <f t="shared" si="21"/>
        <v>15904</v>
      </c>
      <c r="F240" s="186">
        <f t="shared" si="22"/>
        <v>2703.6800000000003</v>
      </c>
      <c r="G240" s="186">
        <f t="shared" si="23"/>
        <v>2595.5328000000004</v>
      </c>
      <c r="H240" s="189">
        <f>[1]energy!G229/0.0036</f>
        <v>0</v>
      </c>
      <c r="I240">
        <f>[1]energy!M229/0.0036</f>
        <v>1200</v>
      </c>
      <c r="J240" s="189">
        <f>IF('[1]everything spreadsheet'!$B$12="Ozone",[1]energy!K228/0.0036,0)</f>
        <v>0</v>
      </c>
      <c r="K240" s="187">
        <f>(IF('[1]everything spreadsheet'!$B$12="Ozone",H240/$E$11/$I$10+I240/$E$11+J240/$E$11/$I$10,H240/$E$11/$I$10+I240/$E$11))</f>
        <v>1250</v>
      </c>
      <c r="L240" s="187">
        <f t="shared" si="19"/>
        <v>2000</v>
      </c>
    </row>
    <row r="241" spans="1:12">
      <c r="A241" s="184">
        <f t="shared" si="24"/>
        <v>221</v>
      </c>
      <c r="B241" s="185" t="s">
        <v>360</v>
      </c>
      <c r="C241" s="184">
        <v>9</v>
      </c>
      <c r="D241" s="184">
        <f t="shared" si="20"/>
        <v>14.2</v>
      </c>
      <c r="E241" s="186">
        <f t="shared" si="21"/>
        <v>15904</v>
      </c>
      <c r="F241" s="186">
        <f t="shared" si="22"/>
        <v>2703.6800000000003</v>
      </c>
      <c r="G241" s="186">
        <f t="shared" si="23"/>
        <v>2595.5328000000004</v>
      </c>
      <c r="H241" s="189">
        <f>[1]energy!G230/0.0036</f>
        <v>0</v>
      </c>
      <c r="I241">
        <f>[1]energy!M230/0.0036</f>
        <v>1200</v>
      </c>
      <c r="J241" s="189">
        <f>IF('[1]everything spreadsheet'!$B$12="Ozone",[1]energy!K229/0.0036,0)</f>
        <v>0</v>
      </c>
      <c r="K241" s="187">
        <f>(IF('[1]everything spreadsheet'!$B$12="Ozone",H241/$E$11/$I$10+I241/$E$11+J241/$E$11/$I$10,H241/$E$11/$I$10+I241/$E$11))</f>
        <v>1250</v>
      </c>
      <c r="L241" s="187">
        <f t="shared" si="19"/>
        <v>2000</v>
      </c>
    </row>
    <row r="242" spans="1:12">
      <c r="A242" s="184">
        <f t="shared" si="24"/>
        <v>222</v>
      </c>
      <c r="B242" s="185" t="s">
        <v>360</v>
      </c>
      <c r="C242" s="184">
        <v>10</v>
      </c>
      <c r="D242" s="184">
        <f t="shared" si="20"/>
        <v>14.2</v>
      </c>
      <c r="E242" s="186">
        <f t="shared" si="21"/>
        <v>15904</v>
      </c>
      <c r="F242" s="186">
        <f t="shared" si="22"/>
        <v>2703.6800000000003</v>
      </c>
      <c r="G242" s="186">
        <f t="shared" si="23"/>
        <v>2595.5328000000004</v>
      </c>
      <c r="H242" s="189">
        <f>[1]energy!G231/0.0036</f>
        <v>0</v>
      </c>
      <c r="I242">
        <f>[1]energy!M231/0.0036</f>
        <v>1200</v>
      </c>
      <c r="J242" s="189">
        <f>IF('[1]everything spreadsheet'!$B$12="Ozone",[1]energy!K230/0.0036,0)</f>
        <v>0</v>
      </c>
      <c r="K242" s="187">
        <f>(IF('[1]everything spreadsheet'!$B$12="Ozone",H242/$E$11/$I$10+I242/$E$11+J242/$E$11/$I$10,H242/$E$11/$I$10+I242/$E$11))</f>
        <v>1250</v>
      </c>
      <c r="L242" s="187">
        <f t="shared" si="19"/>
        <v>2000</v>
      </c>
    </row>
    <row r="243" spans="1:12">
      <c r="A243" s="184">
        <f t="shared" si="24"/>
        <v>223</v>
      </c>
      <c r="B243" s="185" t="s">
        <v>360</v>
      </c>
      <c r="C243" s="184">
        <v>11</v>
      </c>
      <c r="D243" s="184">
        <f t="shared" si="20"/>
        <v>14.2</v>
      </c>
      <c r="E243" s="186">
        <f t="shared" si="21"/>
        <v>15904</v>
      </c>
      <c r="F243" s="186">
        <f t="shared" si="22"/>
        <v>2703.6800000000003</v>
      </c>
      <c r="G243" s="186">
        <f t="shared" si="23"/>
        <v>2595.5328000000004</v>
      </c>
      <c r="H243" s="189">
        <f>[1]energy!G232/0.0036</f>
        <v>0</v>
      </c>
      <c r="I243">
        <f>[1]energy!M232/0.0036</f>
        <v>1200</v>
      </c>
      <c r="J243" s="189">
        <f>IF('[1]everything spreadsheet'!$B$12="Ozone",[1]energy!K231/0.0036,0)</f>
        <v>0</v>
      </c>
      <c r="K243" s="187">
        <f>(IF('[1]everything spreadsheet'!$B$12="Ozone",H243/$E$11/$I$10+I243/$E$11+J243/$E$11/$I$10,H243/$E$11/$I$10+I243/$E$11))</f>
        <v>1250</v>
      </c>
      <c r="L243" s="187">
        <f t="shared" si="19"/>
        <v>2000</v>
      </c>
    </row>
    <row r="244" spans="1:12">
      <c r="A244" s="184">
        <f t="shared" si="24"/>
        <v>224</v>
      </c>
      <c r="B244" s="185" t="s">
        <v>360</v>
      </c>
      <c r="C244" s="184">
        <v>12</v>
      </c>
      <c r="D244" s="184">
        <f t="shared" si="20"/>
        <v>14.2</v>
      </c>
      <c r="E244" s="186">
        <f t="shared" si="21"/>
        <v>15904</v>
      </c>
      <c r="F244" s="186">
        <f t="shared" si="22"/>
        <v>2703.6800000000003</v>
      </c>
      <c r="G244" s="186">
        <f t="shared" si="23"/>
        <v>2595.5328000000004</v>
      </c>
      <c r="H244" s="189">
        <f>[1]energy!G233/0.0036</f>
        <v>0</v>
      </c>
      <c r="I244">
        <f>[1]energy!M233/0.0036</f>
        <v>1200</v>
      </c>
      <c r="J244" s="189">
        <f>IF('[1]everything spreadsheet'!$B$12="Ozone",[1]energy!K232/0.0036,0)</f>
        <v>0</v>
      </c>
      <c r="K244" s="187">
        <f>(IF('[1]everything spreadsheet'!$B$12="Ozone",H244/$E$11/$I$10+I244/$E$11+J244/$E$11/$I$10,H244/$E$11/$I$10+I244/$E$11))</f>
        <v>1250</v>
      </c>
      <c r="L244" s="187">
        <f t="shared" si="19"/>
        <v>2000</v>
      </c>
    </row>
    <row r="245" spans="1:12">
      <c r="A245" s="184">
        <f t="shared" si="24"/>
        <v>225</v>
      </c>
      <c r="B245" s="185" t="s">
        <v>360</v>
      </c>
      <c r="C245" s="184">
        <v>13</v>
      </c>
      <c r="D245" s="184">
        <f t="shared" si="20"/>
        <v>14.2</v>
      </c>
      <c r="E245" s="186">
        <f t="shared" si="21"/>
        <v>15904</v>
      </c>
      <c r="F245" s="186">
        <f t="shared" si="22"/>
        <v>2703.6800000000003</v>
      </c>
      <c r="G245" s="186">
        <f t="shared" si="23"/>
        <v>2595.5328000000004</v>
      </c>
      <c r="H245" s="189">
        <f>[1]energy!G234/0.0036</f>
        <v>0</v>
      </c>
      <c r="I245">
        <f>[1]energy!M234/0.0036</f>
        <v>1200</v>
      </c>
      <c r="J245" s="189">
        <f>IF('[1]everything spreadsheet'!$B$12="Ozone",[1]energy!K233/0.0036,0)</f>
        <v>0</v>
      </c>
      <c r="K245" s="187">
        <f>(IF('[1]everything spreadsheet'!$B$12="Ozone",H245/$E$11/$I$10+I245/$E$11+J245/$E$11/$I$10,H245/$E$11/$I$10+I245/$E$11))</f>
        <v>1250</v>
      </c>
      <c r="L245" s="187">
        <f t="shared" si="19"/>
        <v>2000</v>
      </c>
    </row>
    <row r="246" spans="1:12">
      <c r="A246" s="184">
        <f t="shared" si="24"/>
        <v>226</v>
      </c>
      <c r="B246" s="185" t="s">
        <v>360</v>
      </c>
      <c r="C246" s="184">
        <v>14</v>
      </c>
      <c r="D246" s="184">
        <f t="shared" si="20"/>
        <v>14.2</v>
      </c>
      <c r="E246" s="186">
        <f t="shared" si="21"/>
        <v>15904</v>
      </c>
      <c r="F246" s="186">
        <f t="shared" si="22"/>
        <v>2703.6800000000003</v>
      </c>
      <c r="G246" s="186">
        <f t="shared" si="23"/>
        <v>2595.5328000000004</v>
      </c>
      <c r="H246" s="189">
        <f>[1]energy!G235/0.0036</f>
        <v>0</v>
      </c>
      <c r="I246">
        <f>[1]energy!M235/0.0036</f>
        <v>1200</v>
      </c>
      <c r="J246" s="189">
        <f>IF('[1]everything spreadsheet'!$B$12="Ozone",[1]energy!K234/0.0036,0)</f>
        <v>0</v>
      </c>
      <c r="K246" s="187">
        <f>(IF('[1]everything spreadsheet'!$B$12="Ozone",H246/$E$11/$I$10+I246/$E$11+J246/$E$11/$I$10,H246/$E$11/$I$10+I246/$E$11))</f>
        <v>1250</v>
      </c>
      <c r="L246" s="187">
        <f t="shared" si="19"/>
        <v>2000</v>
      </c>
    </row>
    <row r="247" spans="1:12">
      <c r="A247" s="184">
        <f t="shared" si="24"/>
        <v>227</v>
      </c>
      <c r="B247" s="185" t="s">
        <v>360</v>
      </c>
      <c r="C247" s="184">
        <v>15</v>
      </c>
      <c r="D247" s="184">
        <f t="shared" si="20"/>
        <v>14.2</v>
      </c>
      <c r="E247" s="186">
        <f t="shared" si="21"/>
        <v>15904</v>
      </c>
      <c r="F247" s="186">
        <f t="shared" si="22"/>
        <v>2703.6800000000003</v>
      </c>
      <c r="G247" s="186">
        <f t="shared" si="23"/>
        <v>2595.5328000000004</v>
      </c>
      <c r="H247" s="189">
        <f>[1]energy!G236/0.0036</f>
        <v>0</v>
      </c>
      <c r="I247">
        <f>[1]energy!M236/0.0036</f>
        <v>1200</v>
      </c>
      <c r="J247" s="189">
        <f>IF('[1]everything spreadsheet'!$B$12="Ozone",[1]energy!K235/0.0036,0)</f>
        <v>0</v>
      </c>
      <c r="K247" s="187">
        <f>(IF('[1]everything spreadsheet'!$B$12="Ozone",H247/$E$11/$I$10+I247/$E$11+J247/$E$11/$I$10,H247/$E$11/$I$10+I247/$E$11))</f>
        <v>1250</v>
      </c>
      <c r="L247" s="187">
        <f t="shared" si="19"/>
        <v>2000</v>
      </c>
    </row>
    <row r="248" spans="1:12">
      <c r="A248" s="184">
        <f t="shared" si="24"/>
        <v>228</v>
      </c>
      <c r="B248" s="185" t="s">
        <v>360</v>
      </c>
      <c r="C248" s="184">
        <v>16</v>
      </c>
      <c r="D248" s="184">
        <f t="shared" si="20"/>
        <v>14.2</v>
      </c>
      <c r="E248" s="186">
        <f t="shared" si="21"/>
        <v>15904</v>
      </c>
      <c r="F248" s="186">
        <f t="shared" si="22"/>
        <v>2703.6800000000003</v>
      </c>
      <c r="G248" s="186">
        <f t="shared" si="23"/>
        <v>2595.5328000000004</v>
      </c>
      <c r="H248" s="189">
        <f>[1]energy!G237/0.0036</f>
        <v>0</v>
      </c>
      <c r="I248">
        <f>[1]energy!M237/0.0036</f>
        <v>1200</v>
      </c>
      <c r="J248" s="189">
        <f>IF('[1]everything spreadsheet'!$B$12="Ozone",[1]energy!K236/0.0036,0)</f>
        <v>0</v>
      </c>
      <c r="K248" s="187">
        <f>(IF('[1]everything spreadsheet'!$B$12="Ozone",H248/$E$11/$I$10+I248/$E$11+J248/$E$11/$I$10,H248/$E$11/$I$10+I248/$E$11))</f>
        <v>1250</v>
      </c>
      <c r="L248" s="187">
        <f t="shared" si="19"/>
        <v>2000</v>
      </c>
    </row>
    <row r="249" spans="1:12">
      <c r="A249" s="184">
        <f t="shared" si="24"/>
        <v>229</v>
      </c>
      <c r="B249" s="185" t="s">
        <v>360</v>
      </c>
      <c r="C249" s="184">
        <v>17</v>
      </c>
      <c r="D249" s="184">
        <f t="shared" si="20"/>
        <v>14.2</v>
      </c>
      <c r="E249" s="186">
        <f t="shared" si="21"/>
        <v>15904</v>
      </c>
      <c r="F249" s="186">
        <f t="shared" si="22"/>
        <v>2703.6800000000003</v>
      </c>
      <c r="G249" s="186">
        <f t="shared" si="23"/>
        <v>2595.5328000000004</v>
      </c>
      <c r="H249" s="189">
        <f>[1]energy!G238/0.0036</f>
        <v>0</v>
      </c>
      <c r="I249">
        <f>[1]energy!M238/0.0036</f>
        <v>1200</v>
      </c>
      <c r="J249" s="189">
        <f>IF('[1]everything spreadsheet'!$B$12="Ozone",[1]energy!K237/0.0036,0)</f>
        <v>0</v>
      </c>
      <c r="K249" s="187">
        <f>(IF('[1]everything spreadsheet'!$B$12="Ozone",H249/$E$11/$I$10+I249/$E$11+J249/$E$11/$I$10,H249/$E$11/$I$10+I249/$E$11))</f>
        <v>1250</v>
      </c>
      <c r="L249" s="187">
        <f t="shared" si="19"/>
        <v>2000</v>
      </c>
    </row>
    <row r="250" spans="1:12">
      <c r="A250" s="184">
        <f t="shared" si="24"/>
        <v>230</v>
      </c>
      <c r="B250" s="185" t="s">
        <v>360</v>
      </c>
      <c r="C250" s="184">
        <v>18</v>
      </c>
      <c r="D250" s="184">
        <f t="shared" si="20"/>
        <v>14.2</v>
      </c>
      <c r="E250" s="186">
        <f t="shared" si="21"/>
        <v>15904</v>
      </c>
      <c r="F250" s="186">
        <f t="shared" si="22"/>
        <v>2703.6800000000003</v>
      </c>
      <c r="G250" s="186">
        <f t="shared" si="23"/>
        <v>2595.5328000000004</v>
      </c>
      <c r="H250" s="189">
        <f>[1]energy!G239/0.0036</f>
        <v>0</v>
      </c>
      <c r="I250">
        <f>[1]energy!M239/0.0036</f>
        <v>1200</v>
      </c>
      <c r="J250" s="189">
        <f>IF('[1]everything spreadsheet'!$B$12="Ozone",[1]energy!K238/0.0036,0)</f>
        <v>0</v>
      </c>
      <c r="K250" s="187">
        <f>(IF('[1]everything spreadsheet'!$B$12="Ozone",H250/$E$11/$I$10+I250/$E$11+J250/$E$11/$I$10,H250/$E$11/$I$10+I250/$E$11))</f>
        <v>1250</v>
      </c>
      <c r="L250" s="187">
        <f t="shared" si="19"/>
        <v>2000</v>
      </c>
    </row>
    <row r="251" spans="1:12">
      <c r="A251" s="184">
        <f t="shared" si="24"/>
        <v>231</v>
      </c>
      <c r="B251" s="185" t="s">
        <v>360</v>
      </c>
      <c r="C251" s="184">
        <v>19</v>
      </c>
      <c r="D251" s="184">
        <f t="shared" si="20"/>
        <v>14.2</v>
      </c>
      <c r="E251" s="186">
        <f t="shared" si="21"/>
        <v>15904</v>
      </c>
      <c r="F251" s="186">
        <f t="shared" si="22"/>
        <v>2703.6800000000003</v>
      </c>
      <c r="G251" s="186">
        <f t="shared" si="23"/>
        <v>2595.5328000000004</v>
      </c>
      <c r="H251" s="189">
        <f>[1]energy!G240/0.0036</f>
        <v>0</v>
      </c>
      <c r="I251">
        <f>[1]energy!M240/0.0036</f>
        <v>1200</v>
      </c>
      <c r="J251" s="189">
        <f>IF('[1]everything spreadsheet'!$B$12="Ozone",[1]energy!K239/0.0036,0)</f>
        <v>0</v>
      </c>
      <c r="K251" s="187">
        <f>(IF('[1]everything spreadsheet'!$B$12="Ozone",H251/$E$11/$I$10+I251/$E$11+J251/$E$11/$I$10,H251/$E$11/$I$10+I251/$E$11))</f>
        <v>1250</v>
      </c>
      <c r="L251" s="187">
        <f t="shared" si="19"/>
        <v>2000</v>
      </c>
    </row>
    <row r="252" spans="1:12">
      <c r="A252" s="184">
        <f t="shared" si="24"/>
        <v>232</v>
      </c>
      <c r="B252" s="185" t="s">
        <v>360</v>
      </c>
      <c r="C252" s="184">
        <v>20</v>
      </c>
      <c r="D252" s="184">
        <f t="shared" si="20"/>
        <v>14.2</v>
      </c>
      <c r="E252" s="186">
        <f t="shared" si="21"/>
        <v>15904</v>
      </c>
      <c r="F252" s="186">
        <f t="shared" si="22"/>
        <v>2703.6800000000003</v>
      </c>
      <c r="G252" s="186">
        <f t="shared" si="23"/>
        <v>2595.5328000000004</v>
      </c>
      <c r="H252" s="189">
        <f>[1]energy!G241/0.0036</f>
        <v>0</v>
      </c>
      <c r="I252">
        <f>[1]energy!M241/0.0036</f>
        <v>1200</v>
      </c>
      <c r="J252" s="189">
        <f>IF('[1]everything spreadsheet'!$B$12="Ozone",[1]energy!K240/0.0036,0)</f>
        <v>0</v>
      </c>
      <c r="K252" s="187">
        <f>(IF('[1]everything spreadsheet'!$B$12="Ozone",H252/$E$11/$I$10+I252/$E$11+J252/$E$11/$I$10,H252/$E$11/$I$10+I252/$E$11))</f>
        <v>1250</v>
      </c>
      <c r="L252" s="187">
        <f t="shared" si="19"/>
        <v>2000</v>
      </c>
    </row>
    <row r="253" spans="1:12">
      <c r="A253" s="184">
        <f t="shared" si="24"/>
        <v>233</v>
      </c>
      <c r="B253" s="185" t="s">
        <v>360</v>
      </c>
      <c r="C253" s="184">
        <v>21</v>
      </c>
      <c r="D253" s="184">
        <f t="shared" si="20"/>
        <v>14.2</v>
      </c>
      <c r="E253" s="186">
        <f t="shared" si="21"/>
        <v>15904</v>
      </c>
      <c r="F253" s="186">
        <f t="shared" si="22"/>
        <v>2703.6800000000003</v>
      </c>
      <c r="G253" s="186">
        <f t="shared" si="23"/>
        <v>2595.5328000000004</v>
      </c>
      <c r="H253" s="189">
        <f>[1]energy!G242/0.0036</f>
        <v>0</v>
      </c>
      <c r="I253">
        <f>[1]energy!M242/0.0036</f>
        <v>1200</v>
      </c>
      <c r="J253" s="189">
        <f>IF('[1]everything spreadsheet'!$B$12="Ozone",[1]energy!K241/0.0036,0)</f>
        <v>0</v>
      </c>
      <c r="K253" s="187">
        <f>(IF('[1]everything spreadsheet'!$B$12="Ozone",H253/$E$11/$I$10+I253/$E$11+J253/$E$11/$I$10,H253/$E$11/$I$10+I253/$E$11))</f>
        <v>1250</v>
      </c>
      <c r="L253" s="187">
        <f t="shared" si="19"/>
        <v>2000</v>
      </c>
    </row>
    <row r="254" spans="1:12">
      <c r="A254" s="184">
        <f t="shared" si="24"/>
        <v>234</v>
      </c>
      <c r="B254" s="185" t="s">
        <v>360</v>
      </c>
      <c r="C254" s="184">
        <v>22</v>
      </c>
      <c r="D254" s="184">
        <f t="shared" si="20"/>
        <v>14.2</v>
      </c>
      <c r="E254" s="186">
        <f t="shared" si="21"/>
        <v>15904</v>
      </c>
      <c r="F254" s="186">
        <f t="shared" si="22"/>
        <v>2703.6800000000003</v>
      </c>
      <c r="G254" s="186">
        <f t="shared" si="23"/>
        <v>2595.5328000000004</v>
      </c>
      <c r="H254" s="189">
        <f>[1]energy!G243/0.0036</f>
        <v>0</v>
      </c>
      <c r="I254">
        <f>[1]energy!M243/0.0036</f>
        <v>1200</v>
      </c>
      <c r="J254" s="189">
        <f>IF('[1]everything spreadsheet'!$B$12="Ozone",[1]energy!K242/0.0036,0)</f>
        <v>0</v>
      </c>
      <c r="K254" s="187">
        <f>(IF('[1]everything spreadsheet'!$B$12="Ozone",H254/$E$11/$I$10+I254/$E$11+J254/$E$11/$I$10,H254/$E$11/$I$10+I254/$E$11))</f>
        <v>1250</v>
      </c>
      <c r="L254" s="187">
        <f t="shared" si="19"/>
        <v>2000</v>
      </c>
    </row>
    <row r="255" spans="1:12">
      <c r="A255" s="184">
        <f t="shared" si="24"/>
        <v>235</v>
      </c>
      <c r="B255" s="185" t="s">
        <v>360</v>
      </c>
      <c r="C255" s="184">
        <v>23</v>
      </c>
      <c r="D255" s="184">
        <f t="shared" si="20"/>
        <v>14.2</v>
      </c>
      <c r="E255" s="186">
        <f t="shared" si="21"/>
        <v>15904</v>
      </c>
      <c r="F255" s="186">
        <f t="shared" si="22"/>
        <v>2703.6800000000003</v>
      </c>
      <c r="G255" s="186">
        <f t="shared" si="23"/>
        <v>2595.5328000000004</v>
      </c>
      <c r="H255" s="189">
        <f>[1]energy!G244/0.0036</f>
        <v>0</v>
      </c>
      <c r="I255">
        <f>[1]energy!M244/0.0036</f>
        <v>1200</v>
      </c>
      <c r="J255" s="189">
        <f>IF('[1]everything spreadsheet'!$B$12="Ozone",[1]energy!K243/0.0036,0)</f>
        <v>0</v>
      </c>
      <c r="K255" s="187">
        <f>(IF('[1]everything spreadsheet'!$B$12="Ozone",H255/$E$11/$I$10+I255/$E$11+J255/$E$11/$I$10,H255/$E$11/$I$10+I255/$E$11))</f>
        <v>1250</v>
      </c>
      <c r="L255" s="187">
        <f t="shared" si="19"/>
        <v>2000</v>
      </c>
    </row>
    <row r="256" spans="1:12">
      <c r="A256" s="184">
        <f t="shared" si="24"/>
        <v>236</v>
      </c>
      <c r="B256" s="185" t="s">
        <v>360</v>
      </c>
      <c r="C256" s="184">
        <v>24</v>
      </c>
      <c r="D256" s="184">
        <f t="shared" si="20"/>
        <v>14.2</v>
      </c>
      <c r="E256" s="186">
        <f t="shared" si="21"/>
        <v>15904</v>
      </c>
      <c r="F256" s="186">
        <f t="shared" si="22"/>
        <v>2703.6800000000003</v>
      </c>
      <c r="G256" s="186">
        <f t="shared" si="23"/>
        <v>2595.5328000000004</v>
      </c>
      <c r="H256" s="189">
        <f>[1]energy!G245/0.0036</f>
        <v>0</v>
      </c>
      <c r="I256">
        <f>[1]energy!M245/0.0036</f>
        <v>1200</v>
      </c>
      <c r="J256" s="189">
        <f>IF('[1]everything spreadsheet'!$B$12="Ozone",[1]energy!K244/0.0036,0)</f>
        <v>0</v>
      </c>
      <c r="K256" s="187">
        <f>(IF('[1]everything spreadsheet'!$B$12="Ozone",H256/$E$11/$I$10+I256/$E$11+J256/$E$11/$I$10,H256/$E$11/$I$10+I256/$E$11))</f>
        <v>1250</v>
      </c>
      <c r="L256" s="187">
        <f t="shared" si="19"/>
        <v>2000</v>
      </c>
    </row>
    <row r="257" spans="1:12">
      <c r="A257" s="184">
        <f t="shared" si="24"/>
        <v>237</v>
      </c>
      <c r="B257" s="185" t="s">
        <v>360</v>
      </c>
      <c r="C257" s="184">
        <v>25</v>
      </c>
      <c r="D257" s="184">
        <f t="shared" si="20"/>
        <v>14.2</v>
      </c>
      <c r="E257" s="186">
        <f t="shared" si="21"/>
        <v>15904</v>
      </c>
      <c r="F257" s="186">
        <f t="shared" si="22"/>
        <v>2703.6800000000003</v>
      </c>
      <c r="G257" s="186">
        <f t="shared" si="23"/>
        <v>2595.5328000000004</v>
      </c>
      <c r="H257" s="189">
        <f>[1]energy!G246/0.0036</f>
        <v>0</v>
      </c>
      <c r="I257">
        <f>[1]energy!M246/0.0036</f>
        <v>1200</v>
      </c>
      <c r="J257" s="189">
        <f>IF('[1]everything spreadsheet'!$B$12="Ozone",[1]energy!K245/0.0036,0)</f>
        <v>0</v>
      </c>
      <c r="K257" s="187">
        <f>(IF('[1]everything spreadsheet'!$B$12="Ozone",H257/$E$11/$I$10+I257/$E$11+J257/$E$11/$I$10,H257/$E$11/$I$10+I257/$E$11))</f>
        <v>1250</v>
      </c>
      <c r="L257" s="187">
        <f t="shared" si="19"/>
        <v>2000</v>
      </c>
    </row>
    <row r="258" spans="1:12">
      <c r="A258" s="184">
        <f t="shared" si="24"/>
        <v>238</v>
      </c>
      <c r="B258" s="185" t="s">
        <v>360</v>
      </c>
      <c r="C258" s="184">
        <v>26</v>
      </c>
      <c r="D258" s="184">
        <f t="shared" si="20"/>
        <v>14.2</v>
      </c>
      <c r="E258" s="186">
        <f t="shared" si="21"/>
        <v>15904</v>
      </c>
      <c r="F258" s="186">
        <f t="shared" si="22"/>
        <v>2703.6800000000003</v>
      </c>
      <c r="G258" s="186">
        <f t="shared" si="23"/>
        <v>2595.5328000000004</v>
      </c>
      <c r="H258" s="189">
        <f>[1]energy!G247/0.0036</f>
        <v>0</v>
      </c>
      <c r="I258">
        <f>[1]energy!M247/0.0036</f>
        <v>1200</v>
      </c>
      <c r="J258" s="189">
        <f>IF('[1]everything spreadsheet'!$B$12="Ozone",[1]energy!K246/0.0036,0)</f>
        <v>0</v>
      </c>
      <c r="K258" s="187">
        <f>(IF('[1]everything spreadsheet'!$B$12="Ozone",H258/$E$11/$I$10+I258/$E$11+J258/$E$11/$I$10,H258/$E$11/$I$10+I258/$E$11))</f>
        <v>1250</v>
      </c>
      <c r="L258" s="187">
        <f t="shared" si="19"/>
        <v>2000</v>
      </c>
    </row>
    <row r="259" spans="1:12">
      <c r="A259" s="184">
        <f t="shared" si="24"/>
        <v>239</v>
      </c>
      <c r="B259" s="185" t="s">
        <v>360</v>
      </c>
      <c r="C259" s="184">
        <v>27</v>
      </c>
      <c r="D259" s="184">
        <f t="shared" si="20"/>
        <v>14.2</v>
      </c>
      <c r="E259" s="186">
        <f t="shared" si="21"/>
        <v>15904</v>
      </c>
      <c r="F259" s="186">
        <f t="shared" si="22"/>
        <v>2703.6800000000003</v>
      </c>
      <c r="G259" s="186">
        <f t="shared" si="23"/>
        <v>2595.5328000000004</v>
      </c>
      <c r="H259" s="189">
        <f>[1]energy!G248/0.0036</f>
        <v>4.4021999977186734</v>
      </c>
      <c r="I259">
        <f>[1]energy!M248/0.0036</f>
        <v>1200</v>
      </c>
      <c r="J259" s="189">
        <f>IF('[1]everything spreadsheet'!$B$12="Ozone",[1]energy!K247/0.0036,0)</f>
        <v>0</v>
      </c>
      <c r="K259" s="187">
        <f>(IF('[1]everything spreadsheet'!$B$12="Ozone",H259/$E$11/$I$10+I259/$E$11+J259/$E$11/$I$10,H259/$E$11/$I$10+I259/$E$11))</f>
        <v>1254.984374997417</v>
      </c>
      <c r="L259" s="187">
        <f t="shared" si="19"/>
        <v>2000</v>
      </c>
    </row>
    <row r="260" spans="1:12">
      <c r="A260" s="184">
        <f t="shared" si="24"/>
        <v>240</v>
      </c>
      <c r="B260" s="185" t="s">
        <v>360</v>
      </c>
      <c r="C260" s="184">
        <v>28</v>
      </c>
      <c r="D260" s="184">
        <f t="shared" si="20"/>
        <v>14.2</v>
      </c>
      <c r="E260" s="186">
        <f t="shared" si="21"/>
        <v>15904</v>
      </c>
      <c r="F260" s="186">
        <f t="shared" si="22"/>
        <v>2703.6800000000003</v>
      </c>
      <c r="G260" s="186">
        <f t="shared" si="23"/>
        <v>2595.5328000000004</v>
      </c>
      <c r="H260" s="189">
        <f>[1]energy!G249/0.0036</f>
        <v>85.842899955514113</v>
      </c>
      <c r="I260">
        <f>[1]energy!M249/0.0036</f>
        <v>1200</v>
      </c>
      <c r="J260" s="189">
        <f>IF('[1]everything spreadsheet'!$B$12="Ozone",[1]energy!K248/0.0036,0)</f>
        <v>111.11111111111111</v>
      </c>
      <c r="K260" s="187">
        <f>(IF('[1]everything spreadsheet'!$B$12="Ozone",H260/$E$11/$I$10+I260/$E$11+J260/$E$11/$I$10,H260/$E$11/$I$10+I260/$E$11))</f>
        <v>1473.000465428697</v>
      </c>
      <c r="L260" s="187">
        <f t="shared" si="19"/>
        <v>2000</v>
      </c>
    </row>
    <row r="261" spans="1:12">
      <c r="A261" s="184">
        <f t="shared" si="24"/>
        <v>241</v>
      </c>
      <c r="B261" s="185" t="s">
        <v>360</v>
      </c>
      <c r="C261" s="184">
        <v>29</v>
      </c>
      <c r="D261" s="184">
        <f t="shared" si="20"/>
        <v>14.2</v>
      </c>
      <c r="E261" s="186">
        <f t="shared" si="21"/>
        <v>15904</v>
      </c>
      <c r="F261" s="186">
        <f t="shared" si="22"/>
        <v>2703.6800000000003</v>
      </c>
      <c r="G261" s="186">
        <f t="shared" si="23"/>
        <v>2595.5328000000004</v>
      </c>
      <c r="H261" s="189">
        <f>[1]energy!G250/0.0036</f>
        <v>39.619799979468063</v>
      </c>
      <c r="I261">
        <f>[1]energy!M250/0.0036</f>
        <v>1200</v>
      </c>
      <c r="J261" s="189">
        <f>IF('[1]everything spreadsheet'!$B$12="Ozone",[1]energy!K249/0.0036,0)</f>
        <v>2166.6666666666665</v>
      </c>
      <c r="K261" s="187">
        <f>(IF('[1]everything spreadsheet'!$B$12="Ozone",H261/$E$11/$I$10+I261/$E$11+J261/$E$11/$I$10,H261/$E$11/$I$10+I261/$E$11))</f>
        <v>3748.0598580685401</v>
      </c>
      <c r="L261" s="187">
        <f t="shared" si="19"/>
        <v>2000</v>
      </c>
    </row>
    <row r="262" spans="1:12">
      <c r="A262" s="184">
        <f t="shared" si="24"/>
        <v>242</v>
      </c>
      <c r="B262" s="185" t="s">
        <v>360</v>
      </c>
      <c r="C262" s="184">
        <v>30</v>
      </c>
      <c r="D262" s="184">
        <f t="shared" si="20"/>
        <v>14.2</v>
      </c>
      <c r="E262" s="186">
        <f t="shared" si="21"/>
        <v>15904</v>
      </c>
      <c r="F262" s="186">
        <f t="shared" si="22"/>
        <v>2703.6800000000003</v>
      </c>
      <c r="G262" s="186">
        <f t="shared" si="23"/>
        <v>2595.5328000000004</v>
      </c>
      <c r="H262" s="189">
        <f>[1]energy!G251/0.0036</f>
        <v>116.65829993954485</v>
      </c>
      <c r="I262">
        <f>[1]energy!M251/0.0036</f>
        <v>1200</v>
      </c>
      <c r="J262" s="189">
        <f>IF('[1]everything spreadsheet'!$B$12="Ozone",[1]energy!K250/0.0036,0)</f>
        <v>1000</v>
      </c>
      <c r="K262" s="187">
        <f>(IF('[1]everything spreadsheet'!$B$12="Ozone",H262/$E$11/$I$10+I262/$E$11+J262/$E$11/$I$10,H262/$E$11/$I$10+I262/$E$11))</f>
        <v>2514.3323142431441</v>
      </c>
      <c r="L262" s="187">
        <f t="shared" si="19"/>
        <v>847.47294193146081</v>
      </c>
    </row>
    <row r="263" spans="1:12">
      <c r="A263" s="184">
        <f t="shared" si="24"/>
        <v>243</v>
      </c>
      <c r="B263" s="185" t="s">
        <v>360</v>
      </c>
      <c r="C263" s="184">
        <v>31</v>
      </c>
      <c r="D263" s="184">
        <f t="shared" si="20"/>
        <v>14.2</v>
      </c>
      <c r="E263" s="186">
        <f t="shared" si="21"/>
        <v>15904</v>
      </c>
      <c r="F263" s="186">
        <f t="shared" si="22"/>
        <v>2703.6800000000003</v>
      </c>
      <c r="G263" s="186">
        <f t="shared" si="23"/>
        <v>2595.5328000000004</v>
      </c>
      <c r="H263" s="189">
        <f>[1]energy!G252/0.0036</f>
        <v>35.217599981749387</v>
      </c>
      <c r="I263">
        <f>[1]energy!M252/0.0036</f>
        <v>1200</v>
      </c>
      <c r="J263" s="189">
        <f>IF('[1]everything spreadsheet'!$B$12="Ozone",[1]energy!K251/0.0036,0)</f>
        <v>2944.4444444444443</v>
      </c>
      <c r="K263" s="187">
        <f>(IF('[1]everything spreadsheet'!$B$12="Ozone",H263/$E$11/$I$10+I263/$E$11+J263/$E$11/$I$10,H263/$E$11/$I$10+I263/$E$11))</f>
        <v>4623.7115539245851</v>
      </c>
      <c r="L263" s="187">
        <f t="shared" si="19"/>
        <v>928.67342768831713</v>
      </c>
    </row>
    <row r="264" spans="1:12">
      <c r="A264" s="184">
        <f t="shared" si="24"/>
        <v>244</v>
      </c>
      <c r="B264" s="185" t="s">
        <v>362</v>
      </c>
      <c r="C264" s="184">
        <v>1</v>
      </c>
      <c r="D264" s="184">
        <f t="shared" si="20"/>
        <v>12.5</v>
      </c>
      <c r="E264" s="186">
        <f t="shared" si="21"/>
        <v>14000</v>
      </c>
      <c r="F264" s="186">
        <f t="shared" si="22"/>
        <v>2380</v>
      </c>
      <c r="G264" s="186">
        <f t="shared" si="23"/>
        <v>2284.7999999999997</v>
      </c>
      <c r="H264" s="189">
        <f>[1]energy!G253/0.0036</f>
        <v>68.234099964639427</v>
      </c>
      <c r="I264">
        <f>[1]energy!M253/0.0036</f>
        <v>1200</v>
      </c>
      <c r="J264" s="189">
        <f>IF('[1]everything spreadsheet'!$B$12="Ozone",[1]energy!K252/0.0036,0)</f>
        <v>888.88888888888891</v>
      </c>
      <c r="K264" s="187">
        <f>(IF('[1]everything spreadsheet'!$B$12="Ozone",H264/$E$11/$I$10+I264/$E$11+J264/$E$11/$I$10,H264/$E$11/$I$10+I264/$E$11))</f>
        <v>2333.6990362924912</v>
      </c>
      <c r="L264" s="187">
        <f t="shared" si="19"/>
        <v>0</v>
      </c>
    </row>
    <row r="265" spans="1:12">
      <c r="A265" s="184">
        <f t="shared" si="24"/>
        <v>245</v>
      </c>
      <c r="B265" s="185" t="s">
        <v>362</v>
      </c>
      <c r="C265" s="184">
        <v>2</v>
      </c>
      <c r="D265" s="184">
        <f t="shared" si="20"/>
        <v>12.5</v>
      </c>
      <c r="E265" s="186">
        <f t="shared" si="21"/>
        <v>14000</v>
      </c>
      <c r="F265" s="186">
        <f t="shared" si="22"/>
        <v>2380</v>
      </c>
      <c r="G265" s="186">
        <f t="shared" si="23"/>
        <v>2284.7999999999997</v>
      </c>
      <c r="H265" s="189">
        <f>[1]energy!G254/0.0036</f>
        <v>0</v>
      </c>
      <c r="I265">
        <f>[1]energy!M254/0.0036</f>
        <v>1200</v>
      </c>
      <c r="J265" s="189">
        <f>IF('[1]everything spreadsheet'!$B$12="Ozone",[1]energy!K253/0.0036,0)</f>
        <v>1722.2222222222224</v>
      </c>
      <c r="K265" s="187">
        <f>(IF('[1]everything spreadsheet'!$B$12="Ozone",H265/$E$11/$I$10+I265/$E$11+J265/$E$11/$I$10,H265/$E$11/$I$10+I265/$E$11))</f>
        <v>3199.9798711755238</v>
      </c>
      <c r="L265" s="187">
        <f t="shared" si="19"/>
        <v>0</v>
      </c>
    </row>
    <row r="266" spans="1:12">
      <c r="A266" s="184">
        <f t="shared" si="24"/>
        <v>246</v>
      </c>
      <c r="B266" s="185" t="s">
        <v>362</v>
      </c>
      <c r="C266" s="184">
        <v>3</v>
      </c>
      <c r="D266" s="184">
        <f t="shared" si="20"/>
        <v>12.5</v>
      </c>
      <c r="E266" s="186">
        <f t="shared" si="21"/>
        <v>14000</v>
      </c>
      <c r="F266" s="186">
        <f t="shared" si="22"/>
        <v>2380</v>
      </c>
      <c r="G266" s="186">
        <f t="shared" si="23"/>
        <v>2284.7999999999997</v>
      </c>
      <c r="H266" s="189">
        <f>[1]energy!G255/0.0036</f>
        <v>0</v>
      </c>
      <c r="I266">
        <f>[1]energy!M255/0.0036</f>
        <v>1200</v>
      </c>
      <c r="J266" s="189">
        <f>IF('[1]everything spreadsheet'!$B$12="Ozone",[1]energy!K254/0.0036,0)</f>
        <v>0</v>
      </c>
      <c r="K266" s="187">
        <f>(IF('[1]everything spreadsheet'!$B$12="Ozone",H266/$E$11/$I$10+I266/$E$11+J266/$E$11/$I$10,H266/$E$11/$I$10+I266/$E$11))</f>
        <v>1250</v>
      </c>
      <c r="L266" s="187">
        <f t="shared" si="19"/>
        <v>0</v>
      </c>
    </row>
    <row r="267" spans="1:12">
      <c r="A267" s="184">
        <f t="shared" si="24"/>
        <v>247</v>
      </c>
      <c r="B267" s="185" t="s">
        <v>362</v>
      </c>
      <c r="C267" s="184">
        <v>4</v>
      </c>
      <c r="D267" s="184">
        <f t="shared" si="20"/>
        <v>12.5</v>
      </c>
      <c r="E267" s="186">
        <f t="shared" si="21"/>
        <v>14000</v>
      </c>
      <c r="F267" s="186">
        <f t="shared" si="22"/>
        <v>2380</v>
      </c>
      <c r="G267" s="186">
        <f t="shared" si="23"/>
        <v>2284.7999999999997</v>
      </c>
      <c r="H267" s="189">
        <f>[1]energy!G256/0.0036</f>
        <v>0</v>
      </c>
      <c r="I267">
        <f>[1]energy!M256/0.0036</f>
        <v>1200</v>
      </c>
      <c r="J267" s="189">
        <f>IF('[1]everything spreadsheet'!$B$12="Ozone",[1]energy!K255/0.0036,0)</f>
        <v>0</v>
      </c>
      <c r="K267" s="187">
        <f>(IF('[1]everything spreadsheet'!$B$12="Ozone",H267/$E$11/$I$10+I267/$E$11+J267/$E$11/$I$10,H267/$E$11/$I$10+I267/$E$11))</f>
        <v>1250</v>
      </c>
      <c r="L267" s="187">
        <f t="shared" si="19"/>
        <v>1034.7999999999997</v>
      </c>
    </row>
    <row r="268" spans="1:12">
      <c r="A268" s="184">
        <f t="shared" si="24"/>
        <v>248</v>
      </c>
      <c r="B268" s="185" t="s">
        <v>362</v>
      </c>
      <c r="C268" s="184">
        <v>5</v>
      </c>
      <c r="D268" s="184">
        <f t="shared" si="20"/>
        <v>12.5</v>
      </c>
      <c r="E268" s="186">
        <f t="shared" si="21"/>
        <v>14000</v>
      </c>
      <c r="F268" s="186">
        <f t="shared" si="22"/>
        <v>2380</v>
      </c>
      <c r="G268" s="186">
        <f t="shared" si="23"/>
        <v>2284.7999999999997</v>
      </c>
      <c r="H268" s="189">
        <f>[1]energy!G257/0.0036</f>
        <v>0</v>
      </c>
      <c r="I268">
        <f>[1]energy!M257/0.0036</f>
        <v>1200</v>
      </c>
      <c r="J268" s="189">
        <f>IF('[1]everything spreadsheet'!$B$12="Ozone",[1]energy!K256/0.0036,0)</f>
        <v>0</v>
      </c>
      <c r="K268" s="187">
        <f>(IF('[1]everything spreadsheet'!$B$12="Ozone",H268/$E$11/$I$10+I268/$E$11+J268/$E$11/$I$10,H268/$E$11/$I$10+I268/$E$11))</f>
        <v>1250</v>
      </c>
      <c r="L268" s="187">
        <f t="shared" si="19"/>
        <v>2000</v>
      </c>
    </row>
    <row r="269" spans="1:12">
      <c r="A269" s="184">
        <f t="shared" si="24"/>
        <v>249</v>
      </c>
      <c r="B269" s="185" t="s">
        <v>362</v>
      </c>
      <c r="C269" s="184">
        <v>6</v>
      </c>
      <c r="D269" s="184">
        <f t="shared" si="20"/>
        <v>12.5</v>
      </c>
      <c r="E269" s="186">
        <f t="shared" si="21"/>
        <v>14000</v>
      </c>
      <c r="F269" s="186">
        <f t="shared" si="22"/>
        <v>2380</v>
      </c>
      <c r="G269" s="186">
        <f t="shared" si="23"/>
        <v>2284.7999999999997</v>
      </c>
      <c r="H269" s="189">
        <f>[1]energy!G258/0.0036</f>
        <v>0</v>
      </c>
      <c r="I269">
        <f>[1]energy!M258/0.0036</f>
        <v>1200</v>
      </c>
      <c r="J269" s="189">
        <f>IF('[1]everything spreadsheet'!$B$12="Ozone",[1]energy!K257/0.0036,0)</f>
        <v>0</v>
      </c>
      <c r="K269" s="187">
        <f>(IF('[1]everything spreadsheet'!$B$12="Ozone",H269/$E$11/$I$10+I269/$E$11+J269/$E$11/$I$10,H269/$E$11/$I$10+I269/$E$11))</f>
        <v>1250</v>
      </c>
      <c r="L269" s="187">
        <f t="shared" si="19"/>
        <v>2000</v>
      </c>
    </row>
    <row r="270" spans="1:12">
      <c r="A270" s="184">
        <f t="shared" si="24"/>
        <v>250</v>
      </c>
      <c r="B270" s="185" t="s">
        <v>362</v>
      </c>
      <c r="C270" s="184">
        <v>7</v>
      </c>
      <c r="D270" s="184">
        <f t="shared" si="20"/>
        <v>12.5</v>
      </c>
      <c r="E270" s="186">
        <f t="shared" si="21"/>
        <v>14000</v>
      </c>
      <c r="F270" s="186">
        <f t="shared" si="22"/>
        <v>2380</v>
      </c>
      <c r="G270" s="186">
        <f t="shared" si="23"/>
        <v>2284.7999999999997</v>
      </c>
      <c r="H270" s="189">
        <f>[1]energy!G259/0.0036</f>
        <v>0</v>
      </c>
      <c r="I270">
        <f>[1]energy!M259/0.0036</f>
        <v>1200</v>
      </c>
      <c r="J270" s="189">
        <f>IF('[1]everything spreadsheet'!$B$12="Ozone",[1]energy!K258/0.0036,0)</f>
        <v>0</v>
      </c>
      <c r="K270" s="187">
        <f>(IF('[1]everything spreadsheet'!$B$12="Ozone",H270/$E$11/$I$10+I270/$E$11+J270/$E$11/$I$10,H270/$E$11/$I$10+I270/$E$11))</f>
        <v>1250</v>
      </c>
      <c r="L270" s="187">
        <f t="shared" si="19"/>
        <v>2000</v>
      </c>
    </row>
    <row r="271" spans="1:12">
      <c r="A271" s="184">
        <f t="shared" si="24"/>
        <v>251</v>
      </c>
      <c r="B271" s="185" t="s">
        <v>362</v>
      </c>
      <c r="C271" s="184">
        <v>8</v>
      </c>
      <c r="D271" s="184">
        <f t="shared" si="20"/>
        <v>12.5</v>
      </c>
      <c r="E271" s="186">
        <f t="shared" si="21"/>
        <v>14000</v>
      </c>
      <c r="F271" s="186">
        <f t="shared" si="22"/>
        <v>2380</v>
      </c>
      <c r="G271" s="186">
        <f t="shared" si="23"/>
        <v>2284.7999999999997</v>
      </c>
      <c r="H271" s="189">
        <f>[1]energy!G260/0.0036</f>
        <v>0</v>
      </c>
      <c r="I271">
        <f>[1]energy!M260/0.0036</f>
        <v>1200</v>
      </c>
      <c r="J271" s="189">
        <f>IF('[1]everything spreadsheet'!$B$12="Ozone",[1]energy!K259/0.0036,0)</f>
        <v>0</v>
      </c>
      <c r="K271" s="187">
        <f>(IF('[1]everything spreadsheet'!$B$12="Ozone",H271/$E$11/$I$10+I271/$E$11+J271/$E$11/$I$10,H271/$E$11/$I$10+I271/$E$11))</f>
        <v>1250</v>
      </c>
      <c r="L271" s="187">
        <f t="shared" si="19"/>
        <v>2000</v>
      </c>
    </row>
    <row r="272" spans="1:12">
      <c r="A272" s="184">
        <f t="shared" si="24"/>
        <v>252</v>
      </c>
      <c r="B272" s="185" t="s">
        <v>362</v>
      </c>
      <c r="C272" s="184">
        <v>9</v>
      </c>
      <c r="D272" s="184">
        <f t="shared" si="20"/>
        <v>12.5</v>
      </c>
      <c r="E272" s="186">
        <f t="shared" si="21"/>
        <v>14000</v>
      </c>
      <c r="F272" s="186">
        <f t="shared" si="22"/>
        <v>2380</v>
      </c>
      <c r="G272" s="186">
        <f t="shared" si="23"/>
        <v>2284.7999999999997</v>
      </c>
      <c r="H272" s="189">
        <f>[1]energy!G261/0.0036</f>
        <v>0</v>
      </c>
      <c r="I272">
        <f>[1]energy!M261/0.0036</f>
        <v>1200</v>
      </c>
      <c r="J272" s="189">
        <f>IF('[1]everything spreadsheet'!$B$12="Ozone",[1]energy!K260/0.0036,0)</f>
        <v>0</v>
      </c>
      <c r="K272" s="187">
        <f>(IF('[1]everything spreadsheet'!$B$12="Ozone",H272/$E$11/$I$10+I272/$E$11+J272/$E$11/$I$10,H272/$E$11/$I$10+I272/$E$11))</f>
        <v>1250</v>
      </c>
      <c r="L272" s="187">
        <f t="shared" ref="L272:L335" si="25">MAX(MIN((L271+G271-K271),$E$9*$E$10),0)</f>
        <v>2000</v>
      </c>
    </row>
    <row r="273" spans="1:12">
      <c r="A273" s="184">
        <f t="shared" si="24"/>
        <v>253</v>
      </c>
      <c r="B273" s="185" t="s">
        <v>362</v>
      </c>
      <c r="C273" s="184">
        <v>10</v>
      </c>
      <c r="D273" s="184">
        <f t="shared" si="20"/>
        <v>12.5</v>
      </c>
      <c r="E273" s="186">
        <f t="shared" si="21"/>
        <v>14000</v>
      </c>
      <c r="F273" s="186">
        <f t="shared" si="22"/>
        <v>2380</v>
      </c>
      <c r="G273" s="186">
        <f t="shared" si="23"/>
        <v>2284.7999999999997</v>
      </c>
      <c r="H273" s="189">
        <f>[1]energy!G262/0.0036</f>
        <v>0</v>
      </c>
      <c r="I273">
        <f>[1]energy!M262/0.0036</f>
        <v>1200</v>
      </c>
      <c r="J273" s="189">
        <f>IF('[1]everything spreadsheet'!$B$12="Ozone",[1]energy!K261/0.0036,0)</f>
        <v>0</v>
      </c>
      <c r="K273" s="187">
        <f>(IF('[1]everything spreadsheet'!$B$12="Ozone",H273/$E$11/$I$10+I273/$E$11+J273/$E$11/$I$10,H273/$E$11/$I$10+I273/$E$11))</f>
        <v>1250</v>
      </c>
      <c r="L273" s="187">
        <f t="shared" si="25"/>
        <v>2000</v>
      </c>
    </row>
    <row r="274" spans="1:12">
      <c r="A274" s="184">
        <f t="shared" si="24"/>
        <v>254</v>
      </c>
      <c r="B274" s="185" t="s">
        <v>362</v>
      </c>
      <c r="C274" s="184">
        <v>11</v>
      </c>
      <c r="D274" s="184">
        <f t="shared" si="20"/>
        <v>12.5</v>
      </c>
      <c r="E274" s="186">
        <f t="shared" si="21"/>
        <v>14000</v>
      </c>
      <c r="F274" s="186">
        <f t="shared" si="22"/>
        <v>2380</v>
      </c>
      <c r="G274" s="186">
        <f t="shared" si="23"/>
        <v>2284.7999999999997</v>
      </c>
      <c r="H274" s="189">
        <f>[1]energy!G263/0.0036</f>
        <v>0</v>
      </c>
      <c r="I274">
        <f>[1]energy!M263/0.0036</f>
        <v>1200</v>
      </c>
      <c r="J274" s="189">
        <f>IF('[1]everything spreadsheet'!$B$12="Ozone",[1]energy!K262/0.0036,0)</f>
        <v>0</v>
      </c>
      <c r="K274" s="187">
        <f>(IF('[1]everything spreadsheet'!$B$12="Ozone",H274/$E$11/$I$10+I274/$E$11+J274/$E$11/$I$10,H274/$E$11/$I$10+I274/$E$11))</f>
        <v>1250</v>
      </c>
      <c r="L274" s="187">
        <f t="shared" si="25"/>
        <v>2000</v>
      </c>
    </row>
    <row r="275" spans="1:12">
      <c r="A275" s="184">
        <f t="shared" si="24"/>
        <v>255</v>
      </c>
      <c r="B275" s="185" t="s">
        <v>362</v>
      </c>
      <c r="C275" s="184">
        <v>12</v>
      </c>
      <c r="D275" s="184">
        <f t="shared" si="20"/>
        <v>12.5</v>
      </c>
      <c r="E275" s="186">
        <f t="shared" si="21"/>
        <v>14000</v>
      </c>
      <c r="F275" s="186">
        <f t="shared" si="22"/>
        <v>2380</v>
      </c>
      <c r="G275" s="186">
        <f t="shared" si="23"/>
        <v>2284.7999999999997</v>
      </c>
      <c r="H275" s="189">
        <f>[1]energy!G264/0.0036</f>
        <v>0</v>
      </c>
      <c r="I275">
        <f>[1]energy!M264/0.0036</f>
        <v>1200</v>
      </c>
      <c r="J275" s="189">
        <f>IF('[1]everything spreadsheet'!$B$12="Ozone",[1]energy!K263/0.0036,0)</f>
        <v>0</v>
      </c>
      <c r="K275" s="187">
        <f>(IF('[1]everything spreadsheet'!$B$12="Ozone",H275/$E$11/$I$10+I275/$E$11+J275/$E$11/$I$10,H275/$E$11/$I$10+I275/$E$11))</f>
        <v>1250</v>
      </c>
      <c r="L275" s="187">
        <f t="shared" si="25"/>
        <v>2000</v>
      </c>
    </row>
    <row r="276" spans="1:12">
      <c r="A276" s="184">
        <f t="shared" si="24"/>
        <v>256</v>
      </c>
      <c r="B276" s="185" t="s">
        <v>362</v>
      </c>
      <c r="C276" s="184">
        <v>13</v>
      </c>
      <c r="D276" s="184">
        <f t="shared" si="20"/>
        <v>12.5</v>
      </c>
      <c r="E276" s="186">
        <f t="shared" si="21"/>
        <v>14000</v>
      </c>
      <c r="F276" s="186">
        <f t="shared" si="22"/>
        <v>2380</v>
      </c>
      <c r="G276" s="186">
        <f t="shared" si="23"/>
        <v>2284.7999999999997</v>
      </c>
      <c r="H276" s="189">
        <f>[1]energy!G265/0.0036</f>
        <v>0</v>
      </c>
      <c r="I276">
        <f>[1]energy!M265/0.0036</f>
        <v>1200</v>
      </c>
      <c r="J276" s="189">
        <f>IF('[1]everything spreadsheet'!$B$12="Ozone",[1]energy!K264/0.0036,0)</f>
        <v>0</v>
      </c>
      <c r="K276" s="187">
        <f>(IF('[1]everything spreadsheet'!$B$12="Ozone",H276/$E$11/$I$10+I276/$E$11+J276/$E$11/$I$10,H276/$E$11/$I$10+I276/$E$11))</f>
        <v>1250</v>
      </c>
      <c r="L276" s="187">
        <f t="shared" si="25"/>
        <v>2000</v>
      </c>
    </row>
    <row r="277" spans="1:12">
      <c r="A277" s="184">
        <f t="shared" si="24"/>
        <v>257</v>
      </c>
      <c r="B277" s="185" t="s">
        <v>362</v>
      </c>
      <c r="C277" s="184">
        <v>14</v>
      </c>
      <c r="D277" s="184">
        <f t="shared" si="20"/>
        <v>12.5</v>
      </c>
      <c r="E277" s="186">
        <f t="shared" si="21"/>
        <v>14000</v>
      </c>
      <c r="F277" s="186">
        <f t="shared" si="22"/>
        <v>2380</v>
      </c>
      <c r="G277" s="186">
        <f t="shared" si="23"/>
        <v>2284.7999999999997</v>
      </c>
      <c r="H277" s="189">
        <f>[1]energy!G266/0.0036</f>
        <v>0</v>
      </c>
      <c r="I277">
        <f>[1]energy!M266/0.0036</f>
        <v>1200</v>
      </c>
      <c r="J277" s="189">
        <f>IF('[1]everything spreadsheet'!$B$12="Ozone",[1]energy!K265/0.0036,0)</f>
        <v>0</v>
      </c>
      <c r="K277" s="187">
        <f>(IF('[1]everything spreadsheet'!$B$12="Ozone",H277/$E$11/$I$10+I277/$E$11+J277/$E$11/$I$10,H277/$E$11/$I$10+I277/$E$11))</f>
        <v>1250</v>
      </c>
      <c r="L277" s="187">
        <f t="shared" si="25"/>
        <v>2000</v>
      </c>
    </row>
    <row r="278" spans="1:12">
      <c r="A278" s="184">
        <f t="shared" si="24"/>
        <v>258</v>
      </c>
      <c r="B278" s="185" t="s">
        <v>362</v>
      </c>
      <c r="C278" s="184">
        <v>15</v>
      </c>
      <c r="D278" s="184">
        <f t="shared" ref="D278:D341" si="26">INDEX($B$6:$B$17,MATCH(B278,$A$6:$A$17,0))</f>
        <v>12.5</v>
      </c>
      <c r="E278" s="186">
        <f t="shared" ref="E278:E341" si="27">$E$4*$E$6*$E$5*D278</f>
        <v>14000</v>
      </c>
      <c r="F278" s="186">
        <f t="shared" ref="F278:F341" si="28">E278*$E$7</f>
        <v>2380</v>
      </c>
      <c r="G278" s="186">
        <f t="shared" ref="G278:G341" si="29">F278*$E$11</f>
        <v>2284.7999999999997</v>
      </c>
      <c r="H278" s="189">
        <f>[1]energy!G267/0.0036</f>
        <v>0</v>
      </c>
      <c r="I278">
        <f>[1]energy!M267/0.0036</f>
        <v>1200</v>
      </c>
      <c r="J278" s="189">
        <f>IF('[1]everything spreadsheet'!$B$12="Ozone",[1]energy!K266/0.0036,0)</f>
        <v>0</v>
      </c>
      <c r="K278" s="187">
        <f>(IF('[1]everything spreadsheet'!$B$12="Ozone",H278/$E$11/$I$10+I278/$E$11+J278/$E$11/$I$10,H278/$E$11/$I$10+I278/$E$11))</f>
        <v>1250</v>
      </c>
      <c r="L278" s="187">
        <f t="shared" si="25"/>
        <v>2000</v>
      </c>
    </row>
    <row r="279" spans="1:12">
      <c r="A279" s="184">
        <f t="shared" ref="A279:A342" si="30">+A278+1</f>
        <v>259</v>
      </c>
      <c r="B279" s="185" t="s">
        <v>362</v>
      </c>
      <c r="C279" s="184">
        <v>16</v>
      </c>
      <c r="D279" s="184">
        <f t="shared" si="26"/>
        <v>12.5</v>
      </c>
      <c r="E279" s="186">
        <f t="shared" si="27"/>
        <v>14000</v>
      </c>
      <c r="F279" s="186">
        <f t="shared" si="28"/>
        <v>2380</v>
      </c>
      <c r="G279" s="186">
        <f t="shared" si="29"/>
        <v>2284.7999999999997</v>
      </c>
      <c r="H279" s="189">
        <f>[1]energy!G268/0.0036</f>
        <v>0</v>
      </c>
      <c r="I279">
        <f>[1]energy!M268/0.0036</f>
        <v>1200</v>
      </c>
      <c r="J279" s="189">
        <f>IF('[1]everything spreadsheet'!$B$12="Ozone",[1]energy!K267/0.0036,0)</f>
        <v>0</v>
      </c>
      <c r="K279" s="187">
        <f>(IF('[1]everything spreadsheet'!$B$12="Ozone",H279/$E$11/$I$10+I279/$E$11+J279/$E$11/$I$10,H279/$E$11/$I$10+I279/$E$11))</f>
        <v>1250</v>
      </c>
      <c r="L279" s="187">
        <f t="shared" si="25"/>
        <v>2000</v>
      </c>
    </row>
    <row r="280" spans="1:12">
      <c r="A280" s="184">
        <f t="shared" si="30"/>
        <v>260</v>
      </c>
      <c r="B280" s="185" t="s">
        <v>362</v>
      </c>
      <c r="C280" s="184">
        <v>17</v>
      </c>
      <c r="D280" s="184">
        <f t="shared" si="26"/>
        <v>12.5</v>
      </c>
      <c r="E280" s="186">
        <f t="shared" si="27"/>
        <v>14000</v>
      </c>
      <c r="F280" s="186">
        <f t="shared" si="28"/>
        <v>2380</v>
      </c>
      <c r="G280" s="186">
        <f t="shared" si="29"/>
        <v>2284.7999999999997</v>
      </c>
      <c r="H280" s="189">
        <f>[1]energy!G269/0.0036</f>
        <v>275.13749985741714</v>
      </c>
      <c r="I280">
        <f>[1]energy!M269/0.0036</f>
        <v>1200</v>
      </c>
      <c r="J280" s="189">
        <f>IF('[1]everything spreadsheet'!$B$12="Ozone",[1]energy!K268/0.0036,0)</f>
        <v>0</v>
      </c>
      <c r="K280" s="187">
        <f>(IF('[1]everything spreadsheet'!$B$12="Ozone",H280/$E$11/$I$10+I280/$E$11+J280/$E$11/$I$10,H280/$E$11/$I$10+I280/$E$11))</f>
        <v>1561.5234373385611</v>
      </c>
      <c r="L280" s="187">
        <f t="shared" si="25"/>
        <v>2000</v>
      </c>
    </row>
    <row r="281" spans="1:12">
      <c r="A281" s="184">
        <f t="shared" si="30"/>
        <v>261</v>
      </c>
      <c r="B281" s="185" t="s">
        <v>362</v>
      </c>
      <c r="C281" s="184">
        <v>18</v>
      </c>
      <c r="D281" s="184">
        <f t="shared" si="26"/>
        <v>12.5</v>
      </c>
      <c r="E281" s="186">
        <f t="shared" si="27"/>
        <v>14000</v>
      </c>
      <c r="F281" s="186">
        <f t="shared" si="28"/>
        <v>2380</v>
      </c>
      <c r="G281" s="186">
        <f t="shared" si="29"/>
        <v>2284.7999999999997</v>
      </c>
      <c r="H281" s="189">
        <f>[1]energy!G270/0.0036</f>
        <v>4.4021999977186734</v>
      </c>
      <c r="I281">
        <f>[1]energy!M270/0.0036</f>
        <v>1200</v>
      </c>
      <c r="J281" s="189">
        <f>IF('[1]everything spreadsheet'!$B$12="Ozone",[1]energy!K269/0.0036,0)</f>
        <v>6944.4444444444443</v>
      </c>
      <c r="K281" s="187">
        <f>(IF('[1]everything spreadsheet'!$B$12="Ozone",H281/$E$11/$I$10+I281/$E$11+J281/$E$11/$I$10,H281/$E$11/$I$10+I281/$E$11))</f>
        <v>9117.8064361890429</v>
      </c>
      <c r="L281" s="187">
        <f t="shared" si="25"/>
        <v>2000</v>
      </c>
    </row>
    <row r="282" spans="1:12">
      <c r="A282" s="184">
        <f t="shared" si="30"/>
        <v>262</v>
      </c>
      <c r="B282" s="185" t="s">
        <v>362</v>
      </c>
      <c r="C282" s="184">
        <v>19</v>
      </c>
      <c r="D282" s="184">
        <f t="shared" si="26"/>
        <v>12.5</v>
      </c>
      <c r="E282" s="186">
        <f t="shared" si="27"/>
        <v>14000</v>
      </c>
      <c r="F282" s="186">
        <f t="shared" si="28"/>
        <v>2380</v>
      </c>
      <c r="G282" s="186">
        <f t="shared" si="29"/>
        <v>2284.7999999999997</v>
      </c>
      <c r="H282" s="189">
        <f>[1]energy!G271/0.0036</f>
        <v>0</v>
      </c>
      <c r="I282">
        <f>[1]energy!M271/0.0036</f>
        <v>1200</v>
      </c>
      <c r="J282" s="189">
        <f>IF('[1]everything spreadsheet'!$B$12="Ozone",[1]energy!K270/0.0036,0)</f>
        <v>111.11111111111111</v>
      </c>
      <c r="K282" s="187">
        <f>(IF('[1]everything spreadsheet'!$B$12="Ozone",H282/$E$11/$I$10+I282/$E$11+J282/$E$11/$I$10,H282/$E$11/$I$10+I282/$E$11))</f>
        <v>1375.805152979066</v>
      </c>
      <c r="L282" s="187">
        <f t="shared" si="25"/>
        <v>0</v>
      </c>
    </row>
    <row r="283" spans="1:12">
      <c r="A283" s="184">
        <f t="shared" si="30"/>
        <v>263</v>
      </c>
      <c r="B283" s="185" t="s">
        <v>362</v>
      </c>
      <c r="C283" s="184">
        <v>20</v>
      </c>
      <c r="D283" s="184">
        <f t="shared" si="26"/>
        <v>12.5</v>
      </c>
      <c r="E283" s="186">
        <f t="shared" si="27"/>
        <v>14000</v>
      </c>
      <c r="F283" s="186">
        <f t="shared" si="28"/>
        <v>2380</v>
      </c>
      <c r="G283" s="186">
        <f t="shared" si="29"/>
        <v>2284.7999999999997</v>
      </c>
      <c r="H283" s="189">
        <f>[1]energy!G272/0.0036</f>
        <v>22.010999988593365</v>
      </c>
      <c r="I283">
        <f>[1]energy!M272/0.0036</f>
        <v>1200</v>
      </c>
      <c r="J283" s="189">
        <f>IF('[1]everything spreadsheet'!$B$12="Ozone",[1]energy!K271/0.0036,0)</f>
        <v>0</v>
      </c>
      <c r="K283" s="187">
        <f>(IF('[1]everything spreadsheet'!$B$12="Ozone",H283/$E$11/$I$10+I283/$E$11+J283/$E$11/$I$10,H283/$E$11/$I$10+I283/$E$11))</f>
        <v>1274.9218749870849</v>
      </c>
      <c r="L283" s="187">
        <f t="shared" si="25"/>
        <v>908.99484702093378</v>
      </c>
    </row>
    <row r="284" spans="1:12">
      <c r="A284" s="184">
        <f t="shared" si="30"/>
        <v>264</v>
      </c>
      <c r="B284" s="185" t="s">
        <v>362</v>
      </c>
      <c r="C284" s="184">
        <v>21</v>
      </c>
      <c r="D284" s="184">
        <f t="shared" si="26"/>
        <v>12.5</v>
      </c>
      <c r="E284" s="186">
        <f t="shared" si="27"/>
        <v>14000</v>
      </c>
      <c r="F284" s="186">
        <f t="shared" si="28"/>
        <v>2380</v>
      </c>
      <c r="G284" s="186">
        <f t="shared" si="29"/>
        <v>2284.7999999999997</v>
      </c>
      <c r="H284" s="189">
        <f>[1]energy!G273/0.0036</f>
        <v>136.46819992927885</v>
      </c>
      <c r="I284">
        <f>[1]energy!M273/0.0036</f>
        <v>1200</v>
      </c>
      <c r="J284" s="189">
        <f>IF('[1]everything spreadsheet'!$B$12="Ozone",[1]energy!K272/0.0036,0)</f>
        <v>555.55555555555554</v>
      </c>
      <c r="K284" s="187">
        <f>(IF('[1]everything spreadsheet'!$B$12="Ozone",H284/$E$11/$I$10+I284/$E$11+J284/$E$11/$I$10,H284/$E$11/$I$10+I284/$E$11))</f>
        <v>2033.5413898152565</v>
      </c>
      <c r="L284" s="187">
        <f t="shared" si="25"/>
        <v>1918.8729720338486</v>
      </c>
    </row>
    <row r="285" spans="1:12">
      <c r="A285" s="184">
        <f t="shared" si="30"/>
        <v>265</v>
      </c>
      <c r="B285" s="185" t="s">
        <v>362</v>
      </c>
      <c r="C285" s="184">
        <v>22</v>
      </c>
      <c r="D285" s="184">
        <f t="shared" si="26"/>
        <v>12.5</v>
      </c>
      <c r="E285" s="186">
        <f t="shared" si="27"/>
        <v>14000</v>
      </c>
      <c r="F285" s="186">
        <f t="shared" si="28"/>
        <v>2380</v>
      </c>
      <c r="G285" s="186">
        <f t="shared" si="29"/>
        <v>2284.7999999999997</v>
      </c>
      <c r="H285" s="189">
        <f>[1]energy!G274/0.0036</f>
        <v>275.13749985741714</v>
      </c>
      <c r="I285">
        <f>[1]energy!M274/0.0036</f>
        <v>1200</v>
      </c>
      <c r="J285" s="189">
        <f>IF('[1]everything spreadsheet'!$B$12="Ozone",[1]energy!K273/0.0036,0)</f>
        <v>3444.4444444444448</v>
      </c>
      <c r="K285" s="187">
        <f>(IF('[1]everything spreadsheet'!$B$12="Ozone",H285/$E$11/$I$10+I285/$E$11+J285/$E$11/$I$10,H285/$E$11/$I$10+I285/$E$11))</f>
        <v>5461.4831796896087</v>
      </c>
      <c r="L285" s="187">
        <f t="shared" si="25"/>
        <v>2000</v>
      </c>
    </row>
    <row r="286" spans="1:12">
      <c r="A286" s="184">
        <f t="shared" si="30"/>
        <v>266</v>
      </c>
      <c r="B286" s="185" t="s">
        <v>362</v>
      </c>
      <c r="C286" s="184">
        <v>23</v>
      </c>
      <c r="D286" s="184">
        <f t="shared" si="26"/>
        <v>12.5</v>
      </c>
      <c r="E286" s="186">
        <f t="shared" si="27"/>
        <v>14000</v>
      </c>
      <c r="F286" s="186">
        <f t="shared" si="28"/>
        <v>2380</v>
      </c>
      <c r="G286" s="186">
        <f t="shared" si="29"/>
        <v>2284.7999999999997</v>
      </c>
      <c r="H286" s="189">
        <f>[1]energy!G275/0.0036</f>
        <v>17.608799990874694</v>
      </c>
      <c r="I286">
        <f>[1]energy!M275/0.0036</f>
        <v>1200</v>
      </c>
      <c r="J286" s="189">
        <f>IF('[1]everything spreadsheet'!$B$12="Ozone",[1]energy!K274/0.0036,0)</f>
        <v>6944.4444444444443</v>
      </c>
      <c r="K286" s="187">
        <f>(IF('[1]everything spreadsheet'!$B$12="Ozone",H286/$E$11/$I$10+I286/$E$11+J286/$E$11/$I$10,H286/$E$11/$I$10+I286/$E$11))</f>
        <v>9132.759561181294</v>
      </c>
      <c r="L286" s="187">
        <f t="shared" si="25"/>
        <v>0</v>
      </c>
    </row>
    <row r="287" spans="1:12">
      <c r="A287" s="184">
        <f t="shared" si="30"/>
        <v>267</v>
      </c>
      <c r="B287" s="185" t="s">
        <v>362</v>
      </c>
      <c r="C287" s="184">
        <v>24</v>
      </c>
      <c r="D287" s="184">
        <f t="shared" si="26"/>
        <v>12.5</v>
      </c>
      <c r="E287" s="186">
        <f t="shared" si="27"/>
        <v>14000</v>
      </c>
      <c r="F287" s="186">
        <f t="shared" si="28"/>
        <v>2380</v>
      </c>
      <c r="G287" s="186">
        <f t="shared" si="29"/>
        <v>2284.7999999999997</v>
      </c>
      <c r="H287" s="189">
        <f>[1]energy!G276/0.0036</f>
        <v>6.6032999965780093</v>
      </c>
      <c r="I287">
        <f>[1]energy!M276/0.0036</f>
        <v>1200</v>
      </c>
      <c r="J287" s="189">
        <f>IF('[1]everything spreadsheet'!$B$12="Ozone",[1]energy!K275/0.0036,0)</f>
        <v>444.44444444444446</v>
      </c>
      <c r="K287" s="187">
        <f>(IF('[1]everything spreadsheet'!$B$12="Ozone",H287/$E$11/$I$10+I287/$E$11+J287/$E$11/$I$10,H287/$E$11/$I$10+I287/$E$11))</f>
        <v>1760.6971744123896</v>
      </c>
      <c r="L287" s="187">
        <f t="shared" si="25"/>
        <v>0</v>
      </c>
    </row>
    <row r="288" spans="1:12">
      <c r="A288" s="184">
        <f t="shared" si="30"/>
        <v>268</v>
      </c>
      <c r="B288" s="185" t="s">
        <v>362</v>
      </c>
      <c r="C288" s="184">
        <v>25</v>
      </c>
      <c r="D288" s="184">
        <f t="shared" si="26"/>
        <v>12.5</v>
      </c>
      <c r="E288" s="186">
        <f t="shared" si="27"/>
        <v>14000</v>
      </c>
      <c r="F288" s="186">
        <f t="shared" si="28"/>
        <v>2380</v>
      </c>
      <c r="G288" s="186">
        <f t="shared" si="29"/>
        <v>2284.7999999999997</v>
      </c>
      <c r="H288" s="189">
        <f>[1]energy!G277/0.0036</f>
        <v>90.245099953232781</v>
      </c>
      <c r="I288">
        <f>[1]energy!M277/0.0036</f>
        <v>1200</v>
      </c>
      <c r="J288" s="189">
        <f>IF('[1]everything spreadsheet'!$B$12="Ozone",[1]energy!K276/0.0036,0)</f>
        <v>166.66666666666666</v>
      </c>
      <c r="K288" s="187">
        <f>(IF('[1]everything spreadsheet'!$B$12="Ozone",H288/$E$11/$I$10+I288/$E$11+J288/$E$11/$I$10,H288/$E$11/$I$10+I288/$E$11))</f>
        <v>1540.887416915647</v>
      </c>
      <c r="L288" s="187">
        <f t="shared" si="25"/>
        <v>524.10282558761014</v>
      </c>
    </row>
    <row r="289" spans="1:12">
      <c r="A289" s="184">
        <f t="shared" si="30"/>
        <v>269</v>
      </c>
      <c r="B289" s="185" t="s">
        <v>362</v>
      </c>
      <c r="C289" s="184">
        <v>26</v>
      </c>
      <c r="D289" s="184">
        <f t="shared" si="26"/>
        <v>12.5</v>
      </c>
      <c r="E289" s="186">
        <f t="shared" si="27"/>
        <v>14000</v>
      </c>
      <c r="F289" s="186">
        <f t="shared" si="28"/>
        <v>2380</v>
      </c>
      <c r="G289" s="186">
        <f t="shared" si="29"/>
        <v>2284.7999999999997</v>
      </c>
      <c r="H289" s="189">
        <f>[1]energy!G278/0.0036</f>
        <v>0</v>
      </c>
      <c r="I289">
        <f>[1]energy!M278/0.0036</f>
        <v>1200</v>
      </c>
      <c r="J289" s="189">
        <f>IF('[1]everything spreadsheet'!$B$12="Ozone",[1]energy!K277/0.0036,0)</f>
        <v>2277.7777777777778</v>
      </c>
      <c r="K289" s="187">
        <f>(IF('[1]everything spreadsheet'!$B$12="Ozone",H289/$E$11/$I$10+I289/$E$11+J289/$E$11/$I$10,H289/$E$11/$I$10+I289/$E$11))</f>
        <v>3829.0056360708536</v>
      </c>
      <c r="L289" s="187">
        <f t="shared" si="25"/>
        <v>1268.0154086719631</v>
      </c>
    </row>
    <row r="290" spans="1:12">
      <c r="A290" s="184">
        <f t="shared" si="30"/>
        <v>270</v>
      </c>
      <c r="B290" s="185" t="s">
        <v>362</v>
      </c>
      <c r="C290" s="184">
        <v>27</v>
      </c>
      <c r="D290" s="184">
        <f t="shared" si="26"/>
        <v>12.5</v>
      </c>
      <c r="E290" s="186">
        <f t="shared" si="27"/>
        <v>14000</v>
      </c>
      <c r="F290" s="186">
        <f t="shared" si="28"/>
        <v>2380</v>
      </c>
      <c r="G290" s="186">
        <f t="shared" si="29"/>
        <v>2284.7999999999997</v>
      </c>
      <c r="H290" s="189">
        <f>[1]energy!G279/0.0036</f>
        <v>136.46819992927885</v>
      </c>
      <c r="I290">
        <f>[1]energy!M279/0.0036</f>
        <v>1200</v>
      </c>
      <c r="J290" s="189">
        <f>IF('[1]everything spreadsheet'!$B$12="Ozone",[1]energy!K278/0.0036,0)</f>
        <v>0</v>
      </c>
      <c r="K290" s="187">
        <f>(IF('[1]everything spreadsheet'!$B$12="Ozone",H290/$E$11/$I$10+I290/$E$11+J290/$E$11/$I$10,H290/$E$11/$I$10+I290/$E$11))</f>
        <v>1404.5156249199263</v>
      </c>
      <c r="L290" s="187">
        <f t="shared" si="25"/>
        <v>0</v>
      </c>
    </row>
    <row r="291" spans="1:12">
      <c r="A291" s="184">
        <f t="shared" si="30"/>
        <v>271</v>
      </c>
      <c r="B291" s="185" t="s">
        <v>362</v>
      </c>
      <c r="C291" s="184">
        <v>28</v>
      </c>
      <c r="D291" s="184">
        <f t="shared" si="26"/>
        <v>12.5</v>
      </c>
      <c r="E291" s="186">
        <f t="shared" si="27"/>
        <v>14000</v>
      </c>
      <c r="F291" s="186">
        <f t="shared" si="28"/>
        <v>2380</v>
      </c>
      <c r="G291" s="186">
        <f t="shared" si="29"/>
        <v>2284.7999999999997</v>
      </c>
      <c r="H291" s="189">
        <f>[1]energy!G280/0.0036</f>
        <v>61.630799968061417</v>
      </c>
      <c r="I291">
        <f>[1]energy!M280/0.0036</f>
        <v>1200</v>
      </c>
      <c r="J291" s="189">
        <f>IF('[1]everything spreadsheet'!$B$12="Ozone",[1]energy!K279/0.0036,0)</f>
        <v>3444.4444444444448</v>
      </c>
      <c r="K291" s="187">
        <f>(IF('[1]everything spreadsheet'!$B$12="Ozone",H291/$E$11/$I$10+I291/$E$11+J291/$E$11/$I$10,H291/$E$11/$I$10+I291/$E$11))</f>
        <v>5219.7409923148844</v>
      </c>
      <c r="L291" s="187">
        <f t="shared" si="25"/>
        <v>880.28437508007346</v>
      </c>
    </row>
    <row r="292" spans="1:12">
      <c r="A292" s="184">
        <f t="shared" si="30"/>
        <v>272</v>
      </c>
      <c r="B292" s="185" t="s">
        <v>362</v>
      </c>
      <c r="C292" s="184">
        <v>29</v>
      </c>
      <c r="D292" s="184">
        <f t="shared" si="26"/>
        <v>12.5</v>
      </c>
      <c r="E292" s="186">
        <f t="shared" si="27"/>
        <v>14000</v>
      </c>
      <c r="F292" s="186">
        <f t="shared" si="28"/>
        <v>2380</v>
      </c>
      <c r="G292" s="186">
        <f t="shared" si="29"/>
        <v>2284.7999999999997</v>
      </c>
      <c r="H292" s="189">
        <f>[1]energy!G281/0.0036</f>
        <v>0</v>
      </c>
      <c r="I292">
        <f>[1]energy!M281/0.0036</f>
        <v>1200</v>
      </c>
      <c r="J292" s="189">
        <f>IF('[1]everything spreadsheet'!$B$12="Ozone",[1]energy!K280/0.0036,0)</f>
        <v>1555.5555555555554</v>
      </c>
      <c r="K292" s="187">
        <f>(IF('[1]everything spreadsheet'!$B$12="Ozone",H292/$E$11/$I$10+I292/$E$11+J292/$E$11/$I$10,H292/$E$11/$I$10+I292/$E$11))</f>
        <v>3011.2721417069242</v>
      </c>
      <c r="L292" s="187">
        <f t="shared" si="25"/>
        <v>0</v>
      </c>
    </row>
    <row r="293" spans="1:12">
      <c r="A293" s="184">
        <f t="shared" si="30"/>
        <v>273</v>
      </c>
      <c r="B293" s="185" t="s">
        <v>362</v>
      </c>
      <c r="C293" s="184">
        <v>30</v>
      </c>
      <c r="D293" s="184">
        <f t="shared" si="26"/>
        <v>12.5</v>
      </c>
      <c r="E293" s="186">
        <f t="shared" si="27"/>
        <v>14000</v>
      </c>
      <c r="F293" s="186">
        <f t="shared" si="28"/>
        <v>2380</v>
      </c>
      <c r="G293" s="186">
        <f t="shared" si="29"/>
        <v>2284.7999999999997</v>
      </c>
      <c r="H293" s="189">
        <f>[1]energy!G282/0.0036</f>
        <v>0</v>
      </c>
      <c r="I293">
        <f>[1]energy!M282/0.0036</f>
        <v>1200</v>
      </c>
      <c r="J293" s="189">
        <f>IF('[1]everything spreadsheet'!$B$12="Ozone",[1]energy!K281/0.0036,0)</f>
        <v>0</v>
      </c>
      <c r="K293" s="187">
        <f>(IF('[1]everything spreadsheet'!$B$12="Ozone",H293/$E$11/$I$10+I293/$E$11+J293/$E$11/$I$10,H293/$E$11/$I$10+I293/$E$11))</f>
        <v>1250</v>
      </c>
      <c r="L293" s="187">
        <f t="shared" si="25"/>
        <v>0</v>
      </c>
    </row>
    <row r="294" spans="1:12">
      <c r="A294" s="184">
        <f t="shared" si="30"/>
        <v>274</v>
      </c>
      <c r="B294" s="185" t="s">
        <v>364</v>
      </c>
      <c r="C294" s="184">
        <v>1</v>
      </c>
      <c r="D294" s="184">
        <f t="shared" si="26"/>
        <v>10.75</v>
      </c>
      <c r="E294" s="186">
        <f t="shared" si="27"/>
        <v>12040</v>
      </c>
      <c r="F294" s="186">
        <f t="shared" si="28"/>
        <v>2046.8000000000002</v>
      </c>
      <c r="G294" s="186">
        <f t="shared" si="29"/>
        <v>1964.9280000000001</v>
      </c>
      <c r="H294" s="189">
        <f>[1]energy!G283/0.0036</f>
        <v>0</v>
      </c>
      <c r="I294">
        <f>[1]energy!M283/0.0036</f>
        <v>1200</v>
      </c>
      <c r="J294" s="189">
        <f>IF('[1]everything spreadsheet'!$B$12="Ozone",[1]energy!K282/0.0036,0)</f>
        <v>0</v>
      </c>
      <c r="K294" s="187">
        <f>(IF('[1]everything spreadsheet'!$B$12="Ozone",H294/$E$11/$I$10+I294/$E$11+J294/$E$11/$I$10,H294/$E$11/$I$10+I294/$E$11))</f>
        <v>1250</v>
      </c>
      <c r="L294" s="187">
        <f t="shared" si="25"/>
        <v>1034.7999999999997</v>
      </c>
    </row>
    <row r="295" spans="1:12">
      <c r="A295" s="184">
        <f t="shared" si="30"/>
        <v>275</v>
      </c>
      <c r="B295" s="185" t="s">
        <v>364</v>
      </c>
      <c r="C295" s="184">
        <v>2</v>
      </c>
      <c r="D295" s="184">
        <f t="shared" si="26"/>
        <v>10.75</v>
      </c>
      <c r="E295" s="186">
        <f t="shared" si="27"/>
        <v>12040</v>
      </c>
      <c r="F295" s="186">
        <f t="shared" si="28"/>
        <v>2046.8000000000002</v>
      </c>
      <c r="G295" s="186">
        <f t="shared" si="29"/>
        <v>1964.9280000000001</v>
      </c>
      <c r="H295" s="189">
        <f>[1]energy!G284/0.0036</f>
        <v>275.13749985741714</v>
      </c>
      <c r="I295">
        <f>[1]energy!M284/0.0036</f>
        <v>1200</v>
      </c>
      <c r="J295" s="189">
        <f>IF('[1]everything spreadsheet'!$B$12="Ozone",[1]energy!K283/0.0036,0)</f>
        <v>0</v>
      </c>
      <c r="K295" s="187">
        <f>(IF('[1]everything spreadsheet'!$B$12="Ozone",H295/$E$11/$I$10+I295/$E$11+J295/$E$11/$I$10,H295/$E$11/$I$10+I295/$E$11))</f>
        <v>1561.5234373385611</v>
      </c>
      <c r="L295" s="187">
        <f t="shared" si="25"/>
        <v>1749.7280000000001</v>
      </c>
    </row>
    <row r="296" spans="1:12">
      <c r="A296" s="184">
        <f t="shared" si="30"/>
        <v>276</v>
      </c>
      <c r="B296" s="185" t="s">
        <v>364</v>
      </c>
      <c r="C296" s="184">
        <v>3</v>
      </c>
      <c r="D296" s="184">
        <f t="shared" si="26"/>
        <v>10.75</v>
      </c>
      <c r="E296" s="186">
        <f t="shared" si="27"/>
        <v>12040</v>
      </c>
      <c r="F296" s="186">
        <f t="shared" si="28"/>
        <v>2046.8000000000002</v>
      </c>
      <c r="G296" s="186">
        <f t="shared" si="29"/>
        <v>1964.9280000000001</v>
      </c>
      <c r="H296" s="189">
        <f>[1]energy!G285/0.0036</f>
        <v>66.032999965780093</v>
      </c>
      <c r="I296">
        <f>[1]energy!M285/0.0036</f>
        <v>1200</v>
      </c>
      <c r="J296" s="189">
        <f>IF('[1]everything spreadsheet'!$B$12="Ozone",[1]energy!K284/0.0036,0)</f>
        <v>6944.4444444444443</v>
      </c>
      <c r="K296" s="187">
        <f>(IF('[1]everything spreadsheet'!$B$12="Ozone",H296/$E$11/$I$10+I296/$E$11+J296/$E$11/$I$10,H296/$E$11/$I$10+I296/$E$11))</f>
        <v>9187.5876861528814</v>
      </c>
      <c r="L296" s="187">
        <f t="shared" si="25"/>
        <v>2000</v>
      </c>
    </row>
    <row r="297" spans="1:12">
      <c r="A297" s="184">
        <f t="shared" si="30"/>
        <v>277</v>
      </c>
      <c r="B297" s="185" t="s">
        <v>364</v>
      </c>
      <c r="C297" s="184">
        <v>4</v>
      </c>
      <c r="D297" s="184">
        <f t="shared" si="26"/>
        <v>10.75</v>
      </c>
      <c r="E297" s="186">
        <f t="shared" si="27"/>
        <v>12040</v>
      </c>
      <c r="F297" s="186">
        <f t="shared" si="28"/>
        <v>2046.8000000000002</v>
      </c>
      <c r="G297" s="186">
        <f t="shared" si="29"/>
        <v>1964.9280000000001</v>
      </c>
      <c r="H297" s="189">
        <f>[1]energy!G286/0.0036</f>
        <v>101.25059994752949</v>
      </c>
      <c r="I297">
        <f>[1]energy!M286/0.0036</f>
        <v>1200</v>
      </c>
      <c r="J297" s="189">
        <f>IF('[1]everything spreadsheet'!$B$12="Ozone",[1]energy!K285/0.0036,0)</f>
        <v>1666.6666666666667</v>
      </c>
      <c r="K297" s="187">
        <f>(IF('[1]everything spreadsheet'!$B$12="Ozone",H297/$E$11/$I$10+I297/$E$11+J297/$E$11/$I$10,H297/$E$11/$I$10+I297/$E$11))</f>
        <v>3251.7179196265806</v>
      </c>
      <c r="L297" s="187">
        <f t="shared" si="25"/>
        <v>0</v>
      </c>
    </row>
    <row r="298" spans="1:12">
      <c r="A298" s="184">
        <f t="shared" si="30"/>
        <v>278</v>
      </c>
      <c r="B298" s="185" t="s">
        <v>364</v>
      </c>
      <c r="C298" s="184">
        <v>5</v>
      </c>
      <c r="D298" s="184">
        <f t="shared" si="26"/>
        <v>10.75</v>
      </c>
      <c r="E298" s="186">
        <f t="shared" si="27"/>
        <v>12040</v>
      </c>
      <c r="F298" s="186">
        <f t="shared" si="28"/>
        <v>2046.8000000000002</v>
      </c>
      <c r="G298" s="186">
        <f t="shared" si="29"/>
        <v>1964.9280000000001</v>
      </c>
      <c r="H298" s="189">
        <f>[1]energy!G287/0.0036</f>
        <v>4.4021999977186734</v>
      </c>
      <c r="I298">
        <f>[1]energy!M287/0.0036</f>
        <v>1200</v>
      </c>
      <c r="J298" s="189">
        <f>IF('[1]everything spreadsheet'!$B$12="Ozone",[1]energy!K286/0.0036,0)</f>
        <v>2555.5555555555552</v>
      </c>
      <c r="K298" s="187">
        <f>(IF('[1]everything spreadsheet'!$B$12="Ozone",H298/$E$11/$I$10+I298/$E$11+J298/$E$11/$I$10,H298/$E$11/$I$10+I298/$E$11))</f>
        <v>4148.5028935159353</v>
      </c>
      <c r="L298" s="187">
        <f t="shared" si="25"/>
        <v>0</v>
      </c>
    </row>
    <row r="299" spans="1:12">
      <c r="A299" s="184">
        <f t="shared" si="30"/>
        <v>279</v>
      </c>
      <c r="B299" s="185" t="s">
        <v>364</v>
      </c>
      <c r="C299" s="184">
        <v>6</v>
      </c>
      <c r="D299" s="184">
        <f t="shared" si="26"/>
        <v>10.75</v>
      </c>
      <c r="E299" s="186">
        <f t="shared" si="27"/>
        <v>12040</v>
      </c>
      <c r="F299" s="186">
        <f t="shared" si="28"/>
        <v>2046.8000000000002</v>
      </c>
      <c r="G299" s="186">
        <f t="shared" si="29"/>
        <v>1964.9280000000001</v>
      </c>
      <c r="H299" s="189">
        <f>[1]energy!G288/0.0036</f>
        <v>0</v>
      </c>
      <c r="I299">
        <f>[1]energy!M288/0.0036</f>
        <v>1200</v>
      </c>
      <c r="J299" s="189">
        <f>IF('[1]everything spreadsheet'!$B$12="Ozone",[1]energy!K287/0.0036,0)</f>
        <v>111.11111111111111</v>
      </c>
      <c r="K299" s="187">
        <f>(IF('[1]everything spreadsheet'!$B$12="Ozone",H299/$E$11/$I$10+I299/$E$11+J299/$E$11/$I$10,H299/$E$11/$I$10+I299/$E$11))</f>
        <v>1375.805152979066</v>
      </c>
      <c r="L299" s="187">
        <f t="shared" si="25"/>
        <v>0</v>
      </c>
    </row>
    <row r="300" spans="1:12">
      <c r="A300" s="184">
        <f t="shared" si="30"/>
        <v>280</v>
      </c>
      <c r="B300" s="185" t="s">
        <v>364</v>
      </c>
      <c r="C300" s="184">
        <v>7</v>
      </c>
      <c r="D300" s="184">
        <f t="shared" si="26"/>
        <v>10.75</v>
      </c>
      <c r="E300" s="186">
        <f t="shared" si="27"/>
        <v>12040</v>
      </c>
      <c r="F300" s="186">
        <f t="shared" si="28"/>
        <v>2046.8000000000002</v>
      </c>
      <c r="G300" s="186">
        <f t="shared" si="29"/>
        <v>1964.9280000000001</v>
      </c>
      <c r="H300" s="189">
        <f>[1]energy!G289/0.0036</f>
        <v>15.407699992015354</v>
      </c>
      <c r="I300">
        <f>[1]energy!M289/0.0036</f>
        <v>1200</v>
      </c>
      <c r="J300" s="189">
        <f>IF('[1]everything spreadsheet'!$B$12="Ozone",[1]energy!K288/0.0036,0)</f>
        <v>0</v>
      </c>
      <c r="K300" s="187">
        <f>(IF('[1]everything spreadsheet'!$B$12="Ozone",H300/$E$11/$I$10+I300/$E$11+J300/$E$11/$I$10,H300/$E$11/$I$10+I300/$E$11))</f>
        <v>1267.4453124909594</v>
      </c>
      <c r="L300" s="187">
        <f t="shared" si="25"/>
        <v>589.12284702093416</v>
      </c>
    </row>
    <row r="301" spans="1:12">
      <c r="A301" s="184">
        <f t="shared" si="30"/>
        <v>281</v>
      </c>
      <c r="B301" s="185" t="s">
        <v>364</v>
      </c>
      <c r="C301" s="184">
        <v>8</v>
      </c>
      <c r="D301" s="184">
        <f t="shared" si="26"/>
        <v>10.75</v>
      </c>
      <c r="E301" s="186">
        <f t="shared" si="27"/>
        <v>12040</v>
      </c>
      <c r="F301" s="186">
        <f t="shared" si="28"/>
        <v>2046.8000000000002</v>
      </c>
      <c r="G301" s="186">
        <f t="shared" si="29"/>
        <v>1964.9280000000001</v>
      </c>
      <c r="H301" s="189">
        <f>[1]energy!G290/0.0036</f>
        <v>19.809899989734031</v>
      </c>
      <c r="I301">
        <f>[1]energy!M290/0.0036</f>
        <v>1200</v>
      </c>
      <c r="J301" s="189">
        <f>IF('[1]everything spreadsheet'!$B$12="Ozone",[1]energy!K289/0.0036,0)</f>
        <v>388.88888888888886</v>
      </c>
      <c r="K301" s="187">
        <f>(IF('[1]everything spreadsheet'!$B$12="Ozone",H301/$E$11/$I$10+I301/$E$11+J301/$E$11/$I$10,H301/$E$11/$I$10+I301/$E$11))</f>
        <v>1712.7477229151075</v>
      </c>
      <c r="L301" s="187">
        <f t="shared" si="25"/>
        <v>1286.6055345299749</v>
      </c>
    </row>
    <row r="302" spans="1:12">
      <c r="A302" s="184">
        <f t="shared" si="30"/>
        <v>282</v>
      </c>
      <c r="B302" s="185" t="s">
        <v>364</v>
      </c>
      <c r="C302" s="184">
        <v>9</v>
      </c>
      <c r="D302" s="184">
        <f t="shared" si="26"/>
        <v>10.75</v>
      </c>
      <c r="E302" s="186">
        <f t="shared" si="27"/>
        <v>12040</v>
      </c>
      <c r="F302" s="186">
        <f t="shared" si="28"/>
        <v>2046.8000000000002</v>
      </c>
      <c r="G302" s="186">
        <f t="shared" si="29"/>
        <v>1964.9280000000001</v>
      </c>
      <c r="H302" s="189">
        <f>[1]energy!G291/0.0036</f>
        <v>195.89789989848097</v>
      </c>
      <c r="I302">
        <f>[1]energy!M291/0.0036</f>
        <v>1200</v>
      </c>
      <c r="J302" s="189">
        <f>IF('[1]everything spreadsheet'!$B$12="Ozone",[1]energy!K290/0.0036,0)</f>
        <v>500</v>
      </c>
      <c r="K302" s="187">
        <f>(IF('[1]everything spreadsheet'!$B$12="Ozone",H302/$E$11/$I$10+I302/$E$11+J302/$E$11/$I$10,H302/$E$11/$I$10+I302/$E$11))</f>
        <v>2037.9278757908523</v>
      </c>
      <c r="L302" s="187">
        <f t="shared" si="25"/>
        <v>1538.7858116148675</v>
      </c>
    </row>
    <row r="303" spans="1:12">
      <c r="A303" s="184">
        <f t="shared" si="30"/>
        <v>283</v>
      </c>
      <c r="B303" s="185" t="s">
        <v>364</v>
      </c>
      <c r="C303" s="184">
        <v>10</v>
      </c>
      <c r="D303" s="184">
        <f t="shared" si="26"/>
        <v>10.75</v>
      </c>
      <c r="E303" s="186">
        <f t="shared" si="27"/>
        <v>12040</v>
      </c>
      <c r="F303" s="186">
        <f t="shared" si="28"/>
        <v>2046.8000000000002</v>
      </c>
      <c r="G303" s="186">
        <f t="shared" si="29"/>
        <v>1964.9280000000001</v>
      </c>
      <c r="H303" s="189">
        <f>[1]energy!G292/0.0036</f>
        <v>169.48469991216894</v>
      </c>
      <c r="I303">
        <f>[1]energy!M292/0.0036</f>
        <v>1200</v>
      </c>
      <c r="J303" s="189">
        <f>IF('[1]everything spreadsheet'!$B$12="Ozone",[1]energy!K291/0.0036,0)</f>
        <v>4944.4444444444443</v>
      </c>
      <c r="K303" s="187">
        <f>(IF('[1]everything spreadsheet'!$B$12="Ozone",H303/$E$11/$I$10+I303/$E$11+J303/$E$11/$I$10,H303/$E$11/$I$10+I303/$E$11))</f>
        <v>7040.2277449689918</v>
      </c>
      <c r="L303" s="187">
        <f t="shared" si="25"/>
        <v>1465.7859358240153</v>
      </c>
    </row>
    <row r="304" spans="1:12">
      <c r="A304" s="184">
        <f t="shared" si="30"/>
        <v>284</v>
      </c>
      <c r="B304" s="185" t="s">
        <v>364</v>
      </c>
      <c r="C304" s="184">
        <v>11</v>
      </c>
      <c r="D304" s="184">
        <f t="shared" si="26"/>
        <v>10.75</v>
      </c>
      <c r="E304" s="186">
        <f t="shared" si="27"/>
        <v>12040</v>
      </c>
      <c r="F304" s="186">
        <f t="shared" si="28"/>
        <v>2046.8000000000002</v>
      </c>
      <c r="G304" s="186">
        <f t="shared" si="29"/>
        <v>1964.9280000000001</v>
      </c>
      <c r="H304" s="189">
        <f>[1]energy!G293/0.0036</f>
        <v>275.13749985741714</v>
      </c>
      <c r="I304">
        <f>[1]energy!M293/0.0036</f>
        <v>1200</v>
      </c>
      <c r="J304" s="189">
        <f>IF('[1]everything spreadsheet'!$B$12="Ozone",[1]energy!K292/0.0036,0)</f>
        <v>4277.7777777777783</v>
      </c>
      <c r="K304" s="187">
        <f>(IF('[1]everything spreadsheet'!$B$12="Ozone",H304/$E$11/$I$10+I304/$E$11+J304/$E$11/$I$10,H304/$E$11/$I$10+I304/$E$11))</f>
        <v>6405.0218270326031</v>
      </c>
      <c r="L304" s="187">
        <f t="shared" si="25"/>
        <v>0</v>
      </c>
    </row>
    <row r="305" spans="1:12">
      <c r="A305" s="184">
        <f t="shared" si="30"/>
        <v>285</v>
      </c>
      <c r="B305" s="185" t="s">
        <v>364</v>
      </c>
      <c r="C305" s="184">
        <v>12</v>
      </c>
      <c r="D305" s="184">
        <f t="shared" si="26"/>
        <v>10.75</v>
      </c>
      <c r="E305" s="186">
        <f t="shared" si="27"/>
        <v>12040</v>
      </c>
      <c r="F305" s="186">
        <f t="shared" si="28"/>
        <v>2046.8000000000002</v>
      </c>
      <c r="G305" s="186">
        <f t="shared" si="29"/>
        <v>1964.9280000000001</v>
      </c>
      <c r="H305" s="189">
        <f>[1]energy!G294/0.0036</f>
        <v>275.13749985741714</v>
      </c>
      <c r="I305">
        <f>[1]energy!M294/0.0036</f>
        <v>1200</v>
      </c>
      <c r="J305" s="189">
        <f>IF('[1]everything spreadsheet'!$B$12="Ozone",[1]energy!K293/0.0036,0)</f>
        <v>6944.4444444444443</v>
      </c>
      <c r="K305" s="187">
        <f>(IF('[1]everything spreadsheet'!$B$12="Ozone",H305/$E$11/$I$10+I305/$E$11+J305/$E$11/$I$10,H305/$E$11/$I$10+I305/$E$11))</f>
        <v>9424.3454985301869</v>
      </c>
      <c r="L305" s="187">
        <f t="shared" si="25"/>
        <v>0</v>
      </c>
    </row>
    <row r="306" spans="1:12">
      <c r="A306" s="184">
        <f t="shared" si="30"/>
        <v>286</v>
      </c>
      <c r="B306" s="185" t="s">
        <v>364</v>
      </c>
      <c r="C306" s="184">
        <v>13</v>
      </c>
      <c r="D306" s="184">
        <f t="shared" si="26"/>
        <v>10.75</v>
      </c>
      <c r="E306" s="186">
        <f t="shared" si="27"/>
        <v>12040</v>
      </c>
      <c r="F306" s="186">
        <f t="shared" si="28"/>
        <v>2046.8000000000002</v>
      </c>
      <c r="G306" s="186">
        <f t="shared" si="29"/>
        <v>1964.9280000000001</v>
      </c>
      <c r="H306" s="189">
        <f>[1]energy!G295/0.0036</f>
        <v>275.13749985741714</v>
      </c>
      <c r="I306">
        <f>[1]energy!M295/0.0036</f>
        <v>1200</v>
      </c>
      <c r="J306" s="189">
        <f>IF('[1]everything spreadsheet'!$B$12="Ozone",[1]energy!K294/0.0036,0)</f>
        <v>6944.4444444444443</v>
      </c>
      <c r="K306" s="187">
        <f>(IF('[1]everything spreadsheet'!$B$12="Ozone",H306/$E$11/$I$10+I306/$E$11+J306/$E$11/$I$10,H306/$E$11/$I$10+I306/$E$11))</f>
        <v>9424.3454985301869</v>
      </c>
      <c r="L306" s="187">
        <f t="shared" si="25"/>
        <v>0</v>
      </c>
    </row>
    <row r="307" spans="1:12">
      <c r="A307" s="184">
        <f t="shared" si="30"/>
        <v>287</v>
      </c>
      <c r="B307" s="185" t="s">
        <v>364</v>
      </c>
      <c r="C307" s="184">
        <v>14</v>
      </c>
      <c r="D307" s="184">
        <f t="shared" si="26"/>
        <v>10.75</v>
      </c>
      <c r="E307" s="186">
        <f t="shared" si="27"/>
        <v>12040</v>
      </c>
      <c r="F307" s="186">
        <f t="shared" si="28"/>
        <v>2046.8000000000002</v>
      </c>
      <c r="G307" s="186">
        <f t="shared" si="29"/>
        <v>1964.9280000000001</v>
      </c>
      <c r="H307" s="189">
        <f>[1]energy!G296/0.0036</f>
        <v>70.435199963498775</v>
      </c>
      <c r="I307">
        <f>[1]energy!M296/0.0036</f>
        <v>1200</v>
      </c>
      <c r="J307" s="189">
        <f>IF('[1]everything spreadsheet'!$B$12="Ozone",[1]energy!K295/0.0036,0)</f>
        <v>6944.4444444444443</v>
      </c>
      <c r="K307" s="187">
        <f>(IF('[1]everything spreadsheet'!$B$12="Ozone",H307/$E$11/$I$10+I307/$E$11+J307/$E$11/$I$10,H307/$E$11/$I$10+I307/$E$11))</f>
        <v>9192.5720611502984</v>
      </c>
      <c r="L307" s="187">
        <f t="shared" si="25"/>
        <v>0</v>
      </c>
    </row>
    <row r="308" spans="1:12">
      <c r="A308" s="184">
        <f t="shared" si="30"/>
        <v>288</v>
      </c>
      <c r="B308" s="185" t="s">
        <v>364</v>
      </c>
      <c r="C308" s="184">
        <v>15</v>
      </c>
      <c r="D308" s="184">
        <f t="shared" si="26"/>
        <v>10.75</v>
      </c>
      <c r="E308" s="186">
        <f t="shared" si="27"/>
        <v>12040</v>
      </c>
      <c r="F308" s="186">
        <f t="shared" si="28"/>
        <v>2046.8000000000002</v>
      </c>
      <c r="G308" s="186">
        <f t="shared" si="29"/>
        <v>1964.9280000000001</v>
      </c>
      <c r="H308" s="189">
        <f>[1]energy!G297/0.0036</f>
        <v>189.29459990190296</v>
      </c>
      <c r="I308">
        <f>[1]energy!M297/0.0036</f>
        <v>1200</v>
      </c>
      <c r="J308" s="189">
        <f>IF('[1]everything spreadsheet'!$B$12="Ozone",[1]energy!K296/0.0036,0)</f>
        <v>1777.7777777777778</v>
      </c>
      <c r="K308" s="187">
        <f>(IF('[1]everything spreadsheet'!$B$12="Ozone",H308/$E$11/$I$10+I308/$E$11+J308/$E$11/$I$10,H308/$E$11/$I$10+I308/$E$11))</f>
        <v>3477.2105725539864</v>
      </c>
      <c r="L308" s="187">
        <f t="shared" si="25"/>
        <v>0</v>
      </c>
    </row>
    <row r="309" spans="1:12">
      <c r="A309" s="184">
        <f t="shared" si="30"/>
        <v>289</v>
      </c>
      <c r="B309" s="185" t="s">
        <v>364</v>
      </c>
      <c r="C309" s="184">
        <v>16</v>
      </c>
      <c r="D309" s="184">
        <f t="shared" si="26"/>
        <v>10.75</v>
      </c>
      <c r="E309" s="186">
        <f t="shared" si="27"/>
        <v>12040</v>
      </c>
      <c r="F309" s="186">
        <f t="shared" si="28"/>
        <v>2046.8000000000002</v>
      </c>
      <c r="G309" s="186">
        <f t="shared" si="29"/>
        <v>1964.9280000000001</v>
      </c>
      <c r="H309" s="189">
        <f>[1]energy!G298/0.0036</f>
        <v>275.13749985741714</v>
      </c>
      <c r="I309">
        <f>[1]energy!M298/0.0036</f>
        <v>1200</v>
      </c>
      <c r="J309" s="189">
        <f>IF('[1]everything spreadsheet'!$B$12="Ozone",[1]energy!K297/0.0036,0)</f>
        <v>4777.7777777777774</v>
      </c>
      <c r="K309" s="187">
        <f>(IF('[1]everything spreadsheet'!$B$12="Ozone",H309/$E$11/$I$10+I309/$E$11+J309/$E$11/$I$10,H309/$E$11/$I$10+I309/$E$11))</f>
        <v>6971.1450154383992</v>
      </c>
      <c r="L309" s="187">
        <f t="shared" si="25"/>
        <v>0</v>
      </c>
    </row>
    <row r="310" spans="1:12">
      <c r="A310" s="184">
        <f t="shared" si="30"/>
        <v>290</v>
      </c>
      <c r="B310" s="185" t="s">
        <v>364</v>
      </c>
      <c r="C310" s="184">
        <v>17</v>
      </c>
      <c r="D310" s="184">
        <f t="shared" si="26"/>
        <v>10.75</v>
      </c>
      <c r="E310" s="186">
        <f t="shared" si="27"/>
        <v>12040</v>
      </c>
      <c r="F310" s="186">
        <f t="shared" si="28"/>
        <v>2046.8000000000002</v>
      </c>
      <c r="G310" s="186">
        <f t="shared" si="29"/>
        <v>1964.9280000000001</v>
      </c>
      <c r="H310" s="189">
        <f>[1]energy!G299/0.0036</f>
        <v>184.89239990418432</v>
      </c>
      <c r="I310">
        <f>[1]energy!M299/0.0036</f>
        <v>1200</v>
      </c>
      <c r="J310" s="189">
        <f>IF('[1]everything spreadsheet'!$B$12="Ozone",[1]energy!K298/0.0036,0)</f>
        <v>6944.4444444444443</v>
      </c>
      <c r="K310" s="187">
        <f>(IF('[1]everything spreadsheet'!$B$12="Ozone",H310/$E$11/$I$10+I310/$E$11+J310/$E$11/$I$10,H310/$E$11/$I$10+I310/$E$11))</f>
        <v>9322.1658110831395</v>
      </c>
      <c r="L310" s="187">
        <f t="shared" si="25"/>
        <v>0</v>
      </c>
    </row>
    <row r="311" spans="1:12">
      <c r="A311" s="184">
        <f t="shared" si="30"/>
        <v>291</v>
      </c>
      <c r="B311" s="185" t="s">
        <v>364</v>
      </c>
      <c r="C311" s="184">
        <v>18</v>
      </c>
      <c r="D311" s="184">
        <f t="shared" si="26"/>
        <v>10.75</v>
      </c>
      <c r="E311" s="186">
        <f t="shared" si="27"/>
        <v>12040</v>
      </c>
      <c r="F311" s="186">
        <f t="shared" si="28"/>
        <v>2046.8000000000002</v>
      </c>
      <c r="G311" s="186">
        <f t="shared" si="29"/>
        <v>1964.9280000000001</v>
      </c>
      <c r="H311" s="189">
        <f>[1]energy!G300/0.0036</f>
        <v>275.13749985741714</v>
      </c>
      <c r="I311">
        <f>[1]energy!M300/0.0036</f>
        <v>1200</v>
      </c>
      <c r="J311" s="189">
        <f>IF('[1]everything spreadsheet'!$B$12="Ozone",[1]energy!K299/0.0036,0)</f>
        <v>4666.6666666666679</v>
      </c>
      <c r="K311" s="187">
        <f>(IF('[1]everything spreadsheet'!$B$12="Ozone",H311/$E$11/$I$10+I311/$E$11+J311/$E$11/$I$10,H311/$E$11/$I$10+I311/$E$11))</f>
        <v>6845.3398624593347</v>
      </c>
      <c r="L311" s="187">
        <f t="shared" si="25"/>
        <v>0</v>
      </c>
    </row>
    <row r="312" spans="1:12">
      <c r="A312" s="184">
        <f t="shared" si="30"/>
        <v>292</v>
      </c>
      <c r="B312" s="185" t="s">
        <v>364</v>
      </c>
      <c r="C312" s="184">
        <v>19</v>
      </c>
      <c r="D312" s="184">
        <f t="shared" si="26"/>
        <v>10.75</v>
      </c>
      <c r="E312" s="186">
        <f t="shared" si="27"/>
        <v>12040</v>
      </c>
      <c r="F312" s="186">
        <f t="shared" si="28"/>
        <v>2046.8000000000002</v>
      </c>
      <c r="G312" s="186">
        <f t="shared" si="29"/>
        <v>1964.9280000000001</v>
      </c>
      <c r="H312" s="189">
        <f>[1]energy!G301/0.0036</f>
        <v>118.85939993840418</v>
      </c>
      <c r="I312">
        <f>[1]energy!M301/0.0036</f>
        <v>1200</v>
      </c>
      <c r="J312" s="189">
        <f>IF('[1]everything spreadsheet'!$B$12="Ozone",[1]energy!K300/0.0036,0)</f>
        <v>6944.4444444444443</v>
      </c>
      <c r="K312" s="187">
        <f>(IF('[1]everything spreadsheet'!$B$12="Ozone",H312/$E$11/$I$10+I312/$E$11+J312/$E$11/$I$10,H312/$E$11/$I$10+I312/$E$11))</f>
        <v>9247.4001861218858</v>
      </c>
      <c r="L312" s="187">
        <f t="shared" si="25"/>
        <v>0</v>
      </c>
    </row>
    <row r="313" spans="1:12">
      <c r="A313" s="184">
        <f t="shared" si="30"/>
        <v>293</v>
      </c>
      <c r="B313" s="185" t="s">
        <v>364</v>
      </c>
      <c r="C313" s="184">
        <v>20</v>
      </c>
      <c r="D313" s="184">
        <f t="shared" si="26"/>
        <v>10.75</v>
      </c>
      <c r="E313" s="186">
        <f t="shared" si="27"/>
        <v>12040</v>
      </c>
      <c r="F313" s="186">
        <f t="shared" si="28"/>
        <v>2046.8000000000002</v>
      </c>
      <c r="G313" s="186">
        <f t="shared" si="29"/>
        <v>1964.9280000000001</v>
      </c>
      <c r="H313" s="189">
        <f>[1]energy!G302/0.0036</f>
        <v>275.13749985741714</v>
      </c>
      <c r="I313">
        <f>[1]energy!M302/0.0036</f>
        <v>1200</v>
      </c>
      <c r="J313" s="189">
        <f>IF('[1]everything spreadsheet'!$B$12="Ozone",[1]energy!K301/0.0036,0)</f>
        <v>3000.0000000000005</v>
      </c>
      <c r="K313" s="187">
        <f>(IF('[1]everything spreadsheet'!$B$12="Ozone",H313/$E$11/$I$10+I313/$E$11+J313/$E$11/$I$10,H313/$E$11/$I$10+I313/$E$11))</f>
        <v>4958.262567773344</v>
      </c>
      <c r="L313" s="187">
        <f t="shared" si="25"/>
        <v>0</v>
      </c>
    </row>
    <row r="314" spans="1:12">
      <c r="A314" s="184">
        <f t="shared" si="30"/>
        <v>294</v>
      </c>
      <c r="B314" s="185" t="s">
        <v>364</v>
      </c>
      <c r="C314" s="184">
        <v>21</v>
      </c>
      <c r="D314" s="184">
        <f t="shared" si="26"/>
        <v>10.75</v>
      </c>
      <c r="E314" s="186">
        <f t="shared" si="27"/>
        <v>12040</v>
      </c>
      <c r="F314" s="186">
        <f t="shared" si="28"/>
        <v>2046.8000000000002</v>
      </c>
      <c r="G314" s="186">
        <f t="shared" si="29"/>
        <v>1964.9280000000001</v>
      </c>
      <c r="H314" s="189">
        <f>[1]energy!G303/0.0036</f>
        <v>235.51769987794898</v>
      </c>
      <c r="I314">
        <f>[1]energy!M303/0.0036</f>
        <v>1200</v>
      </c>
      <c r="J314" s="189">
        <f>IF('[1]everything spreadsheet'!$B$12="Ozone",[1]energy!K302/0.0036,0)</f>
        <v>6944.4444444444443</v>
      </c>
      <c r="K314" s="187">
        <f>(IF('[1]everything spreadsheet'!$B$12="Ozone",H314/$E$11/$I$10+I314/$E$11+J314/$E$11/$I$10,H314/$E$11/$I$10+I314/$E$11))</f>
        <v>9379.4861235534354</v>
      </c>
      <c r="L314" s="187">
        <f t="shared" si="25"/>
        <v>0</v>
      </c>
    </row>
    <row r="315" spans="1:12">
      <c r="A315" s="184">
        <f t="shared" si="30"/>
        <v>295</v>
      </c>
      <c r="B315" s="185" t="s">
        <v>364</v>
      </c>
      <c r="C315" s="184">
        <v>22</v>
      </c>
      <c r="D315" s="184">
        <f t="shared" si="26"/>
        <v>10.75</v>
      </c>
      <c r="E315" s="186">
        <f t="shared" si="27"/>
        <v>12040</v>
      </c>
      <c r="F315" s="186">
        <f t="shared" si="28"/>
        <v>2046.8000000000002</v>
      </c>
      <c r="G315" s="186">
        <f t="shared" si="29"/>
        <v>1964.9280000000001</v>
      </c>
      <c r="H315" s="189">
        <f>[1]energy!G304/0.0036</f>
        <v>103.45169994638881</v>
      </c>
      <c r="I315">
        <f>[1]energy!M304/0.0036</f>
        <v>1200</v>
      </c>
      <c r="J315" s="189">
        <f>IF('[1]everything spreadsheet'!$B$12="Ozone",[1]energy!K303/0.0036,0)</f>
        <v>5944.4444444444443</v>
      </c>
      <c r="K315" s="187">
        <f>(IF('[1]everything spreadsheet'!$B$12="Ozone",H315/$E$11/$I$10+I315/$E$11+J315/$E$11/$I$10,H315/$E$11/$I$10+I315/$E$11))</f>
        <v>8097.7084968193303</v>
      </c>
      <c r="L315" s="187">
        <f t="shared" si="25"/>
        <v>0</v>
      </c>
    </row>
    <row r="316" spans="1:12">
      <c r="A316" s="184">
        <f t="shared" si="30"/>
        <v>296</v>
      </c>
      <c r="B316" s="185" t="s">
        <v>364</v>
      </c>
      <c r="C316" s="184">
        <v>23</v>
      </c>
      <c r="D316" s="184">
        <f t="shared" si="26"/>
        <v>10.75</v>
      </c>
      <c r="E316" s="186">
        <f t="shared" si="27"/>
        <v>12040</v>
      </c>
      <c r="F316" s="186">
        <f t="shared" si="28"/>
        <v>2046.8000000000002</v>
      </c>
      <c r="G316" s="186">
        <f t="shared" si="29"/>
        <v>1964.9280000000001</v>
      </c>
      <c r="H316" s="189">
        <f>[1]energy!G305/0.0036</f>
        <v>17.608799990874694</v>
      </c>
      <c r="I316">
        <f>[1]energy!M305/0.0036</f>
        <v>1200</v>
      </c>
      <c r="J316" s="189">
        <f>IF('[1]everything spreadsheet'!$B$12="Ozone",[1]energy!K304/0.0036,0)</f>
        <v>2611.1111111111113</v>
      </c>
      <c r="K316" s="187">
        <f>(IF('[1]everything spreadsheet'!$B$12="Ozone",H316/$E$11/$I$10+I316/$E$11+J316/$E$11/$I$10,H316/$E$11/$I$10+I316/$E$11))</f>
        <v>4226.3585949977196</v>
      </c>
      <c r="L316" s="187">
        <f t="shared" si="25"/>
        <v>0</v>
      </c>
    </row>
    <row r="317" spans="1:12">
      <c r="A317" s="184">
        <f t="shared" si="30"/>
        <v>297</v>
      </c>
      <c r="B317" s="185" t="s">
        <v>364</v>
      </c>
      <c r="C317" s="184">
        <v>24</v>
      </c>
      <c r="D317" s="184">
        <f t="shared" si="26"/>
        <v>10.75</v>
      </c>
      <c r="E317" s="186">
        <f t="shared" si="27"/>
        <v>12040</v>
      </c>
      <c r="F317" s="186">
        <f t="shared" si="28"/>
        <v>2046.8000000000002</v>
      </c>
      <c r="G317" s="186">
        <f t="shared" si="29"/>
        <v>1964.9280000000001</v>
      </c>
      <c r="H317" s="189">
        <f>[1]energy!G306/0.0036</f>
        <v>239.91989987566771</v>
      </c>
      <c r="I317">
        <f>[1]energy!M306/0.0036</f>
        <v>1200</v>
      </c>
      <c r="J317" s="189">
        <f>IF('[1]everything spreadsheet'!$B$12="Ozone",[1]energy!K305/0.0036,0)</f>
        <v>444.44444444444446</v>
      </c>
      <c r="K317" s="187">
        <f>(IF('[1]everything spreadsheet'!$B$12="Ozone",H317/$E$11/$I$10+I317/$E$11+J317/$E$11/$I$10,H317/$E$11/$I$10+I317/$E$11))</f>
        <v>2024.8690492754893</v>
      </c>
      <c r="L317" s="187">
        <f t="shared" si="25"/>
        <v>0</v>
      </c>
    </row>
    <row r="318" spans="1:12">
      <c r="A318" s="184">
        <f t="shared" si="30"/>
        <v>298</v>
      </c>
      <c r="B318" s="185" t="s">
        <v>364</v>
      </c>
      <c r="C318" s="184">
        <v>25</v>
      </c>
      <c r="D318" s="184">
        <f t="shared" si="26"/>
        <v>10.75</v>
      </c>
      <c r="E318" s="186">
        <f t="shared" si="27"/>
        <v>12040</v>
      </c>
      <c r="F318" s="186">
        <f t="shared" si="28"/>
        <v>2046.8000000000002</v>
      </c>
      <c r="G318" s="186">
        <f t="shared" si="29"/>
        <v>1964.9280000000001</v>
      </c>
      <c r="H318" s="189">
        <f>[1]energy!G307/0.0036</f>
        <v>26.413199986312037</v>
      </c>
      <c r="I318">
        <f>[1]energy!M307/0.0036</f>
        <v>1200</v>
      </c>
      <c r="J318" s="189">
        <f>IF('[1]everything spreadsheet'!$B$12="Ozone",[1]energy!K306/0.0036,0)</f>
        <v>6055.5555555555566</v>
      </c>
      <c r="K318" s="187">
        <f>(IF('[1]everything spreadsheet'!$B$12="Ozone",H318/$E$11/$I$10+I318/$E$11+J318/$E$11/$I$10,H318/$E$11/$I$10+I318/$E$11))</f>
        <v>8136.2870873436004</v>
      </c>
      <c r="L318" s="187">
        <f t="shared" si="25"/>
        <v>0</v>
      </c>
    </row>
    <row r="319" spans="1:12">
      <c r="A319" s="184">
        <f t="shared" si="30"/>
        <v>299</v>
      </c>
      <c r="B319" s="185" t="s">
        <v>364</v>
      </c>
      <c r="C319" s="184">
        <v>26</v>
      </c>
      <c r="D319" s="184">
        <f t="shared" si="26"/>
        <v>10.75</v>
      </c>
      <c r="E319" s="186">
        <f t="shared" si="27"/>
        <v>12040</v>
      </c>
      <c r="F319" s="186">
        <f t="shared" si="28"/>
        <v>2046.8000000000002</v>
      </c>
      <c r="G319" s="186">
        <f t="shared" si="29"/>
        <v>1964.9280000000001</v>
      </c>
      <c r="H319" s="189">
        <f>[1]energy!G308/0.0036</f>
        <v>275.13749985741714</v>
      </c>
      <c r="I319">
        <f>[1]energy!M308/0.0036</f>
        <v>1200</v>
      </c>
      <c r="J319" s="189">
        <f>IF('[1]everything spreadsheet'!$B$12="Ozone",[1]energy!K307/0.0036,0)</f>
        <v>666.66666666666663</v>
      </c>
      <c r="K319" s="187">
        <f>(IF('[1]everything spreadsheet'!$B$12="Ozone",H319/$E$11/$I$10+I319/$E$11+J319/$E$11/$I$10,H319/$E$11/$I$10+I319/$E$11))</f>
        <v>2316.3543552129572</v>
      </c>
      <c r="L319" s="187">
        <f t="shared" si="25"/>
        <v>0</v>
      </c>
    </row>
    <row r="320" spans="1:12">
      <c r="A320" s="184">
        <f t="shared" si="30"/>
        <v>300</v>
      </c>
      <c r="B320" s="185" t="s">
        <v>364</v>
      </c>
      <c r="C320" s="184">
        <v>27</v>
      </c>
      <c r="D320" s="184">
        <f t="shared" si="26"/>
        <v>10.75</v>
      </c>
      <c r="E320" s="186">
        <f t="shared" si="27"/>
        <v>12040</v>
      </c>
      <c r="F320" s="186">
        <f t="shared" si="28"/>
        <v>2046.8000000000002</v>
      </c>
      <c r="G320" s="186">
        <f t="shared" si="29"/>
        <v>1964.9280000000001</v>
      </c>
      <c r="H320" s="189">
        <f>[1]energy!G309/0.0036</f>
        <v>268.53419986083907</v>
      </c>
      <c r="I320">
        <f>[1]energy!M309/0.0036</f>
        <v>1200</v>
      </c>
      <c r="J320" s="189">
        <f>IF('[1]everything spreadsheet'!$B$12="Ozone",[1]energy!K308/0.0036,0)</f>
        <v>6944.4444444444443</v>
      </c>
      <c r="K320" s="187">
        <f>(IF('[1]everything spreadsheet'!$B$12="Ozone",H320/$E$11/$I$10+I320/$E$11+J320/$E$11/$I$10,H320/$E$11/$I$10+I320/$E$11))</f>
        <v>9416.8689360340613</v>
      </c>
      <c r="L320" s="187">
        <f t="shared" si="25"/>
        <v>0</v>
      </c>
    </row>
    <row r="321" spans="1:12">
      <c r="A321" s="184">
        <f t="shared" si="30"/>
        <v>301</v>
      </c>
      <c r="B321" s="185" t="s">
        <v>364</v>
      </c>
      <c r="C321" s="184">
        <v>28</v>
      </c>
      <c r="D321" s="184">
        <f t="shared" si="26"/>
        <v>10.75</v>
      </c>
      <c r="E321" s="186">
        <f t="shared" si="27"/>
        <v>12040</v>
      </c>
      <c r="F321" s="186">
        <f t="shared" si="28"/>
        <v>2046.8000000000002</v>
      </c>
      <c r="G321" s="186">
        <f t="shared" si="29"/>
        <v>1964.9280000000001</v>
      </c>
      <c r="H321" s="189">
        <f>[1]energy!G310/0.0036</f>
        <v>77.038499960076791</v>
      </c>
      <c r="I321">
        <f>[1]energy!M310/0.0036</f>
        <v>1200</v>
      </c>
      <c r="J321" s="189">
        <f>IF('[1]everything spreadsheet'!$B$12="Ozone",[1]energy!K309/0.0036,0)</f>
        <v>6777.7777777777774</v>
      </c>
      <c r="K321" s="187">
        <f>(IF('[1]everything spreadsheet'!$B$12="Ozone",H321/$E$11/$I$10+I321/$E$11+J321/$E$11/$I$10,H321/$E$11/$I$10+I321/$E$11))</f>
        <v>9011.3408941778252</v>
      </c>
      <c r="L321" s="187">
        <f t="shared" si="25"/>
        <v>0</v>
      </c>
    </row>
    <row r="322" spans="1:12">
      <c r="A322" s="184">
        <f t="shared" si="30"/>
        <v>302</v>
      </c>
      <c r="B322" s="185" t="s">
        <v>364</v>
      </c>
      <c r="C322" s="184">
        <v>29</v>
      </c>
      <c r="D322" s="184">
        <f t="shared" si="26"/>
        <v>10.75</v>
      </c>
      <c r="E322" s="186">
        <f t="shared" si="27"/>
        <v>12040</v>
      </c>
      <c r="F322" s="186">
        <f t="shared" si="28"/>
        <v>2046.8000000000002</v>
      </c>
      <c r="G322" s="186">
        <f t="shared" si="29"/>
        <v>1964.9280000000001</v>
      </c>
      <c r="H322" s="189">
        <f>[1]energy!G311/0.0036</f>
        <v>99.049499948670146</v>
      </c>
      <c r="I322">
        <f>[1]energy!M311/0.0036</f>
        <v>1200</v>
      </c>
      <c r="J322" s="189">
        <f>IF('[1]everything spreadsheet'!$B$12="Ozone",[1]energy!K310/0.0036,0)</f>
        <v>1944.4444444444446</v>
      </c>
      <c r="K322" s="187">
        <f>(IF('[1]everything spreadsheet'!$B$12="Ozone",H322/$E$11/$I$10+I322/$E$11+J322/$E$11/$I$10,H322/$E$11/$I$10+I322/$E$11))</f>
        <v>3563.7386145755377</v>
      </c>
      <c r="L322" s="187">
        <f t="shared" si="25"/>
        <v>0</v>
      </c>
    </row>
    <row r="323" spans="1:12">
      <c r="A323" s="184">
        <f t="shared" si="30"/>
        <v>303</v>
      </c>
      <c r="B323" s="185" t="s">
        <v>364</v>
      </c>
      <c r="C323" s="184">
        <v>30</v>
      </c>
      <c r="D323" s="184">
        <f t="shared" si="26"/>
        <v>10.75</v>
      </c>
      <c r="E323" s="186">
        <f t="shared" si="27"/>
        <v>12040</v>
      </c>
      <c r="F323" s="186">
        <f t="shared" si="28"/>
        <v>2046.8000000000002</v>
      </c>
      <c r="G323" s="186">
        <f t="shared" si="29"/>
        <v>1964.9280000000001</v>
      </c>
      <c r="H323" s="189">
        <f>[1]energy!G312/0.0036</f>
        <v>165.08249991445021</v>
      </c>
      <c r="I323">
        <f>[1]energy!M312/0.0036</f>
        <v>1200</v>
      </c>
      <c r="J323" s="189">
        <f>IF('[1]everything spreadsheet'!$B$12="Ozone",[1]energy!K311/0.0036,0)</f>
        <v>2499.9999999999995</v>
      </c>
      <c r="K323" s="187">
        <f>(IF('[1]everything spreadsheet'!$B$12="Ozone",H323/$E$11/$I$10+I323/$E$11+J323/$E$11/$I$10,H323/$E$11/$I$10+I323/$E$11))</f>
        <v>4267.5300044321211</v>
      </c>
      <c r="L323" s="187">
        <f t="shared" si="25"/>
        <v>0</v>
      </c>
    </row>
    <row r="324" spans="1:12">
      <c r="A324" s="184">
        <f t="shared" si="30"/>
        <v>304</v>
      </c>
      <c r="B324" s="185" t="s">
        <v>364</v>
      </c>
      <c r="C324" s="184">
        <v>31</v>
      </c>
      <c r="D324" s="184">
        <f t="shared" si="26"/>
        <v>10.75</v>
      </c>
      <c r="E324" s="186">
        <f t="shared" si="27"/>
        <v>12040</v>
      </c>
      <c r="F324" s="186">
        <f t="shared" si="28"/>
        <v>2046.8000000000002</v>
      </c>
      <c r="G324" s="186">
        <f t="shared" si="29"/>
        <v>1964.9280000000001</v>
      </c>
      <c r="H324" s="189">
        <f>[1]energy!G313/0.0036</f>
        <v>70.435199963498775</v>
      </c>
      <c r="I324">
        <f>[1]energy!M313/0.0036</f>
        <v>1200</v>
      </c>
      <c r="J324" s="189">
        <f>IF('[1]everything spreadsheet'!$B$12="Ozone",[1]energy!K312/0.0036,0)</f>
        <v>4166.666666666667</v>
      </c>
      <c r="K324" s="187">
        <f>(IF('[1]everything spreadsheet'!$B$12="Ozone",H324/$E$11/$I$10+I324/$E$11+J324/$E$11/$I$10,H324/$E$11/$I$10+I324/$E$11))</f>
        <v>6047.4432366736482</v>
      </c>
      <c r="L324" s="187">
        <f t="shared" si="25"/>
        <v>0</v>
      </c>
    </row>
    <row r="325" spans="1:12">
      <c r="A325" s="184">
        <f t="shared" si="30"/>
        <v>305</v>
      </c>
      <c r="B325" s="185" t="s">
        <v>366</v>
      </c>
      <c r="C325" s="184">
        <v>1</v>
      </c>
      <c r="D325" s="184">
        <f t="shared" si="26"/>
        <v>9</v>
      </c>
      <c r="E325" s="186">
        <f t="shared" si="27"/>
        <v>10080</v>
      </c>
      <c r="F325" s="186">
        <f t="shared" si="28"/>
        <v>1713.6000000000001</v>
      </c>
      <c r="G325" s="186">
        <f t="shared" si="29"/>
        <v>1645.056</v>
      </c>
      <c r="H325" s="189">
        <f>[1]energy!G314/0.0036</f>
        <v>275.13749985741714</v>
      </c>
      <c r="I325">
        <f>[1]energy!M314/0.0036</f>
        <v>1200</v>
      </c>
      <c r="J325" s="189">
        <f>IF('[1]everything spreadsheet'!$B$12="Ozone",[1]energy!K313/0.0036,0)</f>
        <v>1777.7777777777778</v>
      </c>
      <c r="K325" s="187">
        <f>(IF('[1]everything spreadsheet'!$B$12="Ozone",H325/$E$11/$I$10+I325/$E$11+J325/$E$11/$I$10,H325/$E$11/$I$10+I325/$E$11))</f>
        <v>3574.4058850036172</v>
      </c>
      <c r="L325" s="187">
        <f t="shared" si="25"/>
        <v>0</v>
      </c>
    </row>
    <row r="326" spans="1:12">
      <c r="A326" s="184">
        <f t="shared" si="30"/>
        <v>306</v>
      </c>
      <c r="B326" s="185" t="s">
        <v>366</v>
      </c>
      <c r="C326" s="184">
        <v>2</v>
      </c>
      <c r="D326" s="184">
        <f t="shared" si="26"/>
        <v>9</v>
      </c>
      <c r="E326" s="186">
        <f t="shared" si="27"/>
        <v>10080</v>
      </c>
      <c r="F326" s="186">
        <f t="shared" si="28"/>
        <v>1713.6000000000001</v>
      </c>
      <c r="G326" s="186">
        <f t="shared" si="29"/>
        <v>1645.056</v>
      </c>
      <c r="H326" s="189">
        <f>[1]energy!G315/0.0036</f>
        <v>275.13749985741714</v>
      </c>
      <c r="I326">
        <f>[1]energy!M315/0.0036</f>
        <v>1200</v>
      </c>
      <c r="J326" s="189">
        <f>IF('[1]everything spreadsheet'!$B$12="Ozone",[1]energy!K314/0.0036,0)</f>
        <v>6944.4444444444443</v>
      </c>
      <c r="K326" s="187">
        <f>(IF('[1]everything spreadsheet'!$B$12="Ozone",H326/$E$11/$I$10+I326/$E$11+J326/$E$11/$I$10,H326/$E$11/$I$10+I326/$E$11))</f>
        <v>9424.3454985301869</v>
      </c>
      <c r="L326" s="187">
        <f t="shared" si="25"/>
        <v>0</v>
      </c>
    </row>
    <row r="327" spans="1:12">
      <c r="A327" s="184">
        <f t="shared" si="30"/>
        <v>307</v>
      </c>
      <c r="B327" s="185" t="s">
        <v>366</v>
      </c>
      <c r="C327" s="184">
        <v>3</v>
      </c>
      <c r="D327" s="184">
        <f t="shared" si="26"/>
        <v>9</v>
      </c>
      <c r="E327" s="186">
        <f t="shared" si="27"/>
        <v>10080</v>
      </c>
      <c r="F327" s="186">
        <f t="shared" si="28"/>
        <v>1713.6000000000001</v>
      </c>
      <c r="G327" s="186">
        <f t="shared" si="29"/>
        <v>1645.056</v>
      </c>
      <c r="H327" s="189">
        <f>[1]energy!G316/0.0036</f>
        <v>99.049499948670146</v>
      </c>
      <c r="I327">
        <f>[1]energy!M316/0.0036</f>
        <v>1200</v>
      </c>
      <c r="J327" s="189">
        <f>IF('[1]everything spreadsheet'!$B$12="Ozone",[1]energy!K315/0.0036,0)</f>
        <v>6944.4444444444443</v>
      </c>
      <c r="K327" s="187">
        <f>(IF('[1]everything spreadsheet'!$B$12="Ozone",H327/$E$11/$I$10+I327/$E$11+J327/$E$11/$I$10,H327/$E$11/$I$10+I327/$E$11))</f>
        <v>9224.9704986335091</v>
      </c>
      <c r="L327" s="187">
        <f t="shared" si="25"/>
        <v>0</v>
      </c>
    </row>
    <row r="328" spans="1:12">
      <c r="A328" s="184">
        <f t="shared" si="30"/>
        <v>308</v>
      </c>
      <c r="B328" s="185" t="s">
        <v>366</v>
      </c>
      <c r="C328" s="184">
        <v>4</v>
      </c>
      <c r="D328" s="184">
        <f t="shared" si="26"/>
        <v>9</v>
      </c>
      <c r="E328" s="186">
        <f t="shared" si="27"/>
        <v>10080</v>
      </c>
      <c r="F328" s="186">
        <f t="shared" si="28"/>
        <v>1713.6000000000001</v>
      </c>
      <c r="G328" s="186">
        <f t="shared" si="29"/>
        <v>1645.056</v>
      </c>
      <c r="H328" s="189">
        <f>[1]energy!G317/0.0036</f>
        <v>48.424199974905406</v>
      </c>
      <c r="I328">
        <f>[1]energy!M317/0.0036</f>
        <v>1200</v>
      </c>
      <c r="J328" s="189">
        <f>IF('[1]everything spreadsheet'!$B$12="Ozone",[1]energy!K316/0.0036,0)</f>
        <v>2499.9999999999995</v>
      </c>
      <c r="K328" s="187">
        <f>(IF('[1]everything spreadsheet'!$B$12="Ozone",H328/$E$11/$I$10+I328/$E$11+J328/$E$11/$I$10,H328/$E$11/$I$10+I328/$E$11))</f>
        <v>4135.4440670005715</v>
      </c>
      <c r="L328" s="187">
        <f t="shared" si="25"/>
        <v>0</v>
      </c>
    </row>
    <row r="329" spans="1:12">
      <c r="A329" s="184">
        <f t="shared" si="30"/>
        <v>309</v>
      </c>
      <c r="B329" s="185" t="s">
        <v>366</v>
      </c>
      <c r="C329" s="184">
        <v>5</v>
      </c>
      <c r="D329" s="184">
        <f t="shared" si="26"/>
        <v>9</v>
      </c>
      <c r="E329" s="186">
        <f t="shared" si="27"/>
        <v>10080</v>
      </c>
      <c r="F329" s="186">
        <f t="shared" si="28"/>
        <v>1713.6000000000001</v>
      </c>
      <c r="G329" s="186">
        <f t="shared" si="29"/>
        <v>1645.056</v>
      </c>
      <c r="H329" s="189">
        <f>[1]energy!G318/0.0036</f>
        <v>222.31109988479301</v>
      </c>
      <c r="I329">
        <f>[1]energy!M318/0.0036</f>
        <v>1200</v>
      </c>
      <c r="J329" s="189">
        <f>IF('[1]everything spreadsheet'!$B$12="Ozone",[1]energy!K317/0.0036,0)</f>
        <v>1222.2222222222224</v>
      </c>
      <c r="K329" s="187">
        <f>(IF('[1]everything spreadsheet'!$B$12="Ozone",H329/$E$11/$I$10+I329/$E$11+J329/$E$11/$I$10,H329/$E$11/$I$10+I329/$E$11))</f>
        <v>2885.5676201392835</v>
      </c>
      <c r="L329" s="187">
        <f t="shared" si="25"/>
        <v>0</v>
      </c>
    </row>
    <row r="330" spans="1:12">
      <c r="A330" s="184">
        <f t="shared" si="30"/>
        <v>310</v>
      </c>
      <c r="B330" s="185" t="s">
        <v>366</v>
      </c>
      <c r="C330" s="184">
        <v>6</v>
      </c>
      <c r="D330" s="184">
        <f t="shared" si="26"/>
        <v>9</v>
      </c>
      <c r="E330" s="186">
        <f t="shared" si="27"/>
        <v>10080</v>
      </c>
      <c r="F330" s="186">
        <f t="shared" si="28"/>
        <v>1713.6000000000001</v>
      </c>
      <c r="G330" s="186">
        <f t="shared" si="29"/>
        <v>1645.056</v>
      </c>
      <c r="H330" s="189">
        <f>[1]energy!G319/0.0036</f>
        <v>15.407699992015354</v>
      </c>
      <c r="I330">
        <f>[1]energy!M319/0.0036</f>
        <v>1200</v>
      </c>
      <c r="J330" s="189">
        <f>IF('[1]everything spreadsheet'!$B$12="Ozone",[1]energy!K318/0.0036,0)</f>
        <v>5611.1111111111113</v>
      </c>
      <c r="K330" s="187">
        <f>(IF('[1]everything spreadsheet'!$B$12="Ozone",H330/$E$11/$I$10+I330/$E$11+J330/$E$11/$I$10,H330/$E$11/$I$10+I330/$E$11))</f>
        <v>7620.605537933794</v>
      </c>
      <c r="L330" s="187">
        <f t="shared" si="25"/>
        <v>0</v>
      </c>
    </row>
    <row r="331" spans="1:12">
      <c r="A331" s="184">
        <f t="shared" si="30"/>
        <v>311</v>
      </c>
      <c r="B331" s="185" t="s">
        <v>366</v>
      </c>
      <c r="C331" s="184">
        <v>7</v>
      </c>
      <c r="D331" s="184">
        <f t="shared" si="26"/>
        <v>9</v>
      </c>
      <c r="E331" s="186">
        <f t="shared" si="27"/>
        <v>10080</v>
      </c>
      <c r="F331" s="186">
        <f t="shared" si="28"/>
        <v>1713.6000000000001</v>
      </c>
      <c r="G331" s="186">
        <f t="shared" si="29"/>
        <v>1645.056</v>
      </c>
      <c r="H331" s="189">
        <f>[1]energy!G320/0.0036</f>
        <v>275.13749985741714</v>
      </c>
      <c r="I331">
        <f>[1]energy!M320/0.0036</f>
        <v>1200</v>
      </c>
      <c r="J331" s="189">
        <f>IF('[1]everything spreadsheet'!$B$12="Ozone",[1]energy!K319/0.0036,0)</f>
        <v>388.88888888888886</v>
      </c>
      <c r="K331" s="187">
        <f>(IF('[1]everything spreadsheet'!$B$12="Ozone",H331/$E$11/$I$10+I331/$E$11+J331/$E$11/$I$10,H331/$E$11/$I$10+I331/$E$11))</f>
        <v>2001.8414727652921</v>
      </c>
      <c r="L331" s="187">
        <f t="shared" si="25"/>
        <v>0</v>
      </c>
    </row>
    <row r="332" spans="1:12">
      <c r="A332" s="184">
        <f t="shared" si="30"/>
        <v>312</v>
      </c>
      <c r="B332" s="185" t="s">
        <v>366</v>
      </c>
      <c r="C332" s="184">
        <v>8</v>
      </c>
      <c r="D332" s="184">
        <f t="shared" si="26"/>
        <v>9</v>
      </c>
      <c r="E332" s="186">
        <f t="shared" si="27"/>
        <v>10080</v>
      </c>
      <c r="F332" s="186">
        <f t="shared" si="28"/>
        <v>1713.6000000000001</v>
      </c>
      <c r="G332" s="186">
        <f t="shared" si="29"/>
        <v>1645.056</v>
      </c>
      <c r="H332" s="189">
        <f>[1]energy!G321/0.0036</f>
        <v>0</v>
      </c>
      <c r="I332">
        <f>[1]energy!M321/0.0036</f>
        <v>1200</v>
      </c>
      <c r="J332" s="189">
        <f>IF('[1]everything spreadsheet'!$B$12="Ozone",[1]energy!K320/0.0036,0)</f>
        <v>6944.4444444444443</v>
      </c>
      <c r="K332" s="187">
        <f>(IF('[1]everything spreadsheet'!$B$12="Ozone",H332/$E$11/$I$10+I332/$E$11+J332/$E$11/$I$10,H332/$E$11/$I$10+I332/$E$11))</f>
        <v>9112.8220611916258</v>
      </c>
      <c r="L332" s="187">
        <f t="shared" si="25"/>
        <v>0</v>
      </c>
    </row>
    <row r="333" spans="1:12">
      <c r="A333" s="184">
        <f t="shared" si="30"/>
        <v>313</v>
      </c>
      <c r="B333" s="185" t="s">
        <v>366</v>
      </c>
      <c r="C333" s="184">
        <v>9</v>
      </c>
      <c r="D333" s="184">
        <f t="shared" si="26"/>
        <v>9</v>
      </c>
      <c r="E333" s="186">
        <f t="shared" si="27"/>
        <v>10080</v>
      </c>
      <c r="F333" s="186">
        <f t="shared" si="28"/>
        <v>1713.6000000000001</v>
      </c>
      <c r="G333" s="186">
        <f t="shared" si="29"/>
        <v>1645.056</v>
      </c>
      <c r="H333" s="189">
        <f>[1]energy!G322/0.0036</f>
        <v>0</v>
      </c>
      <c r="I333">
        <f>[1]energy!M322/0.0036</f>
        <v>1200</v>
      </c>
      <c r="J333" s="189">
        <f>IF('[1]everything spreadsheet'!$B$12="Ozone",[1]energy!K321/0.0036,0)</f>
        <v>0</v>
      </c>
      <c r="K333" s="187">
        <f>(IF('[1]everything spreadsheet'!$B$12="Ozone",H333/$E$11/$I$10+I333/$E$11+J333/$E$11/$I$10,H333/$E$11/$I$10+I333/$E$11))</f>
        <v>1250</v>
      </c>
      <c r="L333" s="187">
        <f t="shared" si="25"/>
        <v>0</v>
      </c>
    </row>
    <row r="334" spans="1:12">
      <c r="A334" s="184">
        <f t="shared" si="30"/>
        <v>314</v>
      </c>
      <c r="B334" s="185" t="s">
        <v>366</v>
      </c>
      <c r="C334" s="184">
        <v>10</v>
      </c>
      <c r="D334" s="184">
        <f t="shared" si="26"/>
        <v>9</v>
      </c>
      <c r="E334" s="186">
        <f t="shared" si="27"/>
        <v>10080</v>
      </c>
      <c r="F334" s="186">
        <f t="shared" si="28"/>
        <v>1713.6000000000001</v>
      </c>
      <c r="G334" s="186">
        <f t="shared" si="29"/>
        <v>1645.056</v>
      </c>
      <c r="H334" s="189">
        <f>[1]energy!G323/0.0036</f>
        <v>0</v>
      </c>
      <c r="I334">
        <f>[1]energy!M323/0.0036</f>
        <v>1200</v>
      </c>
      <c r="J334" s="189">
        <f>IF('[1]everything spreadsheet'!$B$12="Ozone",[1]energy!K322/0.0036,0)</f>
        <v>0</v>
      </c>
      <c r="K334" s="187">
        <f>(IF('[1]everything spreadsheet'!$B$12="Ozone",H334/$E$11/$I$10+I334/$E$11+J334/$E$11/$I$10,H334/$E$11/$I$10+I334/$E$11))</f>
        <v>1250</v>
      </c>
      <c r="L334" s="187">
        <f t="shared" si="25"/>
        <v>395.05600000000004</v>
      </c>
    </row>
    <row r="335" spans="1:12">
      <c r="A335" s="184">
        <f t="shared" si="30"/>
        <v>315</v>
      </c>
      <c r="B335" s="185" t="s">
        <v>366</v>
      </c>
      <c r="C335" s="184">
        <v>11</v>
      </c>
      <c r="D335" s="184">
        <f t="shared" si="26"/>
        <v>9</v>
      </c>
      <c r="E335" s="186">
        <f t="shared" si="27"/>
        <v>10080</v>
      </c>
      <c r="F335" s="186">
        <f t="shared" si="28"/>
        <v>1713.6000000000001</v>
      </c>
      <c r="G335" s="186">
        <f t="shared" si="29"/>
        <v>1645.056</v>
      </c>
      <c r="H335" s="189">
        <f>[1]energy!G324/0.0036</f>
        <v>0</v>
      </c>
      <c r="I335">
        <f>[1]energy!M324/0.0036</f>
        <v>1200</v>
      </c>
      <c r="J335" s="189">
        <f>IF('[1]everything spreadsheet'!$B$12="Ozone",[1]energy!K323/0.0036,0)</f>
        <v>0</v>
      </c>
      <c r="K335" s="187">
        <f>(IF('[1]everything spreadsheet'!$B$12="Ozone",H335/$E$11/$I$10+I335/$E$11+J335/$E$11/$I$10,H335/$E$11/$I$10+I335/$E$11))</f>
        <v>1250</v>
      </c>
      <c r="L335" s="187">
        <f t="shared" si="25"/>
        <v>790.11200000000008</v>
      </c>
    </row>
    <row r="336" spans="1:12">
      <c r="A336" s="184">
        <f t="shared" si="30"/>
        <v>316</v>
      </c>
      <c r="B336" s="185" t="s">
        <v>366</v>
      </c>
      <c r="C336" s="184">
        <v>12</v>
      </c>
      <c r="D336" s="184">
        <f t="shared" si="26"/>
        <v>9</v>
      </c>
      <c r="E336" s="186">
        <f t="shared" si="27"/>
        <v>10080</v>
      </c>
      <c r="F336" s="186">
        <f t="shared" si="28"/>
        <v>1713.6000000000001</v>
      </c>
      <c r="G336" s="186">
        <f t="shared" si="29"/>
        <v>1645.056</v>
      </c>
      <c r="H336" s="189">
        <f>[1]energy!G325/0.0036</f>
        <v>0</v>
      </c>
      <c r="I336">
        <f>[1]energy!M325/0.0036</f>
        <v>1200</v>
      </c>
      <c r="J336" s="189">
        <f>IF('[1]everything spreadsheet'!$B$12="Ozone",[1]energy!K324/0.0036,0)</f>
        <v>0</v>
      </c>
      <c r="K336" s="187">
        <f>(IF('[1]everything spreadsheet'!$B$12="Ozone",H336/$E$11/$I$10+I336/$E$11+J336/$E$11/$I$10,H336/$E$11/$I$10+I336/$E$11))</f>
        <v>1250</v>
      </c>
      <c r="L336" s="187">
        <f t="shared" ref="L336:L385" si="31">MAX(MIN((L335+G335-K335),$E$9*$E$10),0)</f>
        <v>1185.1680000000001</v>
      </c>
    </row>
    <row r="337" spans="1:12">
      <c r="A337" s="184">
        <f t="shared" si="30"/>
        <v>317</v>
      </c>
      <c r="B337" s="185" t="s">
        <v>366</v>
      </c>
      <c r="C337" s="184">
        <v>13</v>
      </c>
      <c r="D337" s="184">
        <f t="shared" si="26"/>
        <v>9</v>
      </c>
      <c r="E337" s="186">
        <f t="shared" si="27"/>
        <v>10080</v>
      </c>
      <c r="F337" s="186">
        <f t="shared" si="28"/>
        <v>1713.6000000000001</v>
      </c>
      <c r="G337" s="186">
        <f t="shared" si="29"/>
        <v>1645.056</v>
      </c>
      <c r="H337" s="189">
        <f>[1]energy!G326/0.0036</f>
        <v>0</v>
      </c>
      <c r="I337">
        <f>[1]energy!M326/0.0036</f>
        <v>1200</v>
      </c>
      <c r="J337" s="189">
        <f>IF('[1]everything spreadsheet'!$B$12="Ozone",[1]energy!K325/0.0036,0)</f>
        <v>0</v>
      </c>
      <c r="K337" s="187">
        <f>(IF('[1]everything spreadsheet'!$B$12="Ozone",H337/$E$11/$I$10+I337/$E$11+J337/$E$11/$I$10,H337/$E$11/$I$10+I337/$E$11))</f>
        <v>1250</v>
      </c>
      <c r="L337" s="187">
        <f t="shared" si="31"/>
        <v>1580.2240000000002</v>
      </c>
    </row>
    <row r="338" spans="1:12">
      <c r="A338" s="184">
        <f t="shared" si="30"/>
        <v>318</v>
      </c>
      <c r="B338" s="185" t="s">
        <v>366</v>
      </c>
      <c r="C338" s="184">
        <v>14</v>
      </c>
      <c r="D338" s="184">
        <f t="shared" si="26"/>
        <v>9</v>
      </c>
      <c r="E338" s="186">
        <f t="shared" si="27"/>
        <v>10080</v>
      </c>
      <c r="F338" s="186">
        <f t="shared" si="28"/>
        <v>1713.6000000000001</v>
      </c>
      <c r="G338" s="186">
        <f t="shared" si="29"/>
        <v>1645.056</v>
      </c>
      <c r="H338" s="189">
        <f>[1]energy!G327/0.0036</f>
        <v>0</v>
      </c>
      <c r="I338">
        <f>[1]energy!M327/0.0036</f>
        <v>1200</v>
      </c>
      <c r="J338" s="189">
        <f>IF('[1]everything spreadsheet'!$B$12="Ozone",[1]energy!K326/0.0036,0)</f>
        <v>0</v>
      </c>
      <c r="K338" s="187">
        <f>(IF('[1]everything spreadsheet'!$B$12="Ozone",H338/$E$11/$I$10+I338/$E$11+J338/$E$11/$I$10,H338/$E$11/$I$10+I338/$E$11))</f>
        <v>1250</v>
      </c>
      <c r="L338" s="187">
        <f t="shared" si="31"/>
        <v>1975.2800000000002</v>
      </c>
    </row>
    <row r="339" spans="1:12">
      <c r="A339" s="184">
        <f t="shared" si="30"/>
        <v>319</v>
      </c>
      <c r="B339" s="185" t="s">
        <v>366</v>
      </c>
      <c r="C339" s="184">
        <v>15</v>
      </c>
      <c r="D339" s="184">
        <f t="shared" si="26"/>
        <v>9</v>
      </c>
      <c r="E339" s="186">
        <f t="shared" si="27"/>
        <v>10080</v>
      </c>
      <c r="F339" s="186">
        <f t="shared" si="28"/>
        <v>1713.6000000000001</v>
      </c>
      <c r="G339" s="186">
        <f t="shared" si="29"/>
        <v>1645.056</v>
      </c>
      <c r="H339" s="189">
        <f>[1]energy!G328/0.0036</f>
        <v>0</v>
      </c>
      <c r="I339">
        <f>[1]energy!M328/0.0036</f>
        <v>1200</v>
      </c>
      <c r="J339" s="189">
        <f>IF('[1]everything spreadsheet'!$B$12="Ozone",[1]energy!K327/0.0036,0)</f>
        <v>0</v>
      </c>
      <c r="K339" s="187">
        <f>(IF('[1]everything spreadsheet'!$B$12="Ozone",H339/$E$11/$I$10+I339/$E$11+J339/$E$11/$I$10,H339/$E$11/$I$10+I339/$E$11))</f>
        <v>1250</v>
      </c>
      <c r="L339" s="187">
        <f t="shared" si="31"/>
        <v>2000</v>
      </c>
    </row>
    <row r="340" spans="1:12">
      <c r="A340" s="184">
        <f t="shared" si="30"/>
        <v>320</v>
      </c>
      <c r="B340" s="185" t="s">
        <v>366</v>
      </c>
      <c r="C340" s="184">
        <v>16</v>
      </c>
      <c r="D340" s="184">
        <f t="shared" si="26"/>
        <v>9</v>
      </c>
      <c r="E340" s="186">
        <f t="shared" si="27"/>
        <v>10080</v>
      </c>
      <c r="F340" s="186">
        <f t="shared" si="28"/>
        <v>1713.6000000000001</v>
      </c>
      <c r="G340" s="186">
        <f t="shared" si="29"/>
        <v>1645.056</v>
      </c>
      <c r="H340" s="189">
        <f>[1]energy!G329/0.0036</f>
        <v>0</v>
      </c>
      <c r="I340">
        <f>[1]energy!M329/0.0036</f>
        <v>1200</v>
      </c>
      <c r="J340" s="189">
        <f>IF('[1]everything spreadsheet'!$B$12="Ozone",[1]energy!K328/0.0036,0)</f>
        <v>0</v>
      </c>
      <c r="K340" s="187">
        <f>(IF('[1]everything spreadsheet'!$B$12="Ozone",H340/$E$11/$I$10+I340/$E$11+J340/$E$11/$I$10,H340/$E$11/$I$10+I340/$E$11))</f>
        <v>1250</v>
      </c>
      <c r="L340" s="187">
        <f t="shared" si="31"/>
        <v>2000</v>
      </c>
    </row>
    <row r="341" spans="1:12">
      <c r="A341" s="184">
        <f t="shared" si="30"/>
        <v>321</v>
      </c>
      <c r="B341" s="185" t="s">
        <v>366</v>
      </c>
      <c r="C341" s="184">
        <v>17</v>
      </c>
      <c r="D341" s="184">
        <f t="shared" si="26"/>
        <v>9</v>
      </c>
      <c r="E341" s="186">
        <f t="shared" si="27"/>
        <v>10080</v>
      </c>
      <c r="F341" s="186">
        <f t="shared" si="28"/>
        <v>1713.6000000000001</v>
      </c>
      <c r="G341" s="186">
        <f t="shared" si="29"/>
        <v>1645.056</v>
      </c>
      <c r="H341" s="189">
        <f>[1]energy!G330/0.0036</f>
        <v>0</v>
      </c>
      <c r="I341">
        <f>[1]energy!M330/0.0036</f>
        <v>1200</v>
      </c>
      <c r="J341" s="189">
        <f>IF('[1]everything spreadsheet'!$B$12="Ozone",[1]energy!K329/0.0036,0)</f>
        <v>0</v>
      </c>
      <c r="K341" s="187">
        <f>(IF('[1]everything spreadsheet'!$B$12="Ozone",H341/$E$11/$I$10+I341/$E$11+J341/$E$11/$I$10,H341/$E$11/$I$10+I341/$E$11))</f>
        <v>1250</v>
      </c>
      <c r="L341" s="187">
        <f t="shared" si="31"/>
        <v>2000</v>
      </c>
    </row>
    <row r="342" spans="1:12">
      <c r="A342" s="184">
        <f t="shared" si="30"/>
        <v>322</v>
      </c>
      <c r="B342" s="185" t="s">
        <v>366</v>
      </c>
      <c r="C342" s="184">
        <v>18</v>
      </c>
      <c r="D342" s="184">
        <f t="shared" ref="D342:D385" si="32">INDEX($B$6:$B$17,MATCH(B342,$A$6:$A$17,0))</f>
        <v>9</v>
      </c>
      <c r="E342" s="186">
        <f t="shared" ref="E342:E385" si="33">$E$4*$E$6*$E$5*D342</f>
        <v>10080</v>
      </c>
      <c r="F342" s="186">
        <f t="shared" ref="F342:F385" si="34">E342*$E$7</f>
        <v>1713.6000000000001</v>
      </c>
      <c r="G342" s="186">
        <f t="shared" ref="G342:G385" si="35">F342*$E$11</f>
        <v>1645.056</v>
      </c>
      <c r="H342" s="189">
        <f>[1]energy!G331/0.0036</f>
        <v>37.418699980608721</v>
      </c>
      <c r="I342">
        <f>[1]energy!M331/0.0036</f>
        <v>1200</v>
      </c>
      <c r="J342" s="189">
        <f>IF('[1]everything spreadsheet'!$B$12="Ozone",[1]energy!K330/0.0036,0)</f>
        <v>0</v>
      </c>
      <c r="K342" s="187">
        <f>(IF('[1]everything spreadsheet'!$B$12="Ozone",H342/$E$11/$I$10+I342/$E$11+J342/$E$11/$I$10,H342/$E$11/$I$10+I342/$E$11))</f>
        <v>1292.3671874780443</v>
      </c>
      <c r="L342" s="187">
        <f t="shared" si="31"/>
        <v>2000</v>
      </c>
    </row>
    <row r="343" spans="1:12">
      <c r="A343" s="184">
        <f t="shared" ref="A343:A385" si="36">+A342+1</f>
        <v>323</v>
      </c>
      <c r="B343" s="185" t="s">
        <v>366</v>
      </c>
      <c r="C343" s="184">
        <v>19</v>
      </c>
      <c r="D343" s="184">
        <f t="shared" si="32"/>
        <v>9</v>
      </c>
      <c r="E343" s="186">
        <f t="shared" si="33"/>
        <v>10080</v>
      </c>
      <c r="F343" s="186">
        <f t="shared" si="34"/>
        <v>1713.6000000000001</v>
      </c>
      <c r="G343" s="186">
        <f t="shared" si="35"/>
        <v>1645.056</v>
      </c>
      <c r="H343" s="189">
        <f>[1]energy!G332/0.0036</f>
        <v>275.13749985741714</v>
      </c>
      <c r="I343">
        <f>[1]energy!M332/0.0036</f>
        <v>1200</v>
      </c>
      <c r="J343" s="189">
        <f>IF('[1]everything spreadsheet'!$B$12="Ozone",[1]energy!K331/0.0036,0)</f>
        <v>944.44444444444446</v>
      </c>
      <c r="K343" s="187">
        <f>(IF('[1]everything spreadsheet'!$B$12="Ozone",H343/$E$11/$I$10+I343/$E$11+J343/$E$11/$I$10,H343/$E$11/$I$10+I343/$E$11))</f>
        <v>2630.8672376606219</v>
      </c>
      <c r="L343" s="187">
        <f t="shared" si="31"/>
        <v>2000</v>
      </c>
    </row>
    <row r="344" spans="1:12">
      <c r="A344" s="184">
        <f t="shared" si="36"/>
        <v>324</v>
      </c>
      <c r="B344" s="185" t="s">
        <v>366</v>
      </c>
      <c r="C344" s="184">
        <v>20</v>
      </c>
      <c r="D344" s="184">
        <f t="shared" si="32"/>
        <v>9</v>
      </c>
      <c r="E344" s="186">
        <f t="shared" si="33"/>
        <v>10080</v>
      </c>
      <c r="F344" s="186">
        <f t="shared" si="34"/>
        <v>1713.6000000000001</v>
      </c>
      <c r="G344" s="186">
        <f t="shared" si="35"/>
        <v>1645.056</v>
      </c>
      <c r="H344" s="189">
        <f>[1]energy!G333/0.0036</f>
        <v>275.13749985741714</v>
      </c>
      <c r="I344">
        <f>[1]energy!M333/0.0036</f>
        <v>1200</v>
      </c>
      <c r="J344" s="189">
        <f>IF('[1]everything spreadsheet'!$B$12="Ozone",[1]energy!K332/0.0036,0)</f>
        <v>6944.4444444444443</v>
      </c>
      <c r="K344" s="187">
        <f>(IF('[1]everything spreadsheet'!$B$12="Ozone",H344/$E$11/$I$10+I344/$E$11+J344/$E$11/$I$10,H344/$E$11/$I$10+I344/$E$11))</f>
        <v>9424.3454985301869</v>
      </c>
      <c r="L344" s="187">
        <f t="shared" si="31"/>
        <v>1014.1887623393782</v>
      </c>
    </row>
    <row r="345" spans="1:12">
      <c r="A345" s="184">
        <f t="shared" si="36"/>
        <v>325</v>
      </c>
      <c r="B345" s="185" t="s">
        <v>366</v>
      </c>
      <c r="C345" s="184">
        <v>21</v>
      </c>
      <c r="D345" s="184">
        <f t="shared" si="32"/>
        <v>9</v>
      </c>
      <c r="E345" s="186">
        <f t="shared" si="33"/>
        <v>10080</v>
      </c>
      <c r="F345" s="186">
        <f t="shared" si="34"/>
        <v>1713.6000000000001</v>
      </c>
      <c r="G345" s="186">
        <f t="shared" si="35"/>
        <v>1645.056</v>
      </c>
      <c r="H345" s="189">
        <f>[1]energy!G334/0.0036</f>
        <v>275.13749985741714</v>
      </c>
      <c r="I345">
        <f>[1]energy!M334/0.0036</f>
        <v>1200</v>
      </c>
      <c r="J345" s="189">
        <f>IF('[1]everything spreadsheet'!$B$12="Ozone",[1]energy!K333/0.0036,0)</f>
        <v>6944.4444444444443</v>
      </c>
      <c r="K345" s="187">
        <f>(IF('[1]everything spreadsheet'!$B$12="Ozone",H345/$E$11/$I$10+I345/$E$11+J345/$E$11/$I$10,H345/$E$11/$I$10+I345/$E$11))</f>
        <v>9424.3454985301869</v>
      </c>
      <c r="L345" s="187">
        <f t="shared" si="31"/>
        <v>0</v>
      </c>
    </row>
    <row r="346" spans="1:12">
      <c r="A346" s="184">
        <f t="shared" si="36"/>
        <v>326</v>
      </c>
      <c r="B346" s="185" t="s">
        <v>366</v>
      </c>
      <c r="C346" s="184">
        <v>22</v>
      </c>
      <c r="D346" s="184">
        <f t="shared" si="32"/>
        <v>9</v>
      </c>
      <c r="E346" s="186">
        <f t="shared" si="33"/>
        <v>10080</v>
      </c>
      <c r="F346" s="186">
        <f t="shared" si="34"/>
        <v>1713.6000000000001</v>
      </c>
      <c r="G346" s="186">
        <f t="shared" si="35"/>
        <v>1645.056</v>
      </c>
      <c r="H346" s="189">
        <f>[1]energy!G335/0.0036</f>
        <v>167.28359991330959</v>
      </c>
      <c r="I346">
        <f>[1]energy!M335/0.0036</f>
        <v>1200</v>
      </c>
      <c r="J346" s="189">
        <f>IF('[1]everything spreadsheet'!$B$12="Ozone",[1]energy!K334/0.0036,0)</f>
        <v>6944.4444444444443</v>
      </c>
      <c r="K346" s="187">
        <f>(IF('[1]everything spreadsheet'!$B$12="Ozone",H346/$E$11/$I$10+I346/$E$11+J346/$E$11/$I$10,H346/$E$11/$I$10+I346/$E$11))</f>
        <v>9302.2283110934713</v>
      </c>
      <c r="L346" s="187">
        <f t="shared" si="31"/>
        <v>0</v>
      </c>
    </row>
    <row r="347" spans="1:12">
      <c r="A347" s="184">
        <f t="shared" si="36"/>
        <v>327</v>
      </c>
      <c r="B347" s="185" t="s">
        <v>366</v>
      </c>
      <c r="C347" s="184">
        <v>23</v>
      </c>
      <c r="D347" s="184">
        <f t="shared" si="32"/>
        <v>9</v>
      </c>
      <c r="E347" s="186">
        <f t="shared" si="33"/>
        <v>10080</v>
      </c>
      <c r="F347" s="186">
        <f t="shared" si="34"/>
        <v>1713.6000000000001</v>
      </c>
      <c r="G347" s="186">
        <f t="shared" si="35"/>
        <v>1645.056</v>
      </c>
      <c r="H347" s="189">
        <f>[1]energy!G336/0.0036</f>
        <v>275.13749985741714</v>
      </c>
      <c r="I347">
        <f>[1]energy!M336/0.0036</f>
        <v>1200</v>
      </c>
      <c r="J347" s="189">
        <f>IF('[1]everything spreadsheet'!$B$12="Ozone",[1]energy!K335/0.0036,0)</f>
        <v>4222.2222222222217</v>
      </c>
      <c r="K347" s="187">
        <f>(IF('[1]everything spreadsheet'!$B$12="Ozone",H347/$E$11/$I$10+I347/$E$11+J347/$E$11/$I$10,H347/$E$11/$I$10+I347/$E$11))</f>
        <v>6342.119250543069</v>
      </c>
      <c r="L347" s="187">
        <f t="shared" si="31"/>
        <v>0</v>
      </c>
    </row>
    <row r="348" spans="1:12">
      <c r="A348" s="184">
        <f t="shared" si="36"/>
        <v>328</v>
      </c>
      <c r="B348" s="185" t="s">
        <v>366</v>
      </c>
      <c r="C348" s="184">
        <v>24</v>
      </c>
      <c r="D348" s="184">
        <f t="shared" si="32"/>
        <v>9</v>
      </c>
      <c r="E348" s="186">
        <f t="shared" si="33"/>
        <v>10080</v>
      </c>
      <c r="F348" s="186">
        <f t="shared" si="34"/>
        <v>1713.6000000000001</v>
      </c>
      <c r="G348" s="186">
        <f t="shared" si="35"/>
        <v>1645.056</v>
      </c>
      <c r="H348" s="189">
        <f>[1]energy!G337/0.0036</f>
        <v>165.08249991445021</v>
      </c>
      <c r="I348">
        <f>[1]energy!M337/0.0036</f>
        <v>1200</v>
      </c>
      <c r="J348" s="189">
        <f>IF('[1]everything spreadsheet'!$B$12="Ozone",[1]energy!K336/0.0036,0)</f>
        <v>6944.4444444444443</v>
      </c>
      <c r="K348" s="187">
        <f>(IF('[1]everything spreadsheet'!$B$12="Ozone",H348/$E$11/$I$10+I348/$E$11+J348/$E$11/$I$10,H348/$E$11/$I$10+I348/$E$11))</f>
        <v>9299.7361235947628</v>
      </c>
      <c r="L348" s="187">
        <f t="shared" si="31"/>
        <v>0</v>
      </c>
    </row>
    <row r="349" spans="1:12">
      <c r="A349" s="184">
        <f t="shared" si="36"/>
        <v>329</v>
      </c>
      <c r="B349" s="185" t="s">
        <v>366</v>
      </c>
      <c r="C349" s="184">
        <v>25</v>
      </c>
      <c r="D349" s="184">
        <f t="shared" si="32"/>
        <v>9</v>
      </c>
      <c r="E349" s="186">
        <f t="shared" si="33"/>
        <v>10080</v>
      </c>
      <c r="F349" s="186">
        <f t="shared" si="34"/>
        <v>1713.6000000000001</v>
      </c>
      <c r="G349" s="186">
        <f t="shared" si="35"/>
        <v>1645.056</v>
      </c>
      <c r="H349" s="189">
        <f>[1]energy!G338/0.0036</f>
        <v>275.13749985741714</v>
      </c>
      <c r="I349">
        <f>[1]energy!M338/0.0036</f>
        <v>1200</v>
      </c>
      <c r="J349" s="189">
        <f>IF('[1]everything spreadsheet'!$B$12="Ozone",[1]energy!K337/0.0036,0)</f>
        <v>4166.666666666667</v>
      </c>
      <c r="K349" s="187">
        <f>(IF('[1]everything spreadsheet'!$B$12="Ozone",H349/$E$11/$I$10+I349/$E$11+J349/$E$11/$I$10,H349/$E$11/$I$10+I349/$E$11))</f>
        <v>6279.2166740535376</v>
      </c>
      <c r="L349" s="187">
        <f t="shared" si="31"/>
        <v>0</v>
      </c>
    </row>
    <row r="350" spans="1:12">
      <c r="A350" s="184">
        <f t="shared" si="36"/>
        <v>330</v>
      </c>
      <c r="B350" s="185" t="s">
        <v>366</v>
      </c>
      <c r="C350" s="184">
        <v>26</v>
      </c>
      <c r="D350" s="184">
        <f t="shared" si="32"/>
        <v>9</v>
      </c>
      <c r="E350" s="186">
        <f t="shared" si="33"/>
        <v>10080</v>
      </c>
      <c r="F350" s="186">
        <f t="shared" si="34"/>
        <v>1713.6000000000001</v>
      </c>
      <c r="G350" s="186">
        <f t="shared" si="35"/>
        <v>1645.056</v>
      </c>
      <c r="H350" s="189">
        <f>[1]energy!G339/0.0036</f>
        <v>165.08249991445021</v>
      </c>
      <c r="I350">
        <f>[1]energy!M339/0.0036</f>
        <v>1200</v>
      </c>
      <c r="J350" s="189">
        <f>IF('[1]everything spreadsheet'!$B$12="Ozone",[1]energy!K338/0.0036,0)</f>
        <v>6944.4444444444443</v>
      </c>
      <c r="K350" s="187">
        <f>(IF('[1]everything spreadsheet'!$B$12="Ozone",H350/$E$11/$I$10+I350/$E$11+J350/$E$11/$I$10,H350/$E$11/$I$10+I350/$E$11))</f>
        <v>9299.7361235947628</v>
      </c>
      <c r="L350" s="187">
        <f t="shared" si="31"/>
        <v>0</v>
      </c>
    </row>
    <row r="351" spans="1:12">
      <c r="A351" s="184">
        <f t="shared" si="36"/>
        <v>331</v>
      </c>
      <c r="B351" s="185" t="s">
        <v>366</v>
      </c>
      <c r="C351" s="184">
        <v>27</v>
      </c>
      <c r="D351" s="184">
        <f t="shared" si="32"/>
        <v>9</v>
      </c>
      <c r="E351" s="186">
        <f t="shared" si="33"/>
        <v>10080</v>
      </c>
      <c r="F351" s="186">
        <f t="shared" si="34"/>
        <v>1713.6000000000001</v>
      </c>
      <c r="G351" s="186">
        <f t="shared" si="35"/>
        <v>1645.056</v>
      </c>
      <c r="H351" s="189">
        <f>[1]energy!G340/0.0036</f>
        <v>0</v>
      </c>
      <c r="I351">
        <f>[1]energy!M340/0.0036</f>
        <v>1200</v>
      </c>
      <c r="J351" s="189">
        <f>IF('[1]everything spreadsheet'!$B$12="Ozone",[1]energy!K339/0.0036,0)</f>
        <v>4166.666666666667</v>
      </c>
      <c r="K351" s="187">
        <f>(IF('[1]everything spreadsheet'!$B$12="Ozone",H351/$E$11/$I$10+I351/$E$11+J351/$E$11/$I$10,H351/$E$11/$I$10+I351/$E$11))</f>
        <v>5967.6932367149766</v>
      </c>
      <c r="L351" s="187">
        <f t="shared" si="31"/>
        <v>0</v>
      </c>
    </row>
    <row r="352" spans="1:12">
      <c r="A352" s="184">
        <f t="shared" si="36"/>
        <v>332</v>
      </c>
      <c r="B352" s="185" t="s">
        <v>366</v>
      </c>
      <c r="C352" s="184">
        <v>28</v>
      </c>
      <c r="D352" s="184">
        <f t="shared" si="32"/>
        <v>9</v>
      </c>
      <c r="E352" s="186">
        <f t="shared" si="33"/>
        <v>10080</v>
      </c>
      <c r="F352" s="186">
        <f t="shared" si="34"/>
        <v>1713.6000000000001</v>
      </c>
      <c r="G352" s="186">
        <f t="shared" si="35"/>
        <v>1645.056</v>
      </c>
      <c r="H352" s="189">
        <f>[1]energy!G341/0.0036</f>
        <v>0</v>
      </c>
      <c r="I352">
        <f>[1]energy!M341/0.0036</f>
        <v>1200</v>
      </c>
      <c r="J352" s="189">
        <f>IF('[1]everything spreadsheet'!$B$12="Ozone",[1]energy!K340/0.0036,0)</f>
        <v>0</v>
      </c>
      <c r="K352" s="187">
        <f>(IF('[1]everything spreadsheet'!$B$12="Ozone",H352/$E$11/$I$10+I352/$E$11+J352/$E$11/$I$10,H352/$E$11/$I$10+I352/$E$11))</f>
        <v>1250</v>
      </c>
      <c r="L352" s="187">
        <f t="shared" si="31"/>
        <v>0</v>
      </c>
    </row>
    <row r="353" spans="1:12">
      <c r="A353" s="184">
        <f t="shared" si="36"/>
        <v>333</v>
      </c>
      <c r="B353" s="185" t="s">
        <v>366</v>
      </c>
      <c r="C353" s="184">
        <v>29</v>
      </c>
      <c r="D353" s="184">
        <f t="shared" si="32"/>
        <v>9</v>
      </c>
      <c r="E353" s="186">
        <f t="shared" si="33"/>
        <v>10080</v>
      </c>
      <c r="F353" s="186">
        <f t="shared" si="34"/>
        <v>1713.6000000000001</v>
      </c>
      <c r="G353" s="186">
        <f t="shared" si="35"/>
        <v>1645.056</v>
      </c>
      <c r="H353" s="189">
        <f>[1]energy!G342/0.0036</f>
        <v>0</v>
      </c>
      <c r="I353">
        <f>[1]energy!M342/0.0036</f>
        <v>1200</v>
      </c>
      <c r="J353" s="189">
        <f>IF('[1]everything spreadsheet'!$B$12="Ozone",[1]energy!K341/0.0036,0)</f>
        <v>0</v>
      </c>
      <c r="K353" s="187">
        <f>(IF('[1]everything spreadsheet'!$B$12="Ozone",H353/$E$11/$I$10+I353/$E$11+J353/$E$11/$I$10,H353/$E$11/$I$10+I353/$E$11))</f>
        <v>1250</v>
      </c>
      <c r="L353" s="187">
        <f t="shared" si="31"/>
        <v>395.05600000000004</v>
      </c>
    </row>
    <row r="354" spans="1:12">
      <c r="A354" s="184">
        <f t="shared" si="36"/>
        <v>334</v>
      </c>
      <c r="B354" s="185" t="s">
        <v>366</v>
      </c>
      <c r="C354" s="184">
        <v>30</v>
      </c>
      <c r="D354" s="184">
        <f t="shared" si="32"/>
        <v>9</v>
      </c>
      <c r="E354" s="186">
        <f t="shared" si="33"/>
        <v>10080</v>
      </c>
      <c r="F354" s="186">
        <f t="shared" si="34"/>
        <v>1713.6000000000001</v>
      </c>
      <c r="G354" s="186">
        <f t="shared" si="35"/>
        <v>1645.056</v>
      </c>
      <c r="H354" s="189">
        <f>[1]energy!G343/0.0036</f>
        <v>0</v>
      </c>
      <c r="I354">
        <f>[1]energy!M343/0.0036</f>
        <v>1200</v>
      </c>
      <c r="J354" s="189">
        <f>IF('[1]everything spreadsheet'!$B$12="Ozone",[1]energy!K342/0.0036,0)</f>
        <v>0</v>
      </c>
      <c r="K354" s="187">
        <f>(IF('[1]everything spreadsheet'!$B$12="Ozone",H354/$E$11/$I$10+I354/$E$11+J354/$E$11/$I$10,H354/$E$11/$I$10+I354/$E$11))</f>
        <v>1250</v>
      </c>
      <c r="L354" s="187">
        <f t="shared" si="31"/>
        <v>790.11200000000008</v>
      </c>
    </row>
    <row r="355" spans="1:12">
      <c r="A355" s="184">
        <f t="shared" si="36"/>
        <v>335</v>
      </c>
      <c r="B355" s="185" t="s">
        <v>367</v>
      </c>
      <c r="C355" s="184">
        <v>1</v>
      </c>
      <c r="D355" s="184">
        <f t="shared" si="32"/>
        <v>8.25</v>
      </c>
      <c r="E355" s="186">
        <f t="shared" si="33"/>
        <v>9240</v>
      </c>
      <c r="F355" s="186">
        <f t="shared" si="34"/>
        <v>1570.8000000000002</v>
      </c>
      <c r="G355" s="186">
        <f t="shared" si="35"/>
        <v>1507.9680000000001</v>
      </c>
      <c r="H355" s="189">
        <f>[1]energy!G344/0.0036</f>
        <v>0</v>
      </c>
      <c r="I355">
        <f>[1]energy!M344/0.0036</f>
        <v>1200</v>
      </c>
      <c r="J355" s="189">
        <f>IF('[1]everything spreadsheet'!$B$12="Ozone",[1]energy!K343/0.0036,0)</f>
        <v>0</v>
      </c>
      <c r="K355" s="187">
        <f>(IF('[1]everything spreadsheet'!$B$12="Ozone",H355/$E$11/$I$10+I355/$E$11+J355/$E$11/$I$10,H355/$E$11/$I$10+I355/$E$11))</f>
        <v>1250</v>
      </c>
      <c r="L355" s="187">
        <f t="shared" si="31"/>
        <v>1185.1680000000001</v>
      </c>
    </row>
    <row r="356" spans="1:12">
      <c r="A356" s="184">
        <f t="shared" si="36"/>
        <v>336</v>
      </c>
      <c r="B356" s="185" t="s">
        <v>367</v>
      </c>
      <c r="C356" s="184">
        <v>2</v>
      </c>
      <c r="D356" s="184">
        <f t="shared" si="32"/>
        <v>8.25</v>
      </c>
      <c r="E356" s="186">
        <f t="shared" si="33"/>
        <v>9240</v>
      </c>
      <c r="F356" s="186">
        <f t="shared" si="34"/>
        <v>1570.8000000000002</v>
      </c>
      <c r="G356" s="186">
        <f t="shared" si="35"/>
        <v>1507.9680000000001</v>
      </c>
      <c r="H356" s="189">
        <f>[1]energy!G345/0.0036</f>
        <v>0</v>
      </c>
      <c r="I356">
        <f>[1]energy!M345/0.0036</f>
        <v>1200</v>
      </c>
      <c r="J356" s="189">
        <f>IF('[1]everything spreadsheet'!$B$12="Ozone",[1]energy!K344/0.0036,0)</f>
        <v>0</v>
      </c>
      <c r="K356" s="187">
        <f>(IF('[1]everything spreadsheet'!$B$12="Ozone",H356/$E$11/$I$10+I356/$E$11+J356/$E$11/$I$10,H356/$E$11/$I$10+I356/$E$11))</f>
        <v>1250</v>
      </c>
      <c r="L356" s="187">
        <f t="shared" si="31"/>
        <v>1443.1360000000004</v>
      </c>
    </row>
    <row r="357" spans="1:12">
      <c r="A357" s="184">
        <f t="shared" si="36"/>
        <v>337</v>
      </c>
      <c r="B357" s="185" t="s">
        <v>367</v>
      </c>
      <c r="C357" s="184">
        <v>3</v>
      </c>
      <c r="D357" s="184">
        <f t="shared" si="32"/>
        <v>8.25</v>
      </c>
      <c r="E357" s="186">
        <f t="shared" si="33"/>
        <v>9240</v>
      </c>
      <c r="F357" s="186">
        <f t="shared" si="34"/>
        <v>1570.8000000000002</v>
      </c>
      <c r="G357" s="186">
        <f t="shared" si="35"/>
        <v>1507.9680000000001</v>
      </c>
      <c r="H357" s="189">
        <f>[1]energy!G346/0.0036</f>
        <v>13.206599993156019</v>
      </c>
      <c r="I357">
        <f>[1]energy!M346/0.0036</f>
        <v>1200</v>
      </c>
      <c r="J357" s="189">
        <f>IF('[1]everything spreadsheet'!$B$12="Ozone",[1]energy!K345/0.0036,0)</f>
        <v>0</v>
      </c>
      <c r="K357" s="187">
        <f>(IF('[1]everything spreadsheet'!$B$12="Ozone",H357/$E$11/$I$10+I357/$E$11+J357/$E$11/$I$10,H357/$E$11/$I$10+I357/$E$11))</f>
        <v>1264.9531249922509</v>
      </c>
      <c r="L357" s="187">
        <f t="shared" si="31"/>
        <v>1701.1040000000003</v>
      </c>
    </row>
    <row r="358" spans="1:12">
      <c r="A358" s="184">
        <f t="shared" si="36"/>
        <v>338</v>
      </c>
      <c r="B358" s="185" t="s">
        <v>367</v>
      </c>
      <c r="C358" s="184">
        <v>4</v>
      </c>
      <c r="D358" s="184">
        <f t="shared" si="32"/>
        <v>8.25</v>
      </c>
      <c r="E358" s="186">
        <f t="shared" si="33"/>
        <v>9240</v>
      </c>
      <c r="F358" s="186">
        <f t="shared" si="34"/>
        <v>1570.8000000000002</v>
      </c>
      <c r="G358" s="186">
        <f t="shared" si="35"/>
        <v>1507.9680000000001</v>
      </c>
      <c r="H358" s="189">
        <f>[1]energy!G347/0.0036</f>
        <v>275.13749985741714</v>
      </c>
      <c r="I358">
        <f>[1]energy!M347/0.0036</f>
        <v>1200</v>
      </c>
      <c r="J358" s="189">
        <f>IF('[1]everything spreadsheet'!$B$12="Ozone",[1]energy!K346/0.0036,0)</f>
        <v>333.33333333333331</v>
      </c>
      <c r="K358" s="187">
        <f>(IF('[1]everything spreadsheet'!$B$12="Ozone",H358/$E$11/$I$10+I358/$E$11+J358/$E$11/$I$10,H358/$E$11/$I$10+I358/$E$11))</f>
        <v>1938.9388962757591</v>
      </c>
      <c r="L358" s="187">
        <f t="shared" si="31"/>
        <v>1944.1188750077492</v>
      </c>
    </row>
    <row r="359" spans="1:12">
      <c r="A359" s="184">
        <f t="shared" si="36"/>
        <v>339</v>
      </c>
      <c r="B359" s="185" t="s">
        <v>367</v>
      </c>
      <c r="C359" s="184">
        <v>5</v>
      </c>
      <c r="D359" s="184">
        <f t="shared" si="32"/>
        <v>8.25</v>
      </c>
      <c r="E359" s="186">
        <f t="shared" si="33"/>
        <v>9240</v>
      </c>
      <c r="F359" s="186">
        <f t="shared" si="34"/>
        <v>1570.8000000000002</v>
      </c>
      <c r="G359" s="186">
        <f t="shared" si="35"/>
        <v>1507.9680000000001</v>
      </c>
      <c r="H359" s="189">
        <f>[1]energy!G348/0.0036</f>
        <v>8.8043999954373469</v>
      </c>
      <c r="I359">
        <f>[1]energy!M348/0.0036</f>
        <v>1200</v>
      </c>
      <c r="J359" s="189">
        <f>IF('[1]everything spreadsheet'!$B$12="Ozone",[1]energy!K347/0.0036,0)</f>
        <v>6944.4444444444443</v>
      </c>
      <c r="K359" s="187">
        <f>(IF('[1]everything spreadsheet'!$B$12="Ozone",H359/$E$11/$I$10+I359/$E$11+J359/$E$11/$I$10,H359/$E$11/$I$10+I359/$E$11))</f>
        <v>9122.7908111864599</v>
      </c>
      <c r="L359" s="187">
        <f t="shared" si="31"/>
        <v>1513.1479787319902</v>
      </c>
    </row>
    <row r="360" spans="1:12">
      <c r="A360" s="184">
        <f t="shared" si="36"/>
        <v>340</v>
      </c>
      <c r="B360" s="185" t="s">
        <v>367</v>
      </c>
      <c r="C360" s="184">
        <v>6</v>
      </c>
      <c r="D360" s="184">
        <f t="shared" si="32"/>
        <v>8.25</v>
      </c>
      <c r="E360" s="186">
        <f t="shared" si="33"/>
        <v>9240</v>
      </c>
      <c r="F360" s="186">
        <f t="shared" si="34"/>
        <v>1570.8000000000002</v>
      </c>
      <c r="G360" s="186">
        <f t="shared" si="35"/>
        <v>1507.9680000000001</v>
      </c>
      <c r="H360" s="189">
        <f>[1]energy!G349/0.0036</f>
        <v>167.28359991330959</v>
      </c>
      <c r="I360">
        <f>[1]energy!M349/0.0036</f>
        <v>1200</v>
      </c>
      <c r="J360" s="189">
        <f>IF('[1]everything spreadsheet'!$B$12="Ozone",[1]energy!K348/0.0036,0)</f>
        <v>222.22222222222223</v>
      </c>
      <c r="K360" s="187">
        <f>(IF('[1]everything spreadsheet'!$B$12="Ozone",H360/$E$11/$I$10+I360/$E$11+J360/$E$11/$I$10,H360/$E$11/$I$10+I360/$E$11))</f>
        <v>1691.0165558599772</v>
      </c>
      <c r="L360" s="187">
        <f t="shared" si="31"/>
        <v>0</v>
      </c>
    </row>
    <row r="361" spans="1:12">
      <c r="A361" s="184">
        <f t="shared" si="36"/>
        <v>341</v>
      </c>
      <c r="B361" s="185" t="s">
        <v>367</v>
      </c>
      <c r="C361" s="184">
        <v>7</v>
      </c>
      <c r="D361" s="184">
        <f t="shared" si="32"/>
        <v>8.25</v>
      </c>
      <c r="E361" s="186">
        <f t="shared" si="33"/>
        <v>9240</v>
      </c>
      <c r="F361" s="186">
        <f t="shared" si="34"/>
        <v>1570.8000000000002</v>
      </c>
      <c r="G361" s="186">
        <f t="shared" si="35"/>
        <v>1507.9680000000001</v>
      </c>
      <c r="H361" s="189">
        <f>[1]energy!G350/0.0036</f>
        <v>275.13749985741714</v>
      </c>
      <c r="I361">
        <f>[1]energy!M350/0.0036</f>
        <v>1200</v>
      </c>
      <c r="J361" s="189">
        <f>IF('[1]everything spreadsheet'!$B$12="Ozone",[1]energy!K349/0.0036,0)</f>
        <v>4222.2222222222217</v>
      </c>
      <c r="K361" s="187">
        <f>(IF('[1]everything spreadsheet'!$B$12="Ozone",H361/$E$11/$I$10+I361/$E$11+J361/$E$11/$I$10,H361/$E$11/$I$10+I361/$E$11))</f>
        <v>6342.119250543069</v>
      </c>
      <c r="L361" s="187">
        <f t="shared" si="31"/>
        <v>0</v>
      </c>
    </row>
    <row r="362" spans="1:12">
      <c r="A362" s="184">
        <f t="shared" si="36"/>
        <v>342</v>
      </c>
      <c r="B362" s="185" t="s">
        <v>367</v>
      </c>
      <c r="C362" s="184">
        <v>8</v>
      </c>
      <c r="D362" s="184">
        <f t="shared" si="32"/>
        <v>8.25</v>
      </c>
      <c r="E362" s="186">
        <f t="shared" si="33"/>
        <v>9240</v>
      </c>
      <c r="F362" s="186">
        <f t="shared" si="34"/>
        <v>1570.8000000000002</v>
      </c>
      <c r="G362" s="186">
        <f t="shared" si="35"/>
        <v>1507.9680000000001</v>
      </c>
      <c r="H362" s="189">
        <f>[1]energy!G351/0.0036</f>
        <v>275.13749985741714</v>
      </c>
      <c r="I362">
        <f>[1]energy!M351/0.0036</f>
        <v>1200</v>
      </c>
      <c r="J362" s="189">
        <f>IF('[1]everything spreadsheet'!$B$12="Ozone",[1]energy!K350/0.0036,0)</f>
        <v>6944.4444444444443</v>
      </c>
      <c r="K362" s="187">
        <f>(IF('[1]everything spreadsheet'!$B$12="Ozone",H362/$E$11/$I$10+I362/$E$11+J362/$E$11/$I$10,H362/$E$11/$I$10+I362/$E$11))</f>
        <v>9424.3454985301869</v>
      </c>
      <c r="L362" s="187">
        <f t="shared" si="31"/>
        <v>0</v>
      </c>
    </row>
    <row r="363" spans="1:12">
      <c r="A363" s="184">
        <f t="shared" si="36"/>
        <v>343</v>
      </c>
      <c r="B363" s="185" t="s">
        <v>367</v>
      </c>
      <c r="C363" s="184">
        <v>9</v>
      </c>
      <c r="D363" s="184">
        <f t="shared" si="32"/>
        <v>8.25</v>
      </c>
      <c r="E363" s="186">
        <f t="shared" si="33"/>
        <v>9240</v>
      </c>
      <c r="F363" s="186">
        <f t="shared" si="34"/>
        <v>1570.8000000000002</v>
      </c>
      <c r="G363" s="186">
        <f t="shared" si="35"/>
        <v>1507.9680000000001</v>
      </c>
      <c r="H363" s="189">
        <f>[1]energy!G352/0.0036</f>
        <v>48.424199974905406</v>
      </c>
      <c r="I363">
        <f>[1]energy!M352/0.0036</f>
        <v>1200</v>
      </c>
      <c r="J363" s="189">
        <f>IF('[1]everything spreadsheet'!$B$12="Ozone",[1]energy!K351/0.0036,0)</f>
        <v>6944.4444444444443</v>
      </c>
      <c r="K363" s="187">
        <f>(IF('[1]everything spreadsheet'!$B$12="Ozone",H363/$E$11/$I$10+I363/$E$11+J363/$E$11/$I$10,H363/$E$11/$I$10+I363/$E$11))</f>
        <v>9167.6501861632132</v>
      </c>
      <c r="L363" s="187">
        <f t="shared" si="31"/>
        <v>0</v>
      </c>
    </row>
    <row r="364" spans="1:12">
      <c r="A364" s="184">
        <f t="shared" si="36"/>
        <v>344</v>
      </c>
      <c r="B364" s="185" t="s">
        <v>367</v>
      </c>
      <c r="C364" s="184">
        <v>10</v>
      </c>
      <c r="D364" s="184">
        <f t="shared" si="32"/>
        <v>8.25</v>
      </c>
      <c r="E364" s="186">
        <f t="shared" si="33"/>
        <v>9240</v>
      </c>
      <c r="F364" s="186">
        <f t="shared" si="34"/>
        <v>1570.8000000000002</v>
      </c>
      <c r="G364" s="186">
        <f t="shared" si="35"/>
        <v>1507.9680000000001</v>
      </c>
      <c r="H364" s="189">
        <f>[1]energy!G353/0.0036</f>
        <v>195.89789989848097</v>
      </c>
      <c r="I364">
        <f>[1]energy!M353/0.0036</f>
        <v>1200</v>
      </c>
      <c r="J364" s="189">
        <f>IF('[1]everything spreadsheet'!$B$12="Ozone",[1]energy!K352/0.0036,0)</f>
        <v>1222.2222222222224</v>
      </c>
      <c r="K364" s="187">
        <f>(IF('[1]everything spreadsheet'!$B$12="Ozone",H364/$E$11/$I$10+I364/$E$11+J364/$E$11/$I$10,H364/$E$11/$I$10+I364/$E$11))</f>
        <v>2855.6613701547817</v>
      </c>
      <c r="L364" s="187">
        <f t="shared" si="31"/>
        <v>0</v>
      </c>
    </row>
    <row r="365" spans="1:12">
      <c r="A365" s="184">
        <f t="shared" si="36"/>
        <v>345</v>
      </c>
      <c r="B365" s="185" t="s">
        <v>367</v>
      </c>
      <c r="C365" s="184">
        <v>11</v>
      </c>
      <c r="D365" s="184">
        <f t="shared" si="32"/>
        <v>8.25</v>
      </c>
      <c r="E365" s="186">
        <f t="shared" si="33"/>
        <v>9240</v>
      </c>
      <c r="F365" s="186">
        <f t="shared" si="34"/>
        <v>1570.8000000000002</v>
      </c>
      <c r="G365" s="186">
        <f t="shared" si="35"/>
        <v>1507.9680000000001</v>
      </c>
      <c r="H365" s="189">
        <f>[1]energy!G354/0.0036</f>
        <v>15.407699992015354</v>
      </c>
      <c r="I365">
        <f>[1]energy!M354/0.0036</f>
        <v>1200</v>
      </c>
      <c r="J365" s="189">
        <f>IF('[1]everything spreadsheet'!$B$12="Ozone",[1]energy!K353/0.0036,0)</f>
        <v>4944.4444444444443</v>
      </c>
      <c r="K365" s="187">
        <f>(IF('[1]everything spreadsheet'!$B$12="Ozone",H365/$E$11/$I$10+I365/$E$11+J365/$E$11/$I$10,H365/$E$11/$I$10+I365/$E$11))</f>
        <v>6865.7746200593983</v>
      </c>
      <c r="L365" s="187">
        <f t="shared" si="31"/>
        <v>0</v>
      </c>
    </row>
    <row r="366" spans="1:12">
      <c r="A366" s="184">
        <f t="shared" si="36"/>
        <v>346</v>
      </c>
      <c r="B366" s="185" t="s">
        <v>367</v>
      </c>
      <c r="C366" s="184">
        <v>12</v>
      </c>
      <c r="D366" s="184">
        <f t="shared" si="32"/>
        <v>8.25</v>
      </c>
      <c r="E366" s="186">
        <f t="shared" si="33"/>
        <v>9240</v>
      </c>
      <c r="F366" s="186">
        <f t="shared" si="34"/>
        <v>1570.8000000000002</v>
      </c>
      <c r="G366" s="186">
        <f t="shared" si="35"/>
        <v>1507.9680000000001</v>
      </c>
      <c r="H366" s="189">
        <f>[1]energy!G355/0.0036</f>
        <v>11.005499994296683</v>
      </c>
      <c r="I366">
        <f>[1]energy!M355/0.0036</f>
        <v>1200</v>
      </c>
      <c r="J366" s="189">
        <f>IF('[1]everything spreadsheet'!$B$12="Ozone",[1]energy!K354/0.0036,0)</f>
        <v>388.88888888888886</v>
      </c>
      <c r="K366" s="187">
        <f>(IF('[1]everything spreadsheet'!$B$12="Ozone",H366/$E$11/$I$10+I366/$E$11+J366/$E$11/$I$10,H366/$E$11/$I$10+I366/$E$11))</f>
        <v>1702.7789729202734</v>
      </c>
      <c r="L366" s="187">
        <f t="shared" si="31"/>
        <v>0</v>
      </c>
    </row>
    <row r="367" spans="1:12">
      <c r="A367" s="184">
        <f t="shared" si="36"/>
        <v>347</v>
      </c>
      <c r="B367" s="185" t="s">
        <v>367</v>
      </c>
      <c r="C367" s="184">
        <v>13</v>
      </c>
      <c r="D367" s="184">
        <f t="shared" si="32"/>
        <v>8.25</v>
      </c>
      <c r="E367" s="186">
        <f t="shared" si="33"/>
        <v>9240</v>
      </c>
      <c r="F367" s="186">
        <f t="shared" si="34"/>
        <v>1570.8000000000002</v>
      </c>
      <c r="G367" s="186">
        <f t="shared" si="35"/>
        <v>1507.9680000000001</v>
      </c>
      <c r="H367" s="189">
        <f>[1]energy!G356/0.0036</f>
        <v>0</v>
      </c>
      <c r="I367">
        <f>[1]energy!M356/0.0036</f>
        <v>1200</v>
      </c>
      <c r="J367" s="189">
        <f>IF('[1]everything spreadsheet'!$B$12="Ozone",[1]energy!K355/0.0036,0)</f>
        <v>277.77777777777777</v>
      </c>
      <c r="K367" s="187">
        <f>(IF('[1]everything spreadsheet'!$B$12="Ozone",H367/$E$11/$I$10+I367/$E$11+J367/$E$11/$I$10,H367/$E$11/$I$10+I367/$E$11))</f>
        <v>1564.5128824476651</v>
      </c>
      <c r="L367" s="187">
        <f t="shared" si="31"/>
        <v>0</v>
      </c>
    </row>
    <row r="368" spans="1:12">
      <c r="A368" s="184">
        <f t="shared" si="36"/>
        <v>348</v>
      </c>
      <c r="B368" s="185" t="s">
        <v>367</v>
      </c>
      <c r="C368" s="184">
        <v>14</v>
      </c>
      <c r="D368" s="184">
        <f t="shared" si="32"/>
        <v>8.25</v>
      </c>
      <c r="E368" s="186">
        <f t="shared" si="33"/>
        <v>9240</v>
      </c>
      <c r="F368" s="186">
        <f t="shared" si="34"/>
        <v>1570.8000000000002</v>
      </c>
      <c r="G368" s="186">
        <f t="shared" si="35"/>
        <v>1507.9680000000001</v>
      </c>
      <c r="H368" s="189">
        <f>[1]energy!G357/0.0036</f>
        <v>99.049499948670146</v>
      </c>
      <c r="I368">
        <f>[1]energy!M357/0.0036</f>
        <v>1200</v>
      </c>
      <c r="J368" s="189">
        <f>IF('[1]everything spreadsheet'!$B$12="Ozone",[1]energy!K356/0.0036,0)</f>
        <v>0</v>
      </c>
      <c r="K368" s="187">
        <f>(IF('[1]everything spreadsheet'!$B$12="Ozone",H368/$E$11/$I$10+I368/$E$11+J368/$E$11/$I$10,H368/$E$11/$I$10+I368/$E$11))</f>
        <v>1362.1484374418819</v>
      </c>
      <c r="L368" s="187">
        <f t="shared" si="31"/>
        <v>0</v>
      </c>
    </row>
    <row r="369" spans="1:12">
      <c r="A369" s="184">
        <f t="shared" si="36"/>
        <v>349</v>
      </c>
      <c r="B369" s="185" t="s">
        <v>367</v>
      </c>
      <c r="C369" s="184">
        <v>15</v>
      </c>
      <c r="D369" s="184">
        <f t="shared" si="32"/>
        <v>8.25</v>
      </c>
      <c r="E369" s="186">
        <f t="shared" si="33"/>
        <v>9240</v>
      </c>
      <c r="F369" s="186">
        <f t="shared" si="34"/>
        <v>1570.8000000000002</v>
      </c>
      <c r="G369" s="186">
        <f t="shared" si="35"/>
        <v>1507.9680000000001</v>
      </c>
      <c r="H369" s="189">
        <f>[1]energy!G358/0.0036</f>
        <v>222.31109988479301</v>
      </c>
      <c r="I369">
        <f>[1]energy!M358/0.0036</f>
        <v>1200</v>
      </c>
      <c r="J369" s="189">
        <f>IF('[1]everything spreadsheet'!$B$12="Ozone",[1]energy!K357/0.0036,0)</f>
        <v>2499.9999999999995</v>
      </c>
      <c r="K369" s="187">
        <f>(IF('[1]everything spreadsheet'!$B$12="Ozone",H369/$E$11/$I$10+I369/$E$11+J369/$E$11/$I$10,H369/$E$11/$I$10+I369/$E$11))</f>
        <v>4332.3268793985426</v>
      </c>
      <c r="L369" s="187">
        <f t="shared" si="31"/>
        <v>145.81956255811815</v>
      </c>
    </row>
    <row r="370" spans="1:12">
      <c r="A370" s="184">
        <f t="shared" si="36"/>
        <v>350</v>
      </c>
      <c r="B370" s="185" t="s">
        <v>367</v>
      </c>
      <c r="C370" s="184">
        <v>16</v>
      </c>
      <c r="D370" s="184">
        <f t="shared" si="32"/>
        <v>8.25</v>
      </c>
      <c r="E370" s="186">
        <f t="shared" si="33"/>
        <v>9240</v>
      </c>
      <c r="F370" s="186">
        <f t="shared" si="34"/>
        <v>1570.8000000000002</v>
      </c>
      <c r="G370" s="186">
        <f t="shared" si="35"/>
        <v>1507.9680000000001</v>
      </c>
      <c r="H370" s="189">
        <f>[1]energy!G359/0.0036</f>
        <v>8.8043999954373469</v>
      </c>
      <c r="I370">
        <f>[1]energy!M359/0.0036</f>
        <v>1200</v>
      </c>
      <c r="J370" s="189">
        <f>IF('[1]everything spreadsheet'!$B$12="Ozone",[1]energy!K358/0.0036,0)</f>
        <v>5611.1111111111113</v>
      </c>
      <c r="K370" s="187">
        <f>(IF('[1]everything spreadsheet'!$B$12="Ozone",H370/$E$11/$I$10+I370/$E$11+J370/$E$11/$I$10,H370/$E$11/$I$10+I370/$E$11))</f>
        <v>7613.1289754376685</v>
      </c>
      <c r="L370" s="187">
        <f t="shared" si="31"/>
        <v>0</v>
      </c>
    </row>
    <row r="371" spans="1:12">
      <c r="A371" s="184">
        <f t="shared" si="36"/>
        <v>351</v>
      </c>
      <c r="B371" s="185" t="s">
        <v>367</v>
      </c>
      <c r="C371" s="184">
        <v>17</v>
      </c>
      <c r="D371" s="184">
        <f t="shared" si="32"/>
        <v>8.25</v>
      </c>
      <c r="E371" s="186">
        <f t="shared" si="33"/>
        <v>9240</v>
      </c>
      <c r="F371" s="186">
        <f t="shared" si="34"/>
        <v>1570.8000000000002</v>
      </c>
      <c r="G371" s="186">
        <f t="shared" si="35"/>
        <v>1507.9680000000001</v>
      </c>
      <c r="H371" s="189">
        <f>[1]energy!G360/0.0036</f>
        <v>270.73529985969839</v>
      </c>
      <c r="I371">
        <f>[1]energy!M360/0.0036</f>
        <v>1200</v>
      </c>
      <c r="J371" s="189">
        <f>IF('[1]everything spreadsheet'!$B$12="Ozone",[1]energy!K359/0.0036,0)</f>
        <v>222.22222222222223</v>
      </c>
      <c r="K371" s="187">
        <f>(IF('[1]everything spreadsheet'!$B$12="Ozone",H371/$E$11/$I$10+I371/$E$11+J371/$E$11/$I$10,H371/$E$11/$I$10+I371/$E$11))</f>
        <v>1808.1493682992761</v>
      </c>
      <c r="L371" s="187">
        <f t="shared" si="31"/>
        <v>0</v>
      </c>
    </row>
    <row r="372" spans="1:12">
      <c r="A372" s="184">
        <f t="shared" si="36"/>
        <v>352</v>
      </c>
      <c r="B372" s="185" t="s">
        <v>367</v>
      </c>
      <c r="C372" s="184">
        <v>18</v>
      </c>
      <c r="D372" s="184">
        <f t="shared" si="32"/>
        <v>8.25</v>
      </c>
      <c r="E372" s="186">
        <f t="shared" si="33"/>
        <v>9240</v>
      </c>
      <c r="F372" s="186">
        <f t="shared" si="34"/>
        <v>1570.8000000000002</v>
      </c>
      <c r="G372" s="186">
        <f t="shared" si="35"/>
        <v>1507.9680000000001</v>
      </c>
      <c r="H372" s="189">
        <f>[1]energy!G361/0.0036</f>
        <v>0</v>
      </c>
      <c r="I372">
        <f>[1]energy!M361/0.0036</f>
        <v>1200</v>
      </c>
      <c r="J372" s="189">
        <f>IF('[1]everything spreadsheet'!$B$12="Ozone",[1]energy!K360/0.0036,0)</f>
        <v>6833.3333333333339</v>
      </c>
      <c r="K372" s="187">
        <f>(IF('[1]everything spreadsheet'!$B$12="Ozone",H372/$E$11/$I$10+I372/$E$11+J372/$E$11/$I$10,H372/$E$11/$I$10+I372/$E$11))</f>
        <v>8987.0169082125612</v>
      </c>
      <c r="L372" s="187">
        <f t="shared" si="31"/>
        <v>0</v>
      </c>
    </row>
    <row r="373" spans="1:12">
      <c r="A373" s="184">
        <f t="shared" si="36"/>
        <v>353</v>
      </c>
      <c r="B373" s="185" t="s">
        <v>367</v>
      </c>
      <c r="C373" s="184">
        <v>19</v>
      </c>
      <c r="D373" s="184">
        <f t="shared" si="32"/>
        <v>8.25</v>
      </c>
      <c r="E373" s="186">
        <f t="shared" si="33"/>
        <v>9240</v>
      </c>
      <c r="F373" s="186">
        <f t="shared" si="34"/>
        <v>1570.8000000000002</v>
      </c>
      <c r="G373" s="186">
        <f t="shared" si="35"/>
        <v>1507.9680000000001</v>
      </c>
      <c r="H373" s="189">
        <f>[1]energy!G362/0.0036</f>
        <v>0</v>
      </c>
      <c r="I373">
        <f>[1]energy!M362/0.0036</f>
        <v>1200</v>
      </c>
      <c r="J373" s="189">
        <f>IF('[1]everything spreadsheet'!$B$12="Ozone",[1]energy!K361/0.0036,0)</f>
        <v>0</v>
      </c>
      <c r="K373" s="187">
        <f>(IF('[1]everything spreadsheet'!$B$12="Ozone",H373/$E$11/$I$10+I373/$E$11+J373/$E$11/$I$10,H373/$E$11/$I$10+I373/$E$11))</f>
        <v>1250</v>
      </c>
      <c r="L373" s="187">
        <f t="shared" si="31"/>
        <v>0</v>
      </c>
    </row>
    <row r="374" spans="1:12">
      <c r="A374" s="184">
        <f t="shared" si="36"/>
        <v>354</v>
      </c>
      <c r="B374" s="185" t="s">
        <v>367</v>
      </c>
      <c r="C374" s="184">
        <v>20</v>
      </c>
      <c r="D374" s="184">
        <f t="shared" si="32"/>
        <v>8.25</v>
      </c>
      <c r="E374" s="186">
        <f t="shared" si="33"/>
        <v>9240</v>
      </c>
      <c r="F374" s="186">
        <f t="shared" si="34"/>
        <v>1570.8000000000002</v>
      </c>
      <c r="G374" s="186">
        <f t="shared" si="35"/>
        <v>1507.9680000000001</v>
      </c>
      <c r="H374" s="189">
        <f>[1]energy!G363/0.0036</f>
        <v>96.848399949810812</v>
      </c>
      <c r="I374">
        <f>[1]energy!M363/0.0036</f>
        <v>1200</v>
      </c>
      <c r="J374" s="189">
        <f>IF('[1]everything spreadsheet'!$B$12="Ozone",[1]energy!K362/0.0036,0)</f>
        <v>0</v>
      </c>
      <c r="K374" s="187">
        <f>(IF('[1]everything spreadsheet'!$B$12="Ozone",H374/$E$11/$I$10+I374/$E$11+J374/$E$11/$I$10,H374/$E$11/$I$10+I374/$E$11))</f>
        <v>1359.6562499431734</v>
      </c>
      <c r="L374" s="187">
        <f t="shared" si="31"/>
        <v>257.96800000000007</v>
      </c>
    </row>
    <row r="375" spans="1:12">
      <c r="A375" s="184">
        <f t="shared" si="36"/>
        <v>355</v>
      </c>
      <c r="B375" s="185" t="s">
        <v>367</v>
      </c>
      <c r="C375" s="184">
        <v>21</v>
      </c>
      <c r="D375" s="184">
        <f t="shared" si="32"/>
        <v>8.25</v>
      </c>
      <c r="E375" s="186">
        <f t="shared" si="33"/>
        <v>9240</v>
      </c>
      <c r="F375" s="186">
        <f t="shared" si="34"/>
        <v>1570.8000000000002</v>
      </c>
      <c r="G375" s="186">
        <f t="shared" si="35"/>
        <v>1507.9680000000001</v>
      </c>
      <c r="H375" s="189">
        <f>[1]energy!G364/0.0036</f>
        <v>127.66379993384152</v>
      </c>
      <c r="I375">
        <f>[1]energy!M364/0.0036</f>
        <v>1200</v>
      </c>
      <c r="J375" s="189">
        <f>IF('[1]everything spreadsheet'!$B$12="Ozone",[1]energy!K363/0.0036,0)</f>
        <v>2444.4444444444448</v>
      </c>
      <c r="K375" s="187">
        <f>(IF('[1]everything spreadsheet'!$B$12="Ozone",H375/$E$11/$I$10+I375/$E$11+J375/$E$11/$I$10,H375/$E$11/$I$10+I375/$E$11))</f>
        <v>4162.2602404645449</v>
      </c>
      <c r="L375" s="187">
        <f t="shared" si="31"/>
        <v>406.27975005682674</v>
      </c>
    </row>
    <row r="376" spans="1:12">
      <c r="A376" s="184">
        <f t="shared" si="36"/>
        <v>356</v>
      </c>
      <c r="B376" s="185" t="s">
        <v>367</v>
      </c>
      <c r="C376" s="184">
        <v>22</v>
      </c>
      <c r="D376" s="184">
        <f t="shared" si="32"/>
        <v>8.25</v>
      </c>
      <c r="E376" s="186">
        <f t="shared" si="33"/>
        <v>9240</v>
      </c>
      <c r="F376" s="186">
        <f t="shared" si="34"/>
        <v>1570.8000000000002</v>
      </c>
      <c r="G376" s="186">
        <f t="shared" si="35"/>
        <v>1507.9680000000001</v>
      </c>
      <c r="H376" s="189">
        <f>[1]energy!G365/0.0036</f>
        <v>110.05499994296683</v>
      </c>
      <c r="I376">
        <f>[1]energy!M365/0.0036</f>
        <v>1200</v>
      </c>
      <c r="J376" s="189">
        <f>IF('[1]everything spreadsheet'!$B$12="Ozone",[1]energy!K364/0.0036,0)</f>
        <v>3222.2222222222217</v>
      </c>
      <c r="K376" s="187">
        <f>(IF('[1]everything spreadsheet'!$B$12="Ozone",H376/$E$11/$I$10+I376/$E$11+J376/$E$11/$I$10,H376/$E$11/$I$10+I376/$E$11))</f>
        <v>5022.9588113283389</v>
      </c>
      <c r="L376" s="187">
        <f t="shared" si="31"/>
        <v>0</v>
      </c>
    </row>
    <row r="377" spans="1:12">
      <c r="A377" s="184">
        <f t="shared" si="36"/>
        <v>357</v>
      </c>
      <c r="B377" s="185" t="s">
        <v>367</v>
      </c>
      <c r="C377" s="184">
        <v>23</v>
      </c>
      <c r="D377" s="184">
        <f t="shared" si="32"/>
        <v>8.25</v>
      </c>
      <c r="E377" s="186">
        <f t="shared" si="33"/>
        <v>9240</v>
      </c>
      <c r="F377" s="186">
        <f t="shared" si="34"/>
        <v>1570.8000000000002</v>
      </c>
      <c r="G377" s="186">
        <f t="shared" si="35"/>
        <v>1507.9680000000001</v>
      </c>
      <c r="H377" s="189">
        <f>[1]energy!G366/0.0036</f>
        <v>24.212099987452703</v>
      </c>
      <c r="I377">
        <f>[1]energy!M366/0.0036</f>
        <v>1200</v>
      </c>
      <c r="J377" s="189">
        <f>IF('[1]everything spreadsheet'!$B$12="Ozone",[1]energy!K365/0.0036,0)</f>
        <v>2777.7777777777778</v>
      </c>
      <c r="K377" s="187">
        <f>(IF('[1]everything spreadsheet'!$B$12="Ozone",H377/$E$11/$I$10+I377/$E$11+J377/$E$11/$I$10,H377/$E$11/$I$10+I377/$E$11))</f>
        <v>4422.5428869624438</v>
      </c>
      <c r="L377" s="187">
        <f t="shared" si="31"/>
        <v>0</v>
      </c>
    </row>
    <row r="378" spans="1:12">
      <c r="A378" s="184">
        <f t="shared" si="36"/>
        <v>358</v>
      </c>
      <c r="B378" s="185" t="s">
        <v>367</v>
      </c>
      <c r="C378" s="184">
        <v>24</v>
      </c>
      <c r="D378" s="184">
        <f t="shared" si="32"/>
        <v>8.25</v>
      </c>
      <c r="E378" s="186">
        <f t="shared" si="33"/>
        <v>9240</v>
      </c>
      <c r="F378" s="186">
        <f t="shared" si="34"/>
        <v>1570.8000000000002</v>
      </c>
      <c r="G378" s="186">
        <f t="shared" si="35"/>
        <v>1507.9680000000001</v>
      </c>
      <c r="H378" s="189">
        <f>[1]energy!G367/0.0036</f>
        <v>6.6032999965780093</v>
      </c>
      <c r="I378">
        <f>[1]energy!M367/0.0036</f>
        <v>1200</v>
      </c>
      <c r="J378" s="189">
        <f>IF('[1]everything spreadsheet'!$B$12="Ozone",[1]energy!K366/0.0036,0)</f>
        <v>611.1111111111112</v>
      </c>
      <c r="K378" s="187">
        <f>(IF('[1]everything spreadsheet'!$B$12="Ozone",H378/$E$11/$I$10+I378/$E$11+J378/$E$11/$I$10,H378/$E$11/$I$10+I378/$E$11))</f>
        <v>1949.4049038809887</v>
      </c>
      <c r="L378" s="187">
        <f t="shared" si="31"/>
        <v>0</v>
      </c>
    </row>
    <row r="379" spans="1:12">
      <c r="A379" s="184">
        <f t="shared" si="36"/>
        <v>359</v>
      </c>
      <c r="B379" s="185" t="s">
        <v>367</v>
      </c>
      <c r="C379" s="184">
        <v>25</v>
      </c>
      <c r="D379" s="184">
        <f t="shared" si="32"/>
        <v>8.25</v>
      </c>
      <c r="E379" s="186">
        <f t="shared" si="33"/>
        <v>9240</v>
      </c>
      <c r="F379" s="186">
        <f t="shared" si="34"/>
        <v>1570.8000000000002</v>
      </c>
      <c r="G379" s="186">
        <f t="shared" si="35"/>
        <v>1507.9680000000001</v>
      </c>
      <c r="H379" s="189">
        <f>[1]energy!G368/0.0036</f>
        <v>112.25609994182614</v>
      </c>
      <c r="I379">
        <f>[1]energy!M368/0.0036</f>
        <v>1200</v>
      </c>
      <c r="J379" s="189">
        <f>IF('[1]everything spreadsheet'!$B$12="Ozone",[1]energy!K367/0.0036,0)</f>
        <v>166.66666666666666</v>
      </c>
      <c r="K379" s="187">
        <f>(IF('[1]everything spreadsheet'!$B$12="Ozone",H379/$E$11/$I$10+I379/$E$11+J379/$E$11/$I$10,H379/$E$11/$I$10+I379/$E$11))</f>
        <v>1565.8092919027317</v>
      </c>
      <c r="L379" s="187">
        <f t="shared" si="31"/>
        <v>0</v>
      </c>
    </row>
    <row r="380" spans="1:12">
      <c r="A380" s="184">
        <f t="shared" si="36"/>
        <v>360</v>
      </c>
      <c r="B380" s="185" t="s">
        <v>367</v>
      </c>
      <c r="C380" s="184">
        <v>26</v>
      </c>
      <c r="D380" s="184">
        <f t="shared" si="32"/>
        <v>8.25</v>
      </c>
      <c r="E380" s="186">
        <f t="shared" si="33"/>
        <v>9240</v>
      </c>
      <c r="F380" s="186">
        <f t="shared" si="34"/>
        <v>1570.8000000000002</v>
      </c>
      <c r="G380" s="186">
        <f t="shared" si="35"/>
        <v>1507.9680000000001</v>
      </c>
      <c r="H380" s="189">
        <f>[1]energy!G369/0.0036</f>
        <v>59.42969996920209</v>
      </c>
      <c r="I380">
        <f>[1]energy!M369/0.0036</f>
        <v>1200</v>
      </c>
      <c r="J380" s="189">
        <f>IF('[1]everything spreadsheet'!$B$12="Ozone",[1]energy!K368/0.0036,0)</f>
        <v>2833.333333333333</v>
      </c>
      <c r="K380" s="187">
        <f>(IF('[1]everything spreadsheet'!$B$12="Ozone",H380/$E$11/$I$10+I380/$E$11+J380/$E$11/$I$10,H380/$E$11/$I$10+I380/$E$11))</f>
        <v>4525.3204634313124</v>
      </c>
      <c r="L380" s="187">
        <f t="shared" si="31"/>
        <v>0</v>
      </c>
    </row>
    <row r="381" spans="1:12">
      <c r="A381" s="184">
        <f t="shared" si="36"/>
        <v>361</v>
      </c>
      <c r="B381" s="185" t="s">
        <v>367</v>
      </c>
      <c r="C381" s="184">
        <v>27</v>
      </c>
      <c r="D381" s="184">
        <f t="shared" si="32"/>
        <v>8.25</v>
      </c>
      <c r="E381" s="186">
        <f t="shared" si="33"/>
        <v>9240</v>
      </c>
      <c r="F381" s="186">
        <f t="shared" si="34"/>
        <v>1570.8000000000002</v>
      </c>
      <c r="G381" s="186">
        <f t="shared" si="35"/>
        <v>1507.9680000000001</v>
      </c>
      <c r="H381" s="189">
        <f>[1]energy!G370/0.0036</f>
        <v>0</v>
      </c>
      <c r="I381">
        <f>[1]energy!M370/0.0036</f>
        <v>1200</v>
      </c>
      <c r="J381" s="189">
        <f>IF('[1]everything spreadsheet'!$B$12="Ozone",[1]energy!K369/0.0036,0)</f>
        <v>1500.0000000000002</v>
      </c>
      <c r="K381" s="187">
        <f>(IF('[1]everything spreadsheet'!$B$12="Ozone",H381/$E$11/$I$10+I381/$E$11+J381/$E$11/$I$10,H381/$E$11/$I$10+I381/$E$11))</f>
        <v>2948.3695652173915</v>
      </c>
      <c r="L381" s="187">
        <f t="shared" si="31"/>
        <v>0</v>
      </c>
    </row>
    <row r="382" spans="1:12">
      <c r="A382" s="184">
        <f t="shared" si="36"/>
        <v>362</v>
      </c>
      <c r="B382" s="185" t="s">
        <v>367</v>
      </c>
      <c r="C382" s="184">
        <v>28</v>
      </c>
      <c r="D382" s="184">
        <f t="shared" si="32"/>
        <v>8.25</v>
      </c>
      <c r="E382" s="186">
        <f t="shared" si="33"/>
        <v>9240</v>
      </c>
      <c r="F382" s="186">
        <f t="shared" si="34"/>
        <v>1570.8000000000002</v>
      </c>
      <c r="G382" s="186">
        <f t="shared" si="35"/>
        <v>1507.9680000000001</v>
      </c>
      <c r="H382" s="189">
        <f>[1]energy!G371/0.0036</f>
        <v>0</v>
      </c>
      <c r="I382">
        <f>[1]energy!M371/0.0036</f>
        <v>1200</v>
      </c>
      <c r="J382" s="189">
        <f>IF('[1]everything spreadsheet'!$B$12="Ozone",[1]energy!K370/0.0036,0)</f>
        <v>0</v>
      </c>
      <c r="K382" s="187">
        <f>(IF('[1]everything spreadsheet'!$B$12="Ozone",H382/$E$11/$I$10+I382/$E$11+J382/$E$11/$I$10,H382/$E$11/$I$10+I382/$E$11))</f>
        <v>1250</v>
      </c>
      <c r="L382" s="187">
        <f t="shared" si="31"/>
        <v>0</v>
      </c>
    </row>
    <row r="383" spans="1:12">
      <c r="A383" s="184">
        <f t="shared" si="36"/>
        <v>363</v>
      </c>
      <c r="B383" s="185" t="s">
        <v>367</v>
      </c>
      <c r="C383" s="184">
        <v>29</v>
      </c>
      <c r="D383" s="184">
        <f t="shared" si="32"/>
        <v>8.25</v>
      </c>
      <c r="E383" s="186">
        <f t="shared" si="33"/>
        <v>9240</v>
      </c>
      <c r="F383" s="186">
        <f t="shared" si="34"/>
        <v>1570.8000000000002</v>
      </c>
      <c r="G383" s="186">
        <f t="shared" si="35"/>
        <v>1507.9680000000001</v>
      </c>
      <c r="H383" s="189">
        <f>[1]energy!G372/0.0036</f>
        <v>0</v>
      </c>
      <c r="I383">
        <f>[1]energy!M372/0.0036</f>
        <v>1200</v>
      </c>
      <c r="J383" s="189">
        <f>IF('[1]everything spreadsheet'!$B$12="Ozone",[1]energy!K371/0.0036,0)</f>
        <v>0</v>
      </c>
      <c r="K383" s="187">
        <f>(IF('[1]everything spreadsheet'!$B$12="Ozone",H383/$E$11/$I$10+I383/$E$11+J383/$E$11/$I$10,H383/$E$11/$I$10+I383/$E$11))</f>
        <v>1250</v>
      </c>
      <c r="L383" s="187">
        <f t="shared" si="31"/>
        <v>257.96800000000007</v>
      </c>
    </row>
    <row r="384" spans="1:12">
      <c r="A384" s="184">
        <f t="shared" si="36"/>
        <v>364</v>
      </c>
      <c r="B384" s="185" t="s">
        <v>367</v>
      </c>
      <c r="C384" s="184">
        <v>30</v>
      </c>
      <c r="D384" s="184">
        <f t="shared" si="32"/>
        <v>8.25</v>
      </c>
      <c r="E384" s="186">
        <f t="shared" si="33"/>
        <v>9240</v>
      </c>
      <c r="F384" s="186">
        <f t="shared" si="34"/>
        <v>1570.8000000000002</v>
      </c>
      <c r="G384" s="186">
        <f t="shared" si="35"/>
        <v>1507.9680000000001</v>
      </c>
      <c r="H384" s="189">
        <f>[1]energy!G373/0.0036</f>
        <v>0</v>
      </c>
      <c r="I384">
        <f>[1]energy!M373/0.0036</f>
        <v>1200</v>
      </c>
      <c r="J384" s="189">
        <f>IF('[1]everything spreadsheet'!$B$12="Ozone",[1]energy!K372/0.0036,0)</f>
        <v>0</v>
      </c>
      <c r="K384" s="187">
        <f>(IF('[1]everything spreadsheet'!$B$12="Ozone",H384/$E$11/$I$10+I384/$E$11+J384/$E$11/$I$10,H384/$E$11/$I$10+I384/$E$11))</f>
        <v>1250</v>
      </c>
      <c r="L384" s="187">
        <f t="shared" si="31"/>
        <v>515.93600000000015</v>
      </c>
    </row>
    <row r="385" spans="1:12">
      <c r="A385" s="184">
        <f t="shared" si="36"/>
        <v>365</v>
      </c>
      <c r="B385" s="185" t="s">
        <v>367</v>
      </c>
      <c r="C385" s="184">
        <v>31</v>
      </c>
      <c r="D385" s="184">
        <f t="shared" si="32"/>
        <v>8.25</v>
      </c>
      <c r="E385" s="186">
        <f t="shared" si="33"/>
        <v>9240</v>
      </c>
      <c r="F385" s="186">
        <f t="shared" si="34"/>
        <v>1570.8000000000002</v>
      </c>
      <c r="G385" s="186">
        <f t="shared" si="35"/>
        <v>1507.9680000000001</v>
      </c>
      <c r="H385" s="189">
        <f>[1]energy!G374/0.0036</f>
        <v>0</v>
      </c>
      <c r="I385">
        <f>[1]energy!M374/0.0036</f>
        <v>0</v>
      </c>
      <c r="J385" s="189">
        <f>IF('[1]everything spreadsheet'!$B$12="Ozone",[1]energy!K373/0.0036,0)</f>
        <v>0</v>
      </c>
      <c r="K385" s="187">
        <f>(IF('[1]everything spreadsheet'!$B$12="Ozone",H385/$E$11/$I$10+I385/$E$11+J385/$E$11/$I$10,H385/$E$11/$I$10+I385/$E$11))</f>
        <v>0</v>
      </c>
      <c r="L385" s="187">
        <f t="shared" si="31"/>
        <v>773.90400000000022</v>
      </c>
    </row>
  </sheetData>
  <mergeCells count="2">
    <mergeCell ref="A3:B3"/>
    <mergeCell ref="H18:J18"/>
  </mergeCells>
  <phoneticPr fontId="36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3159-B834-4408-8B70-F4CF5B89E8FE}">
  <dimension ref="A1:AS63"/>
  <sheetViews>
    <sheetView zoomScale="89" workbookViewId="0">
      <selection activeCell="K26" sqref="K26"/>
    </sheetView>
  </sheetViews>
  <sheetFormatPr baseColWidth="10" defaultColWidth="8.83203125" defaultRowHeight="13"/>
  <cols>
    <col min="4" max="4" width="15" customWidth="1"/>
    <col min="6" max="6" width="15.33203125" bestFit="1" customWidth="1"/>
    <col min="10" max="10" width="14.83203125" customWidth="1"/>
    <col min="24" max="24" width="10.5" customWidth="1"/>
    <col min="28" max="28" width="19.5" customWidth="1"/>
    <col min="30" max="31" width="12.83203125" customWidth="1"/>
    <col min="33" max="33" width="21.5" customWidth="1"/>
    <col min="35" max="35" width="13.33203125" customWidth="1"/>
    <col min="37" max="37" width="14.33203125" customWidth="1"/>
  </cols>
  <sheetData>
    <row r="1" spans="1:45">
      <c r="A1" s="285" t="s">
        <v>379</v>
      </c>
      <c r="B1" s="286"/>
      <c r="C1" s="208"/>
      <c r="D1" s="209"/>
      <c r="F1" t="s">
        <v>380</v>
      </c>
    </row>
    <row r="2" spans="1:45">
      <c r="A2" s="283" t="s">
        <v>381</v>
      </c>
      <c r="B2" s="284"/>
      <c r="C2" s="188"/>
      <c r="D2" s="210" t="s">
        <v>382</v>
      </c>
      <c r="F2" t="s">
        <v>383</v>
      </c>
      <c r="G2">
        <f>G21+J21+M21+Q21+T21+X21+AC21+AH21+AM21+AP21+AS21</f>
        <v>46358.07119875124</v>
      </c>
    </row>
    <row r="3" spans="1:45">
      <c r="A3" s="283" t="s">
        <v>384</v>
      </c>
      <c r="B3" s="284"/>
      <c r="C3" s="188"/>
      <c r="D3" s="210" t="s">
        <v>382</v>
      </c>
    </row>
    <row r="4" spans="1:45" ht="14" thickBot="1">
      <c r="A4" s="287" t="s">
        <v>385</v>
      </c>
      <c r="B4" s="288"/>
      <c r="C4" s="211">
        <f>C11*'[1]everything spreadsheet'!B56</f>
        <v>2100</v>
      </c>
      <c r="D4" s="212" t="s">
        <v>382</v>
      </c>
    </row>
    <row r="7" spans="1:45">
      <c r="A7" t="s">
        <v>386</v>
      </c>
      <c r="C7" s="229">
        <v>105000</v>
      </c>
      <c r="D7" t="s">
        <v>382</v>
      </c>
    </row>
    <row r="9" spans="1:45" ht="14" thickBot="1">
      <c r="AB9" s="188" t="s">
        <v>387</v>
      </c>
      <c r="AC9" s="188"/>
      <c r="AD9" s="188"/>
      <c r="AE9" s="188"/>
      <c r="AF9" s="188"/>
      <c r="AG9" s="188"/>
      <c r="AH9" s="188"/>
      <c r="AI9" s="188"/>
    </row>
    <row r="10" spans="1:45" ht="14" thickBot="1">
      <c r="A10" s="289" t="s">
        <v>388</v>
      </c>
      <c r="B10" s="290"/>
      <c r="C10" s="226" t="s">
        <v>389</v>
      </c>
      <c r="D10" s="227" t="s">
        <v>390</v>
      </c>
      <c r="F10" s="188" t="s">
        <v>391</v>
      </c>
      <c r="G10" s="188"/>
      <c r="I10" s="188" t="s">
        <v>392</v>
      </c>
      <c r="J10" s="188"/>
      <c r="L10" s="188" t="s">
        <v>393</v>
      </c>
      <c r="M10" s="188"/>
      <c r="O10" s="188" t="s">
        <v>394</v>
      </c>
      <c r="P10" s="188"/>
      <c r="S10" s="188" t="s">
        <v>395</v>
      </c>
      <c r="T10" s="188"/>
      <c r="V10" s="188" t="s">
        <v>396</v>
      </c>
      <c r="W10" s="188"/>
      <c r="X10" s="188"/>
      <c r="AB10" s="188" t="s">
        <v>397</v>
      </c>
      <c r="AC10" s="188"/>
      <c r="AD10" s="188"/>
      <c r="AE10" s="188"/>
      <c r="AF10" s="188"/>
      <c r="AG10" s="188" t="s">
        <v>398</v>
      </c>
      <c r="AH10" s="188"/>
      <c r="AI10" s="188"/>
      <c r="AK10" s="188" t="s">
        <v>399</v>
      </c>
      <c r="AL10" s="188"/>
      <c r="AO10" s="188" t="s">
        <v>400</v>
      </c>
      <c r="AP10" s="188"/>
      <c r="AR10" s="188" t="s">
        <v>401</v>
      </c>
    </row>
    <row r="11" spans="1:45">
      <c r="A11" s="220" t="s">
        <v>402</v>
      </c>
      <c r="C11">
        <v>75</v>
      </c>
      <c r="D11" s="221" t="s">
        <v>403</v>
      </c>
      <c r="F11" s="233">
        <f>406*[1]costs!AH15+1250*[1]costs!AE13</f>
        <v>4904</v>
      </c>
      <c r="G11" s="234" t="s">
        <v>228</v>
      </c>
      <c r="I11" s="233" t="s">
        <v>404</v>
      </c>
      <c r="J11" s="234" t="s">
        <v>228</v>
      </c>
      <c r="L11" s="233" t="s">
        <v>405</v>
      </c>
      <c r="M11" s="234" t="s">
        <v>228</v>
      </c>
      <c r="O11" s="233" t="s">
        <v>405</v>
      </c>
      <c r="P11" s="240" t="s">
        <v>228</v>
      </c>
      <c r="Q11" s="241" t="s">
        <v>269</v>
      </c>
      <c r="S11" t="s">
        <v>406</v>
      </c>
      <c r="T11" t="s">
        <v>407</v>
      </c>
      <c r="V11" t="s">
        <v>405</v>
      </c>
      <c r="W11" t="s">
        <v>228</v>
      </c>
      <c r="X11" t="s">
        <v>143</v>
      </c>
      <c r="AC11" t="s">
        <v>228</v>
      </c>
      <c r="AD11" t="s">
        <v>269</v>
      </c>
      <c r="AE11" t="s">
        <v>408</v>
      </c>
      <c r="AG11" s="245" t="s">
        <v>405</v>
      </c>
      <c r="AH11" s="246" t="s">
        <v>228</v>
      </c>
      <c r="AI11" s="247" t="s">
        <v>409</v>
      </c>
      <c r="AK11" t="s">
        <v>405</v>
      </c>
      <c r="AL11" t="s">
        <v>228</v>
      </c>
      <c r="AM11" t="s">
        <v>269</v>
      </c>
      <c r="AO11" t="s">
        <v>410</v>
      </c>
      <c r="AP11">
        <f>'[1]everything spreadsheet'!B7*[1]costs!C37</f>
        <v>7150</v>
      </c>
      <c r="AR11" t="s">
        <v>66</v>
      </c>
      <c r="AS11">
        <v>20</v>
      </c>
    </row>
    <row r="12" spans="1:45">
      <c r="A12" s="220"/>
      <c r="D12" s="221"/>
      <c r="F12" s="220">
        <v>200</v>
      </c>
      <c r="G12" s="221" t="b">
        <f>'[1]everything spreadsheet'!B18</f>
        <v>1</v>
      </c>
      <c r="I12" s="220" t="s">
        <v>411</v>
      </c>
      <c r="J12" s="221" t="b">
        <f>IF('[1]everything spreadsheet'!B16 = 36,TRUE, FALSE)</f>
        <v>0</v>
      </c>
      <c r="L12" s="220" t="s">
        <v>412</v>
      </c>
      <c r="M12" s="221" t="b">
        <f>IF('[1]everything spreadsheet'!B9 = 100, TRUE, FALSE)</f>
        <v>1</v>
      </c>
      <c r="O12" s="220">
        <v>400</v>
      </c>
      <c r="P12" t="b">
        <f>IF('[1]everything spreadsheet'!B8*1000=O12, TRUE, FALSE)</f>
        <v>0</v>
      </c>
      <c r="Q12" s="242">
        <f>IF(P12=TRUE,C33,0)</f>
        <v>0</v>
      </c>
      <c r="S12">
        <f>2*'[1]everything spreadsheet'!$B$6</f>
        <v>30.508359510140824</v>
      </c>
      <c r="T12">
        <f>C41*S12</f>
        <v>1372.8761779563372</v>
      </c>
      <c r="V12" t="s">
        <v>413</v>
      </c>
      <c r="W12" t="b">
        <f>IF('[1]everything spreadsheet'!B12 = "Ozone", TRUE, FALSE)</f>
        <v>1</v>
      </c>
      <c r="X12">
        <f>IF(W12=TRUE, C46,0)</f>
        <v>4000</v>
      </c>
      <c r="AB12" t="s">
        <v>414</v>
      </c>
      <c r="AC12" t="str">
        <f>IF('[1]everything spreadsheet'!B45 = "Diesel", "TRUE", "FALSE")</f>
        <v>FALSE</v>
      </c>
      <c r="AG12" s="248" t="s">
        <v>415</v>
      </c>
      <c r="AH12" t="str">
        <f>IF('[1]everything spreadsheet'!B45 = "HES-260", "TRUE", "FALSE")</f>
        <v>TRUE</v>
      </c>
      <c r="AI12" s="249">
        <f>[1]solar!I4</f>
        <v>500</v>
      </c>
      <c r="AK12" t="s">
        <v>66</v>
      </c>
      <c r="AL12" t="b">
        <f>IF('[1]everything spreadsheet'!B26 = "Pump A", TRUE, FALSE)</f>
        <v>0</v>
      </c>
      <c r="AM12">
        <f>IF(AL12=TRUE, C49, 0)</f>
        <v>0</v>
      </c>
      <c r="AR12" t="s">
        <v>153</v>
      </c>
      <c r="AS12">
        <v>120</v>
      </c>
    </row>
    <row r="13" spans="1:45">
      <c r="A13" s="291" t="s">
        <v>416</v>
      </c>
      <c r="B13" s="292"/>
      <c r="C13" s="292"/>
      <c r="D13" s="293"/>
      <c r="F13" s="220">
        <v>5</v>
      </c>
      <c r="G13" s="221" t="b">
        <f>'[1]everything spreadsheet'!B19</f>
        <v>1</v>
      </c>
      <c r="I13" s="223" t="s">
        <v>417</v>
      </c>
      <c r="J13" s="225" t="b">
        <f>IF('[1]everything spreadsheet'!B16 = 50,TRUE, FALSE)</f>
        <v>1</v>
      </c>
      <c r="L13" s="223" t="s">
        <v>418</v>
      </c>
      <c r="M13" s="225" t="b">
        <f>IF('[1]everything spreadsheet'!B9 = 50, TRUE, FALSE)</f>
        <v>0</v>
      </c>
      <c r="O13" s="220">
        <v>1500</v>
      </c>
      <c r="P13" t="b">
        <f>IF('[1]everything spreadsheet'!B8*1000=O13, TRUE, FALSE)</f>
        <v>0</v>
      </c>
      <c r="Q13" s="242">
        <f>IF(P13=TRUE,C34,0)</f>
        <v>0</v>
      </c>
      <c r="V13" t="s">
        <v>21</v>
      </c>
      <c r="W13" t="b">
        <f>IF('[1]everything spreadsheet'!B12 = "Chlorine", TRUE, FALSE)</f>
        <v>0</v>
      </c>
      <c r="X13">
        <f>IF(W13=TRUE,C44,0)</f>
        <v>0</v>
      </c>
      <c r="AB13" s="138" t="s">
        <v>419</v>
      </c>
      <c r="AD13">
        <f>C61</f>
        <v>3250</v>
      </c>
      <c r="AE13">
        <v>1</v>
      </c>
      <c r="AG13" s="250" t="s">
        <v>420</v>
      </c>
      <c r="AH13" t="str">
        <f>IF('[1]everything spreadsheet'!B45 = "SW-80", "TRUE", "FALSE")</f>
        <v>FALSE</v>
      </c>
      <c r="AI13" s="249">
        <f>[1]solar!J4</f>
        <v>205</v>
      </c>
      <c r="AK13" t="s">
        <v>153</v>
      </c>
      <c r="AL13" t="b">
        <f>IF('[1]everything spreadsheet'!B26 = "Pump B", TRUE, FALSE)</f>
        <v>1</v>
      </c>
      <c r="AM13">
        <f>IF(AL13=TRUE,C50)</f>
        <v>1250</v>
      </c>
      <c r="AR13" t="s">
        <v>421</v>
      </c>
      <c r="AS13">
        <f>'[1]everything spreadsheet'!B7</f>
        <v>26</v>
      </c>
    </row>
    <row r="14" spans="1:45">
      <c r="A14" s="220">
        <v>200</v>
      </c>
      <c r="B14" t="s">
        <v>422</v>
      </c>
      <c r="C14">
        <v>100</v>
      </c>
      <c r="D14" s="221" t="s">
        <v>423</v>
      </c>
      <c r="F14" s="223">
        <v>1</v>
      </c>
      <c r="G14" s="225" t="b">
        <f>'[1]everything spreadsheet'!B20</f>
        <v>1</v>
      </c>
      <c r="I14" t="s">
        <v>424</v>
      </c>
      <c r="J14">
        <v>1</v>
      </c>
      <c r="L14" s="215" t="s">
        <v>425</v>
      </c>
      <c r="M14" s="215" t="s">
        <v>426</v>
      </c>
      <c r="O14" s="220">
        <v>2500</v>
      </c>
      <c r="P14" t="b">
        <f>IF('[1]everything spreadsheet'!B8*1000=O14, TRUE, FALSE)</f>
        <v>1</v>
      </c>
      <c r="Q14" s="242">
        <f>IF(P14=TRUE,C35,0)</f>
        <v>900</v>
      </c>
      <c r="AB14" s="138" t="s">
        <v>427</v>
      </c>
      <c r="AD14">
        <f>C63</f>
        <v>325</v>
      </c>
      <c r="AE14">
        <f>[1]energy!U9</f>
        <v>3</v>
      </c>
      <c r="AG14" s="250" t="s">
        <v>428</v>
      </c>
      <c r="AH14" t="str">
        <f>IF('[1]everything spreadsheet'!B45 = "HES-305P", "TRUE", "FALSE")</f>
        <v>FALSE</v>
      </c>
      <c r="AI14" s="249">
        <f>[1]solar!K4</f>
        <v>450</v>
      </c>
      <c r="AK14" t="s">
        <v>245</v>
      </c>
      <c r="AL14" t="b">
        <f>IF('[1]everything spreadsheet'!B26 = "Pump C", TRUE, FALSE)</f>
        <v>0</v>
      </c>
      <c r="AM14">
        <f>IF(AL14=TRUE,C51,0)</f>
        <v>0</v>
      </c>
      <c r="AR14" t="s">
        <v>429</v>
      </c>
      <c r="AS14">
        <f>'[1]everything spreadsheet'!B39</f>
        <v>6.2</v>
      </c>
    </row>
    <row r="15" spans="1:45">
      <c r="A15" s="220">
        <v>5</v>
      </c>
      <c r="B15" t="s">
        <v>422</v>
      </c>
      <c r="C15">
        <v>110</v>
      </c>
      <c r="D15" s="221" t="s">
        <v>423</v>
      </c>
      <c r="I15" t="s">
        <v>143</v>
      </c>
      <c r="J15">
        <f>IF(J12=TRUE,C22,C23)</f>
        <v>750</v>
      </c>
      <c r="L15" t="s">
        <v>430</v>
      </c>
      <c r="M15">
        <f>IF(M12=TRUE,C29,0)</f>
        <v>350</v>
      </c>
      <c r="O15" s="223">
        <v>10000</v>
      </c>
      <c r="P15" s="224" t="b">
        <f>IF('[1]everything spreadsheet'!B8*1000=O15, TRUE, FALSE)</f>
        <v>0</v>
      </c>
      <c r="Q15" s="243">
        <f>IF(P15=TRUE,C36,0)</f>
        <v>0</v>
      </c>
      <c r="V15" t="s">
        <v>431</v>
      </c>
      <c r="X15">
        <f>[1]energy!R373/1000</f>
        <v>46.881999999999998</v>
      </c>
      <c r="AB15" s="138" t="s">
        <v>432</v>
      </c>
      <c r="AD15">
        <f>C62</f>
        <v>50</v>
      </c>
      <c r="AE15">
        <f>[1]energy!V9</f>
        <v>1</v>
      </c>
      <c r="AG15" s="250" t="s">
        <v>433</v>
      </c>
      <c r="AH15">
        <f xml:space="preserve"> [1]solar!E6</f>
        <v>9</v>
      </c>
      <c r="AI15" s="249"/>
    </row>
    <row r="16" spans="1:45">
      <c r="A16" s="220">
        <v>1</v>
      </c>
      <c r="B16" t="s">
        <v>422</v>
      </c>
      <c r="C16">
        <v>125</v>
      </c>
      <c r="D16" s="221" t="s">
        <v>423</v>
      </c>
      <c r="I16" t="s">
        <v>434</v>
      </c>
      <c r="J16">
        <f>(J14*IF(J12=TRUE,C24,C25))*5</f>
        <v>550</v>
      </c>
      <c r="L16" t="s">
        <v>435</v>
      </c>
      <c r="M16">
        <f>IF(M13=TRUE,"n/a",0)</f>
        <v>0</v>
      </c>
      <c r="X16">
        <f>X15/3</f>
        <v>15.627333333333333</v>
      </c>
      <c r="AG16" s="145"/>
      <c r="AH16" s="143"/>
      <c r="AI16" s="251"/>
      <c r="AK16" s="138" t="s">
        <v>436</v>
      </c>
      <c r="AL16">
        <f>[1]energy!X9</f>
        <v>8</v>
      </c>
      <c r="AM16">
        <f>AL16*SUM(AM12:AM14)</f>
        <v>10000</v>
      </c>
      <c r="AR16" t="s">
        <v>407</v>
      </c>
      <c r="AS16">
        <f>IF('[1]everything spreadsheet'!B39=0,0, (AS11*(AS13)^(1.6)+AS12*(AS14)^1.8))</f>
        <v>6875.195020794903</v>
      </c>
    </row>
    <row r="17" spans="1:45">
      <c r="A17" s="220">
        <v>200</v>
      </c>
      <c r="B17" t="s">
        <v>437</v>
      </c>
      <c r="C17">
        <v>50</v>
      </c>
      <c r="D17" s="221" t="s">
        <v>438</v>
      </c>
      <c r="V17" t="s">
        <v>439</v>
      </c>
      <c r="X17">
        <f>ROUNDUP(X16,0)</f>
        <v>16</v>
      </c>
    </row>
    <row r="18" spans="1:45">
      <c r="A18" s="220">
        <v>5</v>
      </c>
      <c r="B18" t="s">
        <v>437</v>
      </c>
      <c r="C18">
        <v>60</v>
      </c>
      <c r="D18" s="221" t="s">
        <v>438</v>
      </c>
      <c r="V18" t="s">
        <v>440</v>
      </c>
      <c r="X18">
        <f>C45*X17*5</f>
        <v>8000</v>
      </c>
    </row>
    <row r="19" spans="1:45">
      <c r="A19" s="220">
        <v>1</v>
      </c>
      <c r="B19" t="s">
        <v>437</v>
      </c>
      <c r="C19">
        <v>75</v>
      </c>
      <c r="D19" s="221" t="s">
        <v>438</v>
      </c>
    </row>
    <row r="20" spans="1:45">
      <c r="A20" s="220"/>
      <c r="D20" s="221"/>
    </row>
    <row r="21" spans="1:45">
      <c r="A21" s="291" t="s">
        <v>441</v>
      </c>
      <c r="B21" s="292"/>
      <c r="C21" s="292"/>
      <c r="D21" s="293"/>
      <c r="F21" s="232" t="s">
        <v>95</v>
      </c>
      <c r="G21" s="232">
        <f>IF(AND(G12=TRUE, G13=TRUE,G14=TRUE),'[1]water treatment filters'!K11,IF(AND([1]costs!G12=TRUE,[1]costs!G14=TRUE),'[1]water treatment filters'!S11,'[1]water treatment filters'!AB11))</f>
        <v>8660</v>
      </c>
      <c r="I21" s="232" t="s">
        <v>95</v>
      </c>
      <c r="J21" s="232">
        <f>SUM(J15:J16)</f>
        <v>1300</v>
      </c>
      <c r="L21" s="232" t="s">
        <v>95</v>
      </c>
      <c r="M21" s="232">
        <f>SUM(M15:M16)</f>
        <v>350</v>
      </c>
      <c r="O21" s="232" t="s">
        <v>95</v>
      </c>
      <c r="P21" s="232"/>
      <c r="Q21" s="232">
        <f>SUM(Q12:Q15)</f>
        <v>900</v>
      </c>
      <c r="S21" s="232" t="s">
        <v>95</v>
      </c>
      <c r="T21" s="232">
        <f>SUM(T12)</f>
        <v>1372.8761779563372</v>
      </c>
      <c r="V21" s="232" t="s">
        <v>95</v>
      </c>
      <c r="W21" s="232"/>
      <c r="X21" s="232">
        <f>IF(W12=TRUE, X12, X13+X18)</f>
        <v>4000</v>
      </c>
      <c r="AB21" s="232" t="s">
        <v>442</v>
      </c>
      <c r="AC21" s="232">
        <f>IF(AC12 = "TRUE", AD13+(AD14*AE14)+(AD15*AE15), 0)</f>
        <v>0</v>
      </c>
      <c r="AG21" s="232" t="s">
        <v>442</v>
      </c>
      <c r="AH21" s="232">
        <f>$AH$15*IF(AH12="TRUE",AI12,IF(AH13="TRUE",AI13,IF(AH14="TRUE",AI14,0)))</f>
        <v>4500</v>
      </c>
      <c r="AK21" s="232" t="s">
        <v>95</v>
      </c>
      <c r="AL21" s="232"/>
      <c r="AM21" s="232">
        <f>SUM(AM12:AM16)</f>
        <v>11250</v>
      </c>
      <c r="AO21" s="232" t="s">
        <v>95</v>
      </c>
      <c r="AP21">
        <f>AP11</f>
        <v>7150</v>
      </c>
      <c r="AR21" t="s">
        <v>95</v>
      </c>
      <c r="AS21">
        <f>AS16</f>
        <v>6875.195020794903</v>
      </c>
    </row>
    <row r="22" spans="1:45">
      <c r="A22" s="220" t="s">
        <v>411</v>
      </c>
      <c r="B22" t="s">
        <v>422</v>
      </c>
      <c r="C22">
        <v>500</v>
      </c>
      <c r="D22" s="221" t="s">
        <v>423</v>
      </c>
    </row>
    <row r="23" spans="1:45">
      <c r="A23" s="220" t="s">
        <v>417</v>
      </c>
      <c r="B23" t="s">
        <v>443</v>
      </c>
      <c r="C23">
        <v>750</v>
      </c>
      <c r="D23" s="221" t="s">
        <v>423</v>
      </c>
    </row>
    <row r="24" spans="1:45">
      <c r="A24" s="220" t="s">
        <v>411</v>
      </c>
      <c r="B24" t="s">
        <v>437</v>
      </c>
      <c r="C24">
        <v>90</v>
      </c>
      <c r="D24" s="221" t="s">
        <v>444</v>
      </c>
    </row>
    <row r="25" spans="1:45">
      <c r="A25" s="220" t="s">
        <v>417</v>
      </c>
      <c r="B25" t="s">
        <v>437</v>
      </c>
      <c r="C25">
        <v>110</v>
      </c>
      <c r="D25" s="221" t="s">
        <v>444</v>
      </c>
    </row>
    <row r="26" spans="1:45">
      <c r="A26" s="220"/>
      <c r="D26" s="221"/>
    </row>
    <row r="27" spans="1:45">
      <c r="A27" s="291" t="s">
        <v>445</v>
      </c>
      <c r="B27" s="292"/>
      <c r="C27" s="292"/>
      <c r="D27" s="293"/>
    </row>
    <row r="28" spans="1:45">
      <c r="A28" s="294" t="s">
        <v>446</v>
      </c>
      <c r="B28" s="295"/>
      <c r="C28" t="s">
        <v>447</v>
      </c>
      <c r="D28" s="221" t="s">
        <v>423</v>
      </c>
    </row>
    <row r="29" spans="1:45">
      <c r="A29" s="296" t="s">
        <v>448</v>
      </c>
      <c r="B29" s="297"/>
      <c r="C29">
        <v>350</v>
      </c>
      <c r="D29" s="221" t="s">
        <v>423</v>
      </c>
    </row>
    <row r="30" spans="1:45">
      <c r="A30" s="296" t="s">
        <v>449</v>
      </c>
      <c r="B30" s="297"/>
      <c r="C30">
        <v>150</v>
      </c>
      <c r="D30" s="221" t="s">
        <v>450</v>
      </c>
    </row>
    <row r="31" spans="1:45">
      <c r="A31" s="220"/>
      <c r="D31" s="221"/>
    </row>
    <row r="32" spans="1:45">
      <c r="A32" s="291" t="s">
        <v>451</v>
      </c>
      <c r="B32" s="292"/>
      <c r="C32" s="292"/>
      <c r="D32" s="293"/>
    </row>
    <row r="33" spans="1:5">
      <c r="A33" s="220" t="s">
        <v>452</v>
      </c>
      <c r="C33">
        <v>200</v>
      </c>
      <c r="D33" s="221" t="s">
        <v>423</v>
      </c>
    </row>
    <row r="34" spans="1:5">
      <c r="A34" s="220" t="s">
        <v>453</v>
      </c>
      <c r="C34">
        <v>500</v>
      </c>
      <c r="D34" s="221" t="s">
        <v>423</v>
      </c>
    </row>
    <row r="35" spans="1:5">
      <c r="A35" s="220" t="s">
        <v>454</v>
      </c>
      <c r="C35">
        <v>900</v>
      </c>
      <c r="D35" s="221" t="s">
        <v>423</v>
      </c>
    </row>
    <row r="36" spans="1:5">
      <c r="A36" s="220" t="s">
        <v>455</v>
      </c>
      <c r="C36">
        <v>2000</v>
      </c>
      <c r="D36" s="221" t="s">
        <v>423</v>
      </c>
    </row>
    <row r="37" spans="1:5">
      <c r="A37" s="220" t="s">
        <v>456</v>
      </c>
      <c r="C37">
        <v>275</v>
      </c>
      <c r="D37" s="221" t="s">
        <v>457</v>
      </c>
    </row>
    <row r="38" spans="1:5">
      <c r="A38" s="220" t="s">
        <v>458</v>
      </c>
      <c r="C38" s="215" t="s">
        <v>459</v>
      </c>
      <c r="D38" s="222"/>
      <c r="E38" s="215"/>
    </row>
    <row r="39" spans="1:5">
      <c r="A39" s="220"/>
      <c r="D39" s="221"/>
    </row>
    <row r="40" spans="1:5">
      <c r="A40" s="291" t="s">
        <v>460</v>
      </c>
      <c r="B40" s="292"/>
      <c r="C40" s="292"/>
      <c r="D40" s="293"/>
    </row>
    <row r="41" spans="1:5">
      <c r="A41" s="220" t="s">
        <v>461</v>
      </c>
      <c r="C41">
        <v>45</v>
      </c>
      <c r="D41" s="221" t="s">
        <v>462</v>
      </c>
    </row>
    <row r="42" spans="1:5">
      <c r="A42" s="220"/>
      <c r="D42" s="221"/>
    </row>
    <row r="43" spans="1:5">
      <c r="A43" s="291" t="s">
        <v>463</v>
      </c>
      <c r="B43" s="292"/>
      <c r="C43" s="292"/>
      <c r="D43" s="293"/>
    </row>
    <row r="44" spans="1:5">
      <c r="A44" s="220" t="s">
        <v>464</v>
      </c>
      <c r="B44" t="s">
        <v>443</v>
      </c>
      <c r="C44">
        <v>700</v>
      </c>
      <c r="D44" s="221" t="s">
        <v>423</v>
      </c>
    </row>
    <row r="45" spans="1:5">
      <c r="A45" s="220" t="s">
        <v>464</v>
      </c>
      <c r="B45" t="s">
        <v>465</v>
      </c>
      <c r="C45">
        <v>100</v>
      </c>
      <c r="D45" s="221" t="s">
        <v>466</v>
      </c>
    </row>
    <row r="46" spans="1:5">
      <c r="A46" s="220" t="s">
        <v>467</v>
      </c>
      <c r="B46" t="s">
        <v>443</v>
      </c>
      <c r="C46">
        <v>4000</v>
      </c>
      <c r="D46" s="221" t="s">
        <v>423</v>
      </c>
    </row>
    <row r="47" spans="1:5">
      <c r="A47" s="220"/>
      <c r="D47" s="221"/>
    </row>
    <row r="48" spans="1:5">
      <c r="A48" s="291" t="s">
        <v>468</v>
      </c>
      <c r="B48" s="292"/>
      <c r="C48" s="292"/>
      <c r="D48" s="293"/>
    </row>
    <row r="49" spans="1:4">
      <c r="A49" s="220" t="s">
        <v>131</v>
      </c>
      <c r="C49">
        <v>640</v>
      </c>
      <c r="D49" s="221" t="s">
        <v>423</v>
      </c>
    </row>
    <row r="50" spans="1:4">
      <c r="A50" s="220" t="s">
        <v>43</v>
      </c>
      <c r="C50">
        <v>1250</v>
      </c>
      <c r="D50" s="221" t="s">
        <v>423</v>
      </c>
    </row>
    <row r="51" spans="1:4">
      <c r="A51" s="220" t="s">
        <v>132</v>
      </c>
      <c r="C51">
        <v>3250</v>
      </c>
      <c r="D51" s="221" t="s">
        <v>423</v>
      </c>
    </row>
    <row r="52" spans="1:4">
      <c r="A52" s="220"/>
      <c r="D52" s="221"/>
    </row>
    <row r="53" spans="1:4">
      <c r="A53" s="291" t="s">
        <v>469</v>
      </c>
      <c r="B53" s="292"/>
      <c r="C53" s="292"/>
      <c r="D53" s="293"/>
    </row>
    <row r="54" spans="1:4">
      <c r="A54" s="294" t="s">
        <v>470</v>
      </c>
      <c r="B54" s="295"/>
      <c r="C54" s="295"/>
      <c r="D54" s="298"/>
    </row>
    <row r="55" spans="1:4">
      <c r="A55" t="s">
        <v>415</v>
      </c>
      <c r="C55">
        <v>500</v>
      </c>
      <c r="D55" s="221" t="s">
        <v>471</v>
      </c>
    </row>
    <row r="56" spans="1:4">
      <c r="A56" t="s">
        <v>420</v>
      </c>
      <c r="C56">
        <v>205</v>
      </c>
      <c r="D56" s="221" t="s">
        <v>471</v>
      </c>
    </row>
    <row r="57" spans="1:4">
      <c r="A57" t="s">
        <v>428</v>
      </c>
      <c r="C57">
        <v>450</v>
      </c>
      <c r="D57" s="221" t="s">
        <v>471</v>
      </c>
    </row>
    <row r="58" spans="1:4">
      <c r="A58" s="220" t="s">
        <v>472</v>
      </c>
      <c r="C58">
        <v>390</v>
      </c>
      <c r="D58" s="221" t="s">
        <v>471</v>
      </c>
    </row>
    <row r="59" spans="1:4">
      <c r="A59" s="220" t="s">
        <v>473</v>
      </c>
      <c r="C59">
        <v>2369</v>
      </c>
      <c r="D59" s="221" t="s">
        <v>423</v>
      </c>
    </row>
    <row r="60" spans="1:4">
      <c r="A60" s="296" t="s">
        <v>474</v>
      </c>
      <c r="B60" s="297"/>
      <c r="C60" s="297"/>
      <c r="D60" s="299"/>
    </row>
    <row r="61" spans="1:4">
      <c r="A61" s="220" t="s">
        <v>475</v>
      </c>
      <c r="C61">
        <v>3250</v>
      </c>
      <c r="D61" s="221" t="s">
        <v>423</v>
      </c>
    </row>
    <row r="62" spans="1:4">
      <c r="A62" s="220" t="s">
        <v>476</v>
      </c>
      <c r="C62">
        <v>50</v>
      </c>
      <c r="D62" s="221" t="s">
        <v>477</v>
      </c>
    </row>
    <row r="63" spans="1:4">
      <c r="A63" s="223" t="s">
        <v>478</v>
      </c>
      <c r="B63" s="224"/>
      <c r="C63" s="224">
        <v>325</v>
      </c>
      <c r="D63" s="225" t="s">
        <v>479</v>
      </c>
    </row>
  </sheetData>
  <mergeCells count="18">
    <mergeCell ref="A54:D54"/>
    <mergeCell ref="A60:D60"/>
    <mergeCell ref="A32:D32"/>
    <mergeCell ref="A40:D40"/>
    <mergeCell ref="A43:D43"/>
    <mergeCell ref="A48:D48"/>
    <mergeCell ref="A53:D53"/>
    <mergeCell ref="A13:D13"/>
    <mergeCell ref="A21:D21"/>
    <mergeCell ref="A27:D27"/>
    <mergeCell ref="A28:B28"/>
    <mergeCell ref="A30:B30"/>
    <mergeCell ref="A29:B29"/>
    <mergeCell ref="A2:B2"/>
    <mergeCell ref="A3:B3"/>
    <mergeCell ref="A1:B1"/>
    <mergeCell ref="A4:B4"/>
    <mergeCell ref="A10:B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2"/>
  <sheetViews>
    <sheetView workbookViewId="0">
      <selection activeCell="G19" sqref="G19"/>
    </sheetView>
  </sheetViews>
  <sheetFormatPr baseColWidth="10" defaultColWidth="12.6640625" defaultRowHeight="15.75" customHeight="1"/>
  <cols>
    <col min="1" max="1" width="45" customWidth="1"/>
    <col min="4" max="4" width="17.5" customWidth="1"/>
    <col min="6" max="6" width="17.83203125" customWidth="1"/>
    <col min="8" max="8" width="17.5" customWidth="1"/>
    <col min="9" max="9" width="54.5" customWidth="1"/>
  </cols>
  <sheetData>
    <row r="1" spans="1:10" ht="15.75" customHeight="1">
      <c r="A1" s="134" t="s">
        <v>480</v>
      </c>
      <c r="I1" s="134" t="s">
        <v>481</v>
      </c>
    </row>
    <row r="2" spans="1:10" ht="15.75" customHeight="1">
      <c r="A2" s="56" t="s">
        <v>482</v>
      </c>
      <c r="B2" s="56">
        <v>100</v>
      </c>
      <c r="I2" s="56" t="s">
        <v>482</v>
      </c>
      <c r="J2" s="56">
        <v>50</v>
      </c>
    </row>
    <row r="3" spans="1:10" ht="15.75" customHeight="1">
      <c r="A3" s="56" t="s">
        <v>483</v>
      </c>
      <c r="B3" s="56">
        <v>700</v>
      </c>
      <c r="I3" s="56" t="s">
        <v>483</v>
      </c>
      <c r="J3" s="56">
        <v>4000</v>
      </c>
    </row>
    <row r="4" spans="1:10" ht="15.75" customHeight="1">
      <c r="A4" s="56" t="s">
        <v>484</v>
      </c>
      <c r="B4" s="56">
        <v>100</v>
      </c>
      <c r="I4" s="56" t="s">
        <v>485</v>
      </c>
      <c r="J4" s="56">
        <v>10</v>
      </c>
    </row>
    <row r="5" spans="1:10" ht="15.75" customHeight="1">
      <c r="A5" s="56" t="s">
        <v>485</v>
      </c>
      <c r="B5" s="56">
        <v>10</v>
      </c>
    </row>
    <row r="6" spans="1:10" ht="15.75" customHeight="1">
      <c r="A6" s="56" t="s">
        <v>486</v>
      </c>
      <c r="B6" s="56">
        <v>0.05</v>
      </c>
    </row>
    <row r="8" spans="1:10" ht="15.75" customHeight="1">
      <c r="A8" s="115"/>
      <c r="I8" s="115"/>
    </row>
    <row r="9" spans="1:10" ht="15.75" customHeight="1">
      <c r="A9" s="56" t="s">
        <v>487</v>
      </c>
      <c r="B9" s="56">
        <v>234.41</v>
      </c>
      <c r="I9" s="115" t="s">
        <v>488</v>
      </c>
      <c r="J9" s="56">
        <f>234.41*5</f>
        <v>1172.05</v>
      </c>
    </row>
    <row r="10" spans="1:10" ht="15.75" customHeight="1">
      <c r="A10" s="115" t="s">
        <v>488</v>
      </c>
      <c r="B10" s="56">
        <f>234.41*5</f>
        <v>1172.05</v>
      </c>
      <c r="I10" s="56" t="s">
        <v>489</v>
      </c>
      <c r="J10" s="56">
        <f>J9*J2/J4/1000</f>
        <v>5.8602499999999997</v>
      </c>
    </row>
    <row r="11" spans="1:10" ht="15.75" customHeight="1">
      <c r="A11" s="56" t="s">
        <v>490</v>
      </c>
      <c r="B11" s="56">
        <f>B10*B2/B5/1000</f>
        <v>11.720499999999999</v>
      </c>
    </row>
    <row r="12" spans="1:10" ht="15.75" customHeight="1">
      <c r="A12" s="135" t="s">
        <v>491</v>
      </c>
      <c r="B12" s="135">
        <f>B11/B6</f>
        <v>234.40999999999997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P21"/>
  <sheetViews>
    <sheetView topLeftCell="B1" workbookViewId="0">
      <selection activeCell="F25" sqref="F25"/>
    </sheetView>
  </sheetViews>
  <sheetFormatPr baseColWidth="10" defaultColWidth="12.6640625" defaultRowHeight="15.75" customHeight="1"/>
  <cols>
    <col min="1" max="1" width="20.83203125" bestFit="1" customWidth="1"/>
    <col min="2" max="2" width="40.5" customWidth="1"/>
    <col min="3" max="3" width="23.5" customWidth="1"/>
    <col min="5" max="5" width="42" customWidth="1"/>
    <col min="6" max="6" width="39" customWidth="1"/>
    <col min="7" max="7" width="29.33203125" customWidth="1"/>
  </cols>
  <sheetData>
    <row r="1" spans="1:16" ht="15">
      <c r="A1" s="1"/>
      <c r="B1" s="133" t="s">
        <v>492</v>
      </c>
      <c r="C1" s="133" t="s">
        <v>493</v>
      </c>
      <c r="D1" s="1" t="s">
        <v>228</v>
      </c>
      <c r="E1" s="300" t="s">
        <v>494</v>
      </c>
      <c r="F1" s="300"/>
      <c r="G1" s="1"/>
    </row>
    <row r="2" spans="1:16" ht="15">
      <c r="A2" s="301" t="s">
        <v>495</v>
      </c>
      <c r="B2" s="126" t="s">
        <v>415</v>
      </c>
      <c r="C2" s="128">
        <v>496</v>
      </c>
      <c r="D2" s="1" t="str">
        <f>[1]costs!AH12</f>
        <v>TRUE</v>
      </c>
      <c r="E2" s="133" t="s">
        <v>496</v>
      </c>
      <c r="F2" s="133" t="s">
        <v>497</v>
      </c>
      <c r="G2" s="133" t="s">
        <v>498</v>
      </c>
      <c r="H2" s="133" t="s">
        <v>499</v>
      </c>
    </row>
    <row r="3" spans="1:16" ht="14">
      <c r="A3" s="301"/>
      <c r="B3" s="126" t="s">
        <v>420</v>
      </c>
      <c r="C3" s="128">
        <v>192</v>
      </c>
      <c r="D3" s="1" t="str">
        <f>[1]costs!AH13</f>
        <v>FALSE</v>
      </c>
      <c r="E3" s="126" t="s">
        <v>500</v>
      </c>
      <c r="F3" s="129">
        <v>0.1</v>
      </c>
      <c r="G3" s="1">
        <f>'[1]everything spreadsheet'!$B$10</f>
        <v>500</v>
      </c>
      <c r="H3">
        <f>G3*365*5</f>
        <v>912500</v>
      </c>
    </row>
    <row r="4" spans="1:16" ht="14">
      <c r="A4" s="301"/>
      <c r="B4" s="126" t="s">
        <v>501</v>
      </c>
      <c r="C4" s="128">
        <v>620</v>
      </c>
      <c r="D4" s="1" t="str">
        <f>[1]costs!AH14</f>
        <v>FALSE</v>
      </c>
      <c r="E4" s="126" t="s">
        <v>502</v>
      </c>
      <c r="F4" s="129">
        <v>6.4</v>
      </c>
      <c r="G4" s="1"/>
    </row>
    <row r="5" spans="1:16" ht="14">
      <c r="A5" s="1"/>
      <c r="B5" s="1"/>
      <c r="C5" s="1"/>
      <c r="D5" s="1"/>
      <c r="E5" s="126" t="s">
        <v>503</v>
      </c>
      <c r="F5" s="125">
        <v>2408</v>
      </c>
      <c r="G5" s="126" t="s">
        <v>447</v>
      </c>
    </row>
    <row r="6" spans="1:16" ht="15">
      <c r="A6" s="128" t="s">
        <v>472</v>
      </c>
      <c r="B6" s="126" t="s">
        <v>504</v>
      </c>
      <c r="C6" s="128">
        <v>240</v>
      </c>
      <c r="D6" s="1"/>
      <c r="E6" s="133" t="s">
        <v>95</v>
      </c>
      <c r="F6" s="7">
        <f>(F3+F4)*H3/1000+F5</f>
        <v>8339.25</v>
      </c>
      <c r="G6" s="1"/>
    </row>
    <row r="7" spans="1:16" ht="13">
      <c r="A7" s="1"/>
      <c r="B7" s="1"/>
      <c r="C7" s="1"/>
      <c r="D7" s="1"/>
      <c r="E7" s="1"/>
      <c r="F7" s="1"/>
      <c r="G7" s="1"/>
    </row>
    <row r="8" spans="1:16" ht="14">
      <c r="A8" s="128" t="s">
        <v>473</v>
      </c>
      <c r="B8" s="126" t="s">
        <v>505</v>
      </c>
      <c r="C8" s="128">
        <v>100</v>
      </c>
      <c r="D8" s="1"/>
      <c r="E8" s="136" t="s">
        <v>506</v>
      </c>
      <c r="F8" s="1"/>
      <c r="G8" s="1"/>
    </row>
    <row r="9" spans="1:16" ht="15">
      <c r="A9" s="1"/>
      <c r="B9" s="1"/>
      <c r="C9" s="1"/>
      <c r="D9" s="1"/>
      <c r="E9" s="133" t="s">
        <v>496</v>
      </c>
      <c r="F9" s="133" t="s">
        <v>507</v>
      </c>
      <c r="G9" s="7"/>
    </row>
    <row r="10" spans="1:16" ht="14">
      <c r="A10" s="301" t="s">
        <v>508</v>
      </c>
      <c r="B10" s="126" t="s">
        <v>509</v>
      </c>
      <c r="C10" s="128">
        <v>1250</v>
      </c>
      <c r="D10" s="1"/>
      <c r="E10" s="126" t="s">
        <v>503</v>
      </c>
      <c r="F10" s="129">
        <v>2408</v>
      </c>
      <c r="G10" s="1"/>
    </row>
    <row r="11" spans="1:16" ht="14">
      <c r="A11" s="301"/>
      <c r="B11" s="1"/>
      <c r="C11" s="1"/>
      <c r="D11" s="1"/>
      <c r="E11" s="126" t="s">
        <v>510</v>
      </c>
      <c r="F11" s="1" cm="1">
        <f t="array" ref="F11">_xlfn.IFS(D2="TRUE",C2,D3="TRUE",C3,D4="TRUE",C4)*[1]solar!$E$6+C6*'[1]everything spreadsheet'!$B$22+C8</f>
        <v>5524</v>
      </c>
      <c r="G11" s="1"/>
    </row>
    <row r="12" spans="1:16" ht="15">
      <c r="A12" s="301"/>
      <c r="B12" s="126" t="s">
        <v>511</v>
      </c>
      <c r="C12" s="137">
        <v>60</v>
      </c>
      <c r="D12" s="1"/>
      <c r="E12" s="133" t="s">
        <v>95</v>
      </c>
      <c r="F12" s="129">
        <f>SUM(F10:F11)</f>
        <v>7932</v>
      </c>
      <c r="G12" s="1"/>
    </row>
    <row r="13" spans="1:16" ht="14">
      <c r="A13" s="1"/>
      <c r="B13" s="126" t="s">
        <v>512</v>
      </c>
      <c r="C13" s="1">
        <f>[1]energy!T8</f>
        <v>277.13234093799218</v>
      </c>
      <c r="D13" s="1"/>
      <c r="E13" s="1"/>
      <c r="F13" s="1"/>
      <c r="G13" s="1"/>
    </row>
    <row r="14" spans="1:16" ht="14">
      <c r="A14" s="1"/>
      <c r="B14" s="126" t="s">
        <v>513</v>
      </c>
      <c r="C14" s="128">
        <v>3.25</v>
      </c>
      <c r="D14" s="1"/>
      <c r="E14" s="1" t="s">
        <v>514</v>
      </c>
      <c r="F14" s="1">
        <f>F12/F6</f>
        <v>0.95116467308211172</v>
      </c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 ht="15">
      <c r="A15" s="1"/>
      <c r="B15" s="1"/>
      <c r="C15" s="1"/>
      <c r="D15" s="1"/>
      <c r="E15" s="133" t="s">
        <v>515</v>
      </c>
      <c r="F15" s="137">
        <f>F14*100</f>
        <v>95.11646730821117</v>
      </c>
      <c r="G15" s="137"/>
      <c r="H15" s="137"/>
      <c r="I15" s="137"/>
      <c r="J15" s="137"/>
      <c r="K15" s="137"/>
      <c r="L15" s="137"/>
      <c r="M15" s="137"/>
      <c r="N15" s="137"/>
      <c r="O15" s="137"/>
      <c r="P15" s="137"/>
    </row>
    <row r="16" spans="1:16" ht="15">
      <c r="A16" s="1"/>
      <c r="B16" s="1"/>
      <c r="C16" s="1"/>
      <c r="D16" s="1"/>
      <c r="E16" s="133" t="s">
        <v>516</v>
      </c>
      <c r="F16" s="128">
        <f>IF(F14&gt;1, "0",0.5*(1+COS((F15-10)*PI()/(100-10))))</f>
        <v>7.2472124604505694E-3</v>
      </c>
      <c r="G16" s="128"/>
      <c r="H16" s="128"/>
      <c r="I16" s="128"/>
      <c r="J16" s="128"/>
      <c r="K16" s="128"/>
      <c r="L16" s="128"/>
      <c r="M16" s="128"/>
      <c r="N16" s="128"/>
      <c r="O16" s="128"/>
      <c r="P16" s="128"/>
    </row>
    <row r="17" spans="2:3" ht="15.75" customHeight="1">
      <c r="B17" s="126" t="s">
        <v>517</v>
      </c>
      <c r="C17">
        <f>$C$14*([1]energy!T8)</f>
        <v>900.68010804847461</v>
      </c>
    </row>
    <row r="21" spans="2:3" ht="15.75" customHeight="1">
      <c r="B21" t="s">
        <v>518</v>
      </c>
    </row>
  </sheetData>
  <mergeCells count="3">
    <mergeCell ref="E1:F1"/>
    <mergeCell ref="A2:A4"/>
    <mergeCell ref="A10:A1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994"/>
  <sheetViews>
    <sheetView workbookViewId="0">
      <selection activeCell="G17" sqref="G17"/>
    </sheetView>
  </sheetViews>
  <sheetFormatPr baseColWidth="10" defaultColWidth="12.6640625" defaultRowHeight="15.75" customHeight="1"/>
  <sheetData>
    <row r="1" spans="1:9" ht="15.75" customHeight="1">
      <c r="A1" s="87" t="s">
        <v>175</v>
      </c>
      <c r="B1" s="56">
        <v>1</v>
      </c>
      <c r="C1" s="56">
        <v>2</v>
      </c>
      <c r="D1" s="56">
        <v>3</v>
      </c>
      <c r="F1" s="88" t="s">
        <v>176</v>
      </c>
      <c r="G1" s="88" t="s">
        <v>177</v>
      </c>
      <c r="H1" s="88" t="s">
        <v>178</v>
      </c>
      <c r="I1" s="88" t="s">
        <v>179</v>
      </c>
    </row>
    <row r="2" spans="1:9" ht="15.75" customHeight="1">
      <c r="A2" s="89" t="s">
        <v>180</v>
      </c>
      <c r="B2" s="56">
        <v>200</v>
      </c>
      <c r="C2" s="56">
        <v>5</v>
      </c>
      <c r="D2" s="56">
        <v>1</v>
      </c>
      <c r="F2" s="88" t="s">
        <v>181</v>
      </c>
      <c r="G2" s="2">
        <v>5000</v>
      </c>
      <c r="H2" s="2">
        <v>20000</v>
      </c>
      <c r="I2" s="2">
        <v>15000</v>
      </c>
    </row>
    <row r="3" spans="1:9" ht="15.75" customHeight="1">
      <c r="A3" s="89" t="s">
        <v>182</v>
      </c>
      <c r="B3" s="56">
        <v>100</v>
      </c>
      <c r="C3" s="56">
        <v>110</v>
      </c>
      <c r="D3" s="56">
        <v>125</v>
      </c>
      <c r="F3" s="88" t="s">
        <v>183</v>
      </c>
      <c r="G3" s="2">
        <v>10000</v>
      </c>
      <c r="H3" s="2" t="s">
        <v>184</v>
      </c>
      <c r="I3" s="2">
        <v>20000</v>
      </c>
    </row>
    <row r="4" spans="1:9" ht="15.75" customHeight="1">
      <c r="A4" s="89" t="s">
        <v>185</v>
      </c>
      <c r="B4" s="56">
        <v>50</v>
      </c>
      <c r="C4" s="56">
        <v>60</v>
      </c>
      <c r="D4" s="56">
        <v>75</v>
      </c>
      <c r="F4" s="88" t="s">
        <v>186</v>
      </c>
      <c r="G4" s="2">
        <v>20000</v>
      </c>
      <c r="H4" s="2" t="s">
        <v>184</v>
      </c>
      <c r="I4" s="2" t="s">
        <v>184</v>
      </c>
    </row>
    <row r="5" spans="1:9" ht="15.75" customHeight="1">
      <c r="A5" s="89" t="s">
        <v>187</v>
      </c>
      <c r="B5" s="56">
        <v>272.10500999999999</v>
      </c>
      <c r="C5" s="56">
        <v>5435.5748999999996</v>
      </c>
      <c r="D5" s="56">
        <v>10897.251</v>
      </c>
      <c r="F5" s="1"/>
      <c r="G5" s="1"/>
      <c r="H5" s="1"/>
      <c r="I5" s="1"/>
    </row>
    <row r="6" spans="1:9" ht="15.75" customHeight="1">
      <c r="A6" s="89" t="s">
        <v>189</v>
      </c>
      <c r="B6" s="2" t="b">
        <v>0</v>
      </c>
      <c r="C6" s="2" t="b">
        <v>0</v>
      </c>
      <c r="D6" s="2" t="b">
        <v>1</v>
      </c>
      <c r="F6" s="1"/>
      <c r="G6" s="1"/>
      <c r="H6" s="1"/>
      <c r="I6" s="1"/>
    </row>
    <row r="7" spans="1:9" ht="15.75" customHeight="1">
      <c r="A7" s="89" t="s">
        <v>190</v>
      </c>
      <c r="B7" s="2" t="str">
        <f>IF(B6=TRUE, G4,H4)</f>
        <v>NA</v>
      </c>
      <c r="C7" s="2" t="str">
        <f>_xlfn.IFS(C6=FALSE,H3, B6=TRUE,I3, B6=FALSE,G3)</f>
        <v>NA</v>
      </c>
      <c r="D7" s="2" cm="1">
        <f t="array" ref="D7">_xlfn.IFS(AND(B6=FALSE, C6=FALSE),G2, C6=TRUE,H2, B6=TRUE,I2)</f>
        <v>5000</v>
      </c>
      <c r="F7" s="1"/>
      <c r="G7" s="1"/>
      <c r="H7" s="1"/>
      <c r="I7" s="1"/>
    </row>
    <row r="8" spans="1:9" ht="15.75" customHeight="1">
      <c r="F8" s="1"/>
      <c r="G8" s="1"/>
      <c r="H8" s="1"/>
      <c r="I8" s="1"/>
    </row>
    <row r="9" spans="1:9" ht="15.75" customHeight="1">
      <c r="F9" s="1"/>
      <c r="G9" s="1"/>
      <c r="H9" s="1"/>
      <c r="I9" s="1"/>
    </row>
    <row r="10" spans="1:9" ht="15.75" customHeight="1">
      <c r="F10" s="1"/>
      <c r="G10" s="1"/>
      <c r="H10" s="1"/>
      <c r="I10" s="1"/>
    </row>
    <row r="11" spans="1:9" ht="15.75" customHeight="1">
      <c r="F11" s="1"/>
      <c r="G11" s="1"/>
      <c r="H11" s="1"/>
      <c r="I11" s="1"/>
    </row>
    <row r="12" spans="1:9" ht="15.75" customHeight="1">
      <c r="F12" s="1"/>
      <c r="G12" s="1"/>
      <c r="H12" s="1"/>
      <c r="I12" s="1"/>
    </row>
    <row r="13" spans="1:9" ht="15.75" customHeight="1">
      <c r="F13" s="1"/>
      <c r="G13" s="1"/>
      <c r="H13" s="1"/>
      <c r="I13" s="1"/>
    </row>
    <row r="14" spans="1:9" ht="15.75" customHeight="1">
      <c r="F14" s="1"/>
      <c r="G14" s="1"/>
      <c r="H14" s="1"/>
      <c r="I14" s="1"/>
    </row>
    <row r="15" spans="1:9" ht="15.75" customHeight="1">
      <c r="F15" s="1"/>
      <c r="G15" s="1"/>
      <c r="H15" s="1"/>
      <c r="I15" s="1"/>
    </row>
    <row r="16" spans="1:9" ht="15.75" customHeight="1">
      <c r="F16" s="1"/>
      <c r="G16" s="1"/>
      <c r="H16" s="1"/>
      <c r="I16" s="1"/>
    </row>
    <row r="17" spans="6:9" ht="15.75" customHeight="1">
      <c r="F17" s="1"/>
      <c r="G17" s="1"/>
      <c r="H17" s="1"/>
      <c r="I17" s="1"/>
    </row>
    <row r="18" spans="6:9" ht="15.75" customHeight="1">
      <c r="F18" s="1"/>
      <c r="G18" s="1"/>
      <c r="H18" s="1"/>
      <c r="I18" s="1"/>
    </row>
    <row r="19" spans="6:9" ht="15.75" customHeight="1">
      <c r="F19" s="1"/>
      <c r="G19" s="1"/>
      <c r="H19" s="1"/>
      <c r="I19" s="1"/>
    </row>
    <row r="20" spans="6:9" ht="15.75" customHeight="1">
      <c r="F20" s="1"/>
      <c r="G20" s="1"/>
      <c r="H20" s="1"/>
      <c r="I20" s="1"/>
    </row>
    <row r="21" spans="6:9" ht="15.75" customHeight="1">
      <c r="F21" s="1"/>
      <c r="G21" s="1"/>
      <c r="H21" s="1"/>
      <c r="I21" s="1"/>
    </row>
    <row r="22" spans="6:9" ht="15.75" customHeight="1">
      <c r="F22" s="1"/>
      <c r="G22" s="1"/>
      <c r="H22" s="1"/>
      <c r="I22" s="1"/>
    </row>
    <row r="23" spans="6:9" ht="15.75" customHeight="1">
      <c r="F23" s="1"/>
      <c r="G23" s="1"/>
      <c r="H23" s="1"/>
      <c r="I23" s="1"/>
    </row>
    <row r="24" spans="6:9" ht="15.75" customHeight="1">
      <c r="F24" s="1"/>
      <c r="G24" s="1"/>
      <c r="H24" s="1"/>
      <c r="I24" s="1"/>
    </row>
    <row r="25" spans="6:9" ht="15.75" customHeight="1">
      <c r="F25" s="1"/>
      <c r="G25" s="1"/>
      <c r="H25" s="1"/>
      <c r="I25" s="1"/>
    </row>
    <row r="26" spans="6:9" ht="15.75" customHeight="1">
      <c r="F26" s="1"/>
      <c r="G26" s="1"/>
      <c r="H26" s="1"/>
      <c r="I26" s="1"/>
    </row>
    <row r="27" spans="6:9" ht="15.75" customHeight="1">
      <c r="F27" s="1"/>
      <c r="G27" s="1"/>
      <c r="H27" s="1"/>
      <c r="I27" s="1"/>
    </row>
    <row r="28" spans="6:9" ht="15.75" customHeight="1">
      <c r="F28" s="1"/>
      <c r="G28" s="1"/>
      <c r="H28" s="1"/>
      <c r="I28" s="1"/>
    </row>
    <row r="29" spans="6:9" ht="15.75" customHeight="1">
      <c r="F29" s="1"/>
      <c r="G29" s="1"/>
      <c r="H29" s="1"/>
      <c r="I29" s="1"/>
    </row>
    <row r="30" spans="6:9" ht="15.75" customHeight="1">
      <c r="F30" s="1"/>
      <c r="G30" s="1"/>
      <c r="H30" s="1"/>
      <c r="I30" s="1"/>
    </row>
    <row r="31" spans="6:9" ht="15.75" customHeight="1">
      <c r="F31" s="1"/>
      <c r="G31" s="1"/>
      <c r="H31" s="1"/>
      <c r="I31" s="1"/>
    </row>
    <row r="32" spans="6:9" ht="15.75" customHeight="1">
      <c r="F32" s="1"/>
      <c r="G32" s="1"/>
      <c r="H32" s="1"/>
      <c r="I32" s="1"/>
    </row>
    <row r="33" spans="6:9" ht="15.75" customHeight="1">
      <c r="F33" s="1"/>
      <c r="G33" s="1"/>
      <c r="H33" s="1"/>
      <c r="I33" s="1"/>
    </row>
    <row r="34" spans="6:9" ht="13">
      <c r="F34" s="1"/>
      <c r="G34" s="1"/>
      <c r="H34" s="1"/>
      <c r="I34" s="1"/>
    </row>
    <row r="35" spans="6:9" ht="13">
      <c r="F35" s="1"/>
      <c r="G35" s="1"/>
      <c r="H35" s="1"/>
      <c r="I35" s="1"/>
    </row>
    <row r="36" spans="6:9" ht="13">
      <c r="F36" s="1"/>
      <c r="G36" s="1"/>
      <c r="H36" s="1"/>
      <c r="I36" s="1"/>
    </row>
    <row r="37" spans="6:9" ht="13">
      <c r="F37" s="1"/>
      <c r="G37" s="1"/>
      <c r="H37" s="1"/>
      <c r="I37" s="1"/>
    </row>
    <row r="38" spans="6:9" ht="13">
      <c r="F38" s="1"/>
      <c r="G38" s="1"/>
      <c r="H38" s="1"/>
      <c r="I38" s="1"/>
    </row>
    <row r="39" spans="6:9" ht="13">
      <c r="F39" s="1"/>
      <c r="G39" s="1"/>
      <c r="H39" s="1"/>
      <c r="I39" s="1"/>
    </row>
    <row r="40" spans="6:9" ht="13">
      <c r="F40" s="1"/>
      <c r="G40" s="1"/>
      <c r="H40" s="1"/>
      <c r="I40" s="1"/>
    </row>
    <row r="41" spans="6:9" ht="13">
      <c r="F41" s="1"/>
      <c r="G41" s="1"/>
      <c r="H41" s="1"/>
      <c r="I41" s="1"/>
    </row>
    <row r="42" spans="6:9" ht="13">
      <c r="F42" s="1"/>
      <c r="G42" s="1"/>
      <c r="H42" s="1"/>
      <c r="I42" s="1"/>
    </row>
    <row r="43" spans="6:9" ht="13">
      <c r="F43" s="1"/>
      <c r="G43" s="1"/>
      <c r="H43" s="1"/>
      <c r="I43" s="1"/>
    </row>
    <row r="44" spans="6:9" ht="13">
      <c r="F44" s="1"/>
      <c r="G44" s="1"/>
      <c r="H44" s="1"/>
      <c r="I44" s="1"/>
    </row>
    <row r="45" spans="6:9" ht="13">
      <c r="F45" s="1"/>
      <c r="G45" s="1"/>
      <c r="H45" s="1"/>
      <c r="I45" s="1"/>
    </row>
    <row r="46" spans="6:9" ht="13">
      <c r="F46" s="1"/>
      <c r="G46" s="1"/>
      <c r="H46" s="1"/>
      <c r="I46" s="1"/>
    </row>
    <row r="47" spans="6:9" ht="13">
      <c r="F47" s="1"/>
      <c r="G47" s="1"/>
      <c r="H47" s="1"/>
      <c r="I47" s="1"/>
    </row>
    <row r="48" spans="6:9" ht="13">
      <c r="F48" s="1"/>
      <c r="G48" s="1"/>
      <c r="H48" s="1"/>
      <c r="I48" s="1"/>
    </row>
    <row r="49" spans="6:9" ht="13">
      <c r="F49" s="1"/>
      <c r="G49" s="1"/>
      <c r="H49" s="1"/>
      <c r="I49" s="1"/>
    </row>
    <row r="50" spans="6:9" ht="13">
      <c r="F50" s="1"/>
      <c r="G50" s="1"/>
      <c r="H50" s="1"/>
      <c r="I50" s="1"/>
    </row>
    <row r="51" spans="6:9" ht="13">
      <c r="F51" s="1"/>
      <c r="G51" s="1"/>
      <c r="H51" s="1"/>
      <c r="I51" s="1"/>
    </row>
    <row r="52" spans="6:9" ht="13">
      <c r="F52" s="1"/>
      <c r="G52" s="1"/>
      <c r="H52" s="1"/>
      <c r="I52" s="1"/>
    </row>
    <row r="53" spans="6:9" ht="13">
      <c r="F53" s="1"/>
      <c r="G53" s="1"/>
      <c r="H53" s="1"/>
      <c r="I53" s="1"/>
    </row>
    <row r="54" spans="6:9" ht="13">
      <c r="F54" s="1"/>
      <c r="G54" s="1"/>
      <c r="H54" s="1"/>
      <c r="I54" s="1"/>
    </row>
    <row r="55" spans="6:9" ht="13">
      <c r="F55" s="1"/>
      <c r="G55" s="1"/>
      <c r="H55" s="1"/>
      <c r="I55" s="1"/>
    </row>
    <row r="56" spans="6:9" ht="13">
      <c r="F56" s="1"/>
      <c r="G56" s="1"/>
      <c r="H56" s="1"/>
      <c r="I56" s="1"/>
    </row>
    <row r="57" spans="6:9" ht="13">
      <c r="F57" s="1"/>
      <c r="G57" s="1"/>
      <c r="H57" s="1"/>
      <c r="I57" s="1"/>
    </row>
    <row r="58" spans="6:9" ht="13">
      <c r="F58" s="1"/>
      <c r="G58" s="1"/>
      <c r="H58" s="1"/>
      <c r="I58" s="1"/>
    </row>
    <row r="59" spans="6:9" ht="13">
      <c r="F59" s="1"/>
      <c r="G59" s="1"/>
      <c r="H59" s="1"/>
      <c r="I59" s="1"/>
    </row>
    <row r="60" spans="6:9" ht="13">
      <c r="F60" s="1"/>
      <c r="G60" s="1"/>
      <c r="H60" s="1"/>
      <c r="I60" s="1"/>
    </row>
    <row r="61" spans="6:9" ht="13">
      <c r="F61" s="1"/>
      <c r="G61" s="1"/>
      <c r="H61" s="1"/>
      <c r="I61" s="1"/>
    </row>
    <row r="62" spans="6:9" ht="13">
      <c r="F62" s="1"/>
      <c r="G62" s="1"/>
      <c r="H62" s="1"/>
      <c r="I62" s="1"/>
    </row>
    <row r="63" spans="6:9" ht="13">
      <c r="F63" s="1"/>
      <c r="G63" s="1"/>
      <c r="H63" s="1"/>
      <c r="I63" s="1"/>
    </row>
    <row r="64" spans="6:9" ht="13">
      <c r="F64" s="1"/>
      <c r="G64" s="1"/>
      <c r="H64" s="1"/>
      <c r="I64" s="1"/>
    </row>
    <row r="65" spans="6:9" ht="13">
      <c r="F65" s="1"/>
      <c r="G65" s="1"/>
      <c r="H65" s="1"/>
      <c r="I65" s="1"/>
    </row>
    <row r="66" spans="6:9" ht="13">
      <c r="F66" s="1"/>
      <c r="G66" s="1"/>
      <c r="H66" s="1"/>
      <c r="I66" s="1"/>
    </row>
    <row r="67" spans="6:9" ht="13">
      <c r="F67" s="1"/>
      <c r="G67" s="1"/>
      <c r="H67" s="1"/>
      <c r="I67" s="1"/>
    </row>
    <row r="68" spans="6:9" ht="13">
      <c r="F68" s="1"/>
      <c r="G68" s="1"/>
      <c r="H68" s="1"/>
      <c r="I68" s="1"/>
    </row>
    <row r="69" spans="6:9" ht="13">
      <c r="F69" s="1"/>
      <c r="G69" s="1"/>
      <c r="H69" s="1"/>
      <c r="I69" s="1"/>
    </row>
    <row r="70" spans="6:9" ht="13">
      <c r="F70" s="1"/>
      <c r="G70" s="1"/>
      <c r="H70" s="1"/>
      <c r="I70" s="1"/>
    </row>
    <row r="71" spans="6:9" ht="13">
      <c r="F71" s="1"/>
      <c r="G71" s="1"/>
      <c r="H71" s="1"/>
      <c r="I71" s="1"/>
    </row>
    <row r="72" spans="6:9" ht="13">
      <c r="F72" s="1"/>
      <c r="G72" s="1"/>
      <c r="H72" s="1"/>
      <c r="I72" s="1"/>
    </row>
    <row r="73" spans="6:9" ht="13">
      <c r="F73" s="1"/>
      <c r="G73" s="1"/>
      <c r="H73" s="1"/>
      <c r="I73" s="1"/>
    </row>
    <row r="74" spans="6:9" ht="13">
      <c r="F74" s="1"/>
      <c r="G74" s="1"/>
      <c r="H74" s="1"/>
      <c r="I74" s="1"/>
    </row>
    <row r="75" spans="6:9" ht="13">
      <c r="F75" s="1"/>
      <c r="G75" s="1"/>
      <c r="H75" s="1"/>
      <c r="I75" s="1"/>
    </row>
    <row r="76" spans="6:9" ht="13">
      <c r="F76" s="1"/>
      <c r="G76" s="1"/>
      <c r="H76" s="1"/>
      <c r="I76" s="1"/>
    </row>
    <row r="77" spans="6:9" ht="13">
      <c r="F77" s="1"/>
      <c r="G77" s="1"/>
      <c r="H77" s="1"/>
      <c r="I77" s="1"/>
    </row>
    <row r="78" spans="6:9" ht="13">
      <c r="F78" s="1"/>
      <c r="G78" s="1"/>
      <c r="H78" s="1"/>
      <c r="I78" s="1"/>
    </row>
    <row r="79" spans="6:9" ht="13">
      <c r="F79" s="1"/>
      <c r="G79" s="1"/>
      <c r="H79" s="1"/>
      <c r="I79" s="1"/>
    </row>
    <row r="80" spans="6:9" ht="13">
      <c r="F80" s="1"/>
      <c r="G80" s="1"/>
      <c r="H80" s="1"/>
      <c r="I80" s="1"/>
    </row>
    <row r="81" spans="6:9" ht="13">
      <c r="F81" s="1"/>
      <c r="G81" s="1"/>
      <c r="H81" s="1"/>
      <c r="I81" s="1"/>
    </row>
    <row r="82" spans="6:9" ht="13">
      <c r="F82" s="1"/>
      <c r="G82" s="1"/>
      <c r="H82" s="1"/>
      <c r="I82" s="1"/>
    </row>
    <row r="83" spans="6:9" ht="13">
      <c r="F83" s="1"/>
      <c r="G83" s="1"/>
      <c r="H83" s="1"/>
      <c r="I83" s="1"/>
    </row>
    <row r="84" spans="6:9" ht="13">
      <c r="F84" s="1"/>
      <c r="G84" s="1"/>
      <c r="H84" s="1"/>
      <c r="I84" s="1"/>
    </row>
    <row r="85" spans="6:9" ht="13">
      <c r="F85" s="1"/>
      <c r="G85" s="1"/>
      <c r="H85" s="1"/>
      <c r="I85" s="1"/>
    </row>
    <row r="86" spans="6:9" ht="13">
      <c r="F86" s="1"/>
      <c r="G86" s="1"/>
      <c r="H86" s="1"/>
      <c r="I86" s="1"/>
    </row>
    <row r="87" spans="6:9" ht="13">
      <c r="F87" s="1"/>
      <c r="G87" s="1"/>
      <c r="H87" s="1"/>
      <c r="I87" s="1"/>
    </row>
    <row r="88" spans="6:9" ht="13">
      <c r="F88" s="1"/>
      <c r="G88" s="1"/>
      <c r="H88" s="1"/>
      <c r="I88" s="1"/>
    </row>
    <row r="89" spans="6:9" ht="13">
      <c r="F89" s="1"/>
      <c r="G89" s="1"/>
      <c r="H89" s="1"/>
      <c r="I89" s="1"/>
    </row>
    <row r="90" spans="6:9" ht="13">
      <c r="F90" s="1"/>
      <c r="G90" s="1"/>
      <c r="H90" s="1"/>
      <c r="I90" s="1"/>
    </row>
    <row r="91" spans="6:9" ht="13">
      <c r="F91" s="1"/>
      <c r="G91" s="1"/>
      <c r="H91" s="1"/>
      <c r="I91" s="1"/>
    </row>
    <row r="92" spans="6:9" ht="13">
      <c r="F92" s="1"/>
      <c r="G92" s="1"/>
      <c r="H92" s="1"/>
      <c r="I92" s="1"/>
    </row>
    <row r="93" spans="6:9" ht="13">
      <c r="F93" s="1"/>
      <c r="G93" s="1"/>
      <c r="H93" s="1"/>
      <c r="I93" s="1"/>
    </row>
    <row r="94" spans="6:9" ht="13">
      <c r="F94" s="1"/>
      <c r="G94" s="1"/>
      <c r="H94" s="1"/>
      <c r="I94" s="1"/>
    </row>
    <row r="95" spans="6:9" ht="13">
      <c r="F95" s="1"/>
      <c r="G95" s="1"/>
      <c r="H95" s="1"/>
      <c r="I95" s="1"/>
    </row>
    <row r="96" spans="6:9" ht="13">
      <c r="F96" s="1"/>
      <c r="G96" s="1"/>
      <c r="H96" s="1"/>
      <c r="I96" s="1"/>
    </row>
    <row r="97" spans="6:9" ht="13">
      <c r="F97" s="1"/>
      <c r="G97" s="1"/>
      <c r="H97" s="1"/>
      <c r="I97" s="1"/>
    </row>
    <row r="98" spans="6:9" ht="13">
      <c r="F98" s="1"/>
      <c r="G98" s="1"/>
      <c r="H98" s="1"/>
      <c r="I98" s="1"/>
    </row>
    <row r="99" spans="6:9" ht="13">
      <c r="F99" s="1"/>
      <c r="G99" s="1"/>
      <c r="H99" s="1"/>
      <c r="I99" s="1"/>
    </row>
    <row r="100" spans="6:9" ht="13">
      <c r="F100" s="1"/>
      <c r="G100" s="1"/>
      <c r="H100" s="1"/>
      <c r="I100" s="1"/>
    </row>
    <row r="101" spans="6:9" ht="13">
      <c r="F101" s="1"/>
      <c r="G101" s="1"/>
      <c r="H101" s="1"/>
      <c r="I101" s="1"/>
    </row>
    <row r="102" spans="6:9" ht="13">
      <c r="F102" s="1"/>
      <c r="G102" s="1"/>
      <c r="H102" s="1"/>
      <c r="I102" s="1"/>
    </row>
    <row r="103" spans="6:9" ht="13">
      <c r="F103" s="1"/>
      <c r="G103" s="1"/>
      <c r="H103" s="1"/>
      <c r="I103" s="1"/>
    </row>
    <row r="104" spans="6:9" ht="13">
      <c r="F104" s="1"/>
      <c r="G104" s="1"/>
      <c r="H104" s="1"/>
      <c r="I104" s="1"/>
    </row>
    <row r="105" spans="6:9" ht="13">
      <c r="F105" s="1"/>
      <c r="G105" s="1"/>
      <c r="H105" s="1"/>
      <c r="I105" s="1"/>
    </row>
    <row r="106" spans="6:9" ht="13">
      <c r="F106" s="1"/>
      <c r="G106" s="1"/>
      <c r="H106" s="1"/>
      <c r="I106" s="1"/>
    </row>
    <row r="107" spans="6:9" ht="13">
      <c r="F107" s="1"/>
      <c r="G107" s="1"/>
      <c r="H107" s="1"/>
      <c r="I107" s="1"/>
    </row>
    <row r="108" spans="6:9" ht="13">
      <c r="F108" s="1"/>
      <c r="G108" s="1"/>
      <c r="H108" s="1"/>
      <c r="I108" s="1"/>
    </row>
    <row r="109" spans="6:9" ht="13">
      <c r="F109" s="1"/>
      <c r="G109" s="1"/>
      <c r="H109" s="1"/>
      <c r="I109" s="1"/>
    </row>
    <row r="110" spans="6:9" ht="13">
      <c r="F110" s="1"/>
      <c r="G110" s="1"/>
      <c r="H110" s="1"/>
      <c r="I110" s="1"/>
    </row>
    <row r="111" spans="6:9" ht="13">
      <c r="F111" s="1"/>
      <c r="G111" s="1"/>
      <c r="H111" s="1"/>
      <c r="I111" s="1"/>
    </row>
    <row r="112" spans="6:9" ht="13">
      <c r="F112" s="1"/>
      <c r="G112" s="1"/>
      <c r="H112" s="1"/>
      <c r="I112" s="1"/>
    </row>
    <row r="113" spans="6:9" ht="13">
      <c r="F113" s="1"/>
      <c r="G113" s="1"/>
      <c r="H113" s="1"/>
      <c r="I113" s="1"/>
    </row>
    <row r="114" spans="6:9" ht="13">
      <c r="F114" s="1"/>
      <c r="G114" s="1"/>
      <c r="H114" s="1"/>
      <c r="I114" s="1"/>
    </row>
    <row r="115" spans="6:9" ht="13">
      <c r="F115" s="1"/>
      <c r="G115" s="1"/>
      <c r="H115" s="1"/>
      <c r="I115" s="1"/>
    </row>
    <row r="116" spans="6:9" ht="13">
      <c r="F116" s="1"/>
      <c r="G116" s="1"/>
      <c r="H116" s="1"/>
      <c r="I116" s="1"/>
    </row>
    <row r="117" spans="6:9" ht="13">
      <c r="F117" s="1"/>
      <c r="G117" s="1"/>
      <c r="H117" s="1"/>
      <c r="I117" s="1"/>
    </row>
    <row r="118" spans="6:9" ht="13">
      <c r="F118" s="1"/>
      <c r="G118" s="1"/>
      <c r="H118" s="1"/>
      <c r="I118" s="1"/>
    </row>
    <row r="119" spans="6:9" ht="13">
      <c r="F119" s="1"/>
      <c r="G119" s="1"/>
      <c r="H119" s="1"/>
      <c r="I119" s="1"/>
    </row>
    <row r="120" spans="6:9" ht="13">
      <c r="F120" s="1"/>
      <c r="G120" s="1"/>
      <c r="H120" s="1"/>
      <c r="I120" s="1"/>
    </row>
    <row r="121" spans="6:9" ht="13">
      <c r="F121" s="1"/>
      <c r="G121" s="1"/>
      <c r="H121" s="1"/>
      <c r="I121" s="1"/>
    </row>
    <row r="122" spans="6:9" ht="13">
      <c r="F122" s="1"/>
      <c r="G122" s="1"/>
      <c r="H122" s="1"/>
      <c r="I122" s="1"/>
    </row>
    <row r="123" spans="6:9" ht="13">
      <c r="F123" s="1"/>
      <c r="G123" s="1"/>
      <c r="H123" s="1"/>
      <c r="I123" s="1"/>
    </row>
    <row r="124" spans="6:9" ht="13">
      <c r="F124" s="1"/>
      <c r="G124" s="1"/>
      <c r="H124" s="1"/>
      <c r="I124" s="1"/>
    </row>
    <row r="125" spans="6:9" ht="13">
      <c r="F125" s="1"/>
      <c r="G125" s="1"/>
      <c r="H125" s="1"/>
      <c r="I125" s="1"/>
    </row>
    <row r="126" spans="6:9" ht="13">
      <c r="F126" s="1"/>
      <c r="G126" s="1"/>
      <c r="H126" s="1"/>
      <c r="I126" s="1"/>
    </row>
    <row r="127" spans="6:9" ht="13">
      <c r="F127" s="1"/>
      <c r="G127" s="1"/>
      <c r="H127" s="1"/>
      <c r="I127" s="1"/>
    </row>
    <row r="128" spans="6:9" ht="13">
      <c r="F128" s="1"/>
      <c r="G128" s="1"/>
      <c r="H128" s="1"/>
      <c r="I128" s="1"/>
    </row>
    <row r="129" spans="6:9" ht="13">
      <c r="F129" s="1"/>
      <c r="G129" s="1"/>
      <c r="H129" s="1"/>
      <c r="I129" s="1"/>
    </row>
    <row r="130" spans="6:9" ht="13">
      <c r="F130" s="1"/>
      <c r="G130" s="1"/>
      <c r="H130" s="1"/>
      <c r="I130" s="1"/>
    </row>
    <row r="131" spans="6:9" ht="13">
      <c r="F131" s="1"/>
      <c r="G131" s="1"/>
      <c r="H131" s="1"/>
      <c r="I131" s="1"/>
    </row>
    <row r="132" spans="6:9" ht="13">
      <c r="F132" s="1"/>
      <c r="G132" s="1"/>
      <c r="H132" s="1"/>
      <c r="I132" s="1"/>
    </row>
    <row r="133" spans="6:9" ht="13">
      <c r="F133" s="1"/>
      <c r="G133" s="1"/>
      <c r="H133" s="1"/>
      <c r="I133" s="1"/>
    </row>
    <row r="134" spans="6:9" ht="13">
      <c r="F134" s="1"/>
      <c r="G134" s="1"/>
      <c r="H134" s="1"/>
      <c r="I134" s="1"/>
    </row>
    <row r="135" spans="6:9" ht="13">
      <c r="F135" s="1"/>
      <c r="G135" s="1"/>
      <c r="H135" s="1"/>
      <c r="I135" s="1"/>
    </row>
    <row r="136" spans="6:9" ht="13">
      <c r="F136" s="1"/>
      <c r="G136" s="1"/>
      <c r="H136" s="1"/>
      <c r="I136" s="1"/>
    </row>
    <row r="137" spans="6:9" ht="13">
      <c r="F137" s="1"/>
      <c r="G137" s="1"/>
      <c r="H137" s="1"/>
      <c r="I137" s="1"/>
    </row>
    <row r="138" spans="6:9" ht="13">
      <c r="F138" s="1"/>
      <c r="G138" s="1"/>
      <c r="H138" s="1"/>
      <c r="I138" s="1"/>
    </row>
    <row r="139" spans="6:9" ht="13">
      <c r="F139" s="1"/>
      <c r="G139" s="1"/>
      <c r="H139" s="1"/>
      <c r="I139" s="1"/>
    </row>
    <row r="140" spans="6:9" ht="13">
      <c r="F140" s="1"/>
      <c r="G140" s="1"/>
      <c r="H140" s="1"/>
      <c r="I140" s="1"/>
    </row>
    <row r="141" spans="6:9" ht="13">
      <c r="F141" s="1"/>
      <c r="G141" s="1"/>
      <c r="H141" s="1"/>
      <c r="I141" s="1"/>
    </row>
    <row r="142" spans="6:9" ht="13">
      <c r="F142" s="1"/>
      <c r="G142" s="1"/>
      <c r="H142" s="1"/>
      <c r="I142" s="1"/>
    </row>
    <row r="143" spans="6:9" ht="13">
      <c r="F143" s="1"/>
      <c r="G143" s="1"/>
      <c r="H143" s="1"/>
      <c r="I143" s="1"/>
    </row>
    <row r="144" spans="6:9" ht="13">
      <c r="F144" s="1"/>
      <c r="G144" s="1"/>
      <c r="H144" s="1"/>
      <c r="I144" s="1"/>
    </row>
    <row r="145" spans="6:9" ht="13">
      <c r="F145" s="1"/>
      <c r="G145" s="1"/>
      <c r="H145" s="1"/>
      <c r="I145" s="1"/>
    </row>
    <row r="146" spans="6:9" ht="13">
      <c r="F146" s="1"/>
      <c r="G146" s="1"/>
      <c r="H146" s="1"/>
      <c r="I146" s="1"/>
    </row>
    <row r="147" spans="6:9" ht="13">
      <c r="F147" s="1"/>
      <c r="G147" s="1"/>
      <c r="H147" s="1"/>
      <c r="I147" s="1"/>
    </row>
    <row r="148" spans="6:9" ht="13">
      <c r="F148" s="1"/>
      <c r="G148" s="1"/>
      <c r="H148" s="1"/>
      <c r="I148" s="1"/>
    </row>
    <row r="149" spans="6:9" ht="13">
      <c r="F149" s="1"/>
      <c r="G149" s="1"/>
      <c r="H149" s="1"/>
      <c r="I149" s="1"/>
    </row>
    <row r="150" spans="6:9" ht="13">
      <c r="F150" s="1"/>
      <c r="G150" s="1"/>
      <c r="H150" s="1"/>
      <c r="I150" s="1"/>
    </row>
    <row r="151" spans="6:9" ht="13">
      <c r="F151" s="1"/>
      <c r="G151" s="1"/>
      <c r="H151" s="1"/>
      <c r="I151" s="1"/>
    </row>
    <row r="152" spans="6:9" ht="13">
      <c r="F152" s="1"/>
      <c r="G152" s="1"/>
      <c r="H152" s="1"/>
      <c r="I152" s="1"/>
    </row>
    <row r="153" spans="6:9" ht="13">
      <c r="F153" s="1"/>
      <c r="G153" s="1"/>
      <c r="H153" s="1"/>
      <c r="I153" s="1"/>
    </row>
    <row r="154" spans="6:9" ht="13">
      <c r="F154" s="1"/>
      <c r="G154" s="1"/>
      <c r="H154" s="1"/>
      <c r="I154" s="1"/>
    </row>
    <row r="155" spans="6:9" ht="13">
      <c r="F155" s="1"/>
      <c r="G155" s="1"/>
      <c r="H155" s="1"/>
      <c r="I155" s="1"/>
    </row>
    <row r="156" spans="6:9" ht="13">
      <c r="F156" s="1"/>
      <c r="G156" s="1"/>
      <c r="H156" s="1"/>
      <c r="I156" s="1"/>
    </row>
    <row r="157" spans="6:9" ht="13">
      <c r="F157" s="1"/>
      <c r="G157" s="1"/>
      <c r="H157" s="1"/>
      <c r="I157" s="1"/>
    </row>
    <row r="158" spans="6:9" ht="13">
      <c r="F158" s="1"/>
      <c r="G158" s="1"/>
      <c r="H158" s="1"/>
      <c r="I158" s="1"/>
    </row>
    <row r="159" spans="6:9" ht="13">
      <c r="F159" s="1"/>
      <c r="G159" s="1"/>
      <c r="H159" s="1"/>
      <c r="I159" s="1"/>
    </row>
    <row r="160" spans="6:9" ht="13">
      <c r="F160" s="1"/>
      <c r="G160" s="1"/>
      <c r="H160" s="1"/>
      <c r="I160" s="1"/>
    </row>
    <row r="161" spans="6:9" ht="13">
      <c r="F161" s="1"/>
      <c r="G161" s="1"/>
      <c r="H161" s="1"/>
      <c r="I161" s="1"/>
    </row>
    <row r="162" spans="6:9" ht="13">
      <c r="F162" s="1"/>
      <c r="G162" s="1"/>
      <c r="H162" s="1"/>
      <c r="I162" s="1"/>
    </row>
    <row r="163" spans="6:9" ht="13">
      <c r="F163" s="1"/>
      <c r="G163" s="1"/>
      <c r="H163" s="1"/>
      <c r="I163" s="1"/>
    </row>
    <row r="164" spans="6:9" ht="13">
      <c r="F164" s="1"/>
      <c r="G164" s="1"/>
      <c r="H164" s="1"/>
      <c r="I164" s="1"/>
    </row>
    <row r="165" spans="6:9" ht="13">
      <c r="F165" s="1"/>
      <c r="G165" s="1"/>
      <c r="H165" s="1"/>
      <c r="I165" s="1"/>
    </row>
    <row r="166" spans="6:9" ht="13">
      <c r="F166" s="1"/>
      <c r="G166" s="1"/>
      <c r="H166" s="1"/>
      <c r="I166" s="1"/>
    </row>
    <row r="167" spans="6:9" ht="13">
      <c r="F167" s="1"/>
      <c r="G167" s="1"/>
      <c r="H167" s="1"/>
      <c r="I167" s="1"/>
    </row>
    <row r="168" spans="6:9" ht="13">
      <c r="F168" s="1"/>
      <c r="G168" s="1"/>
      <c r="H168" s="1"/>
      <c r="I168" s="1"/>
    </row>
    <row r="169" spans="6:9" ht="13">
      <c r="F169" s="1"/>
      <c r="G169" s="1"/>
      <c r="H169" s="1"/>
      <c r="I169" s="1"/>
    </row>
    <row r="170" spans="6:9" ht="13">
      <c r="F170" s="1"/>
      <c r="G170" s="1"/>
      <c r="H170" s="1"/>
      <c r="I170" s="1"/>
    </row>
    <row r="171" spans="6:9" ht="13">
      <c r="F171" s="1"/>
      <c r="G171" s="1"/>
      <c r="H171" s="1"/>
      <c r="I171" s="1"/>
    </row>
    <row r="172" spans="6:9" ht="13">
      <c r="F172" s="1"/>
      <c r="G172" s="1"/>
      <c r="H172" s="1"/>
      <c r="I172" s="1"/>
    </row>
    <row r="173" spans="6:9" ht="13">
      <c r="F173" s="1"/>
      <c r="G173" s="1"/>
      <c r="H173" s="1"/>
      <c r="I173" s="1"/>
    </row>
    <row r="174" spans="6:9" ht="13">
      <c r="F174" s="1"/>
      <c r="G174" s="1"/>
      <c r="H174" s="1"/>
      <c r="I174" s="1"/>
    </row>
    <row r="175" spans="6:9" ht="13">
      <c r="F175" s="1"/>
      <c r="G175" s="1"/>
      <c r="H175" s="1"/>
      <c r="I175" s="1"/>
    </row>
    <row r="176" spans="6:9" ht="13">
      <c r="F176" s="1"/>
      <c r="G176" s="1"/>
      <c r="H176" s="1"/>
      <c r="I176" s="1"/>
    </row>
    <row r="177" spans="6:9" ht="13">
      <c r="F177" s="1"/>
      <c r="G177" s="1"/>
      <c r="H177" s="1"/>
      <c r="I177" s="1"/>
    </row>
    <row r="178" spans="6:9" ht="13">
      <c r="F178" s="1"/>
      <c r="G178" s="1"/>
      <c r="H178" s="1"/>
      <c r="I178" s="1"/>
    </row>
    <row r="179" spans="6:9" ht="13">
      <c r="F179" s="1"/>
      <c r="G179" s="1"/>
      <c r="H179" s="1"/>
      <c r="I179" s="1"/>
    </row>
    <row r="180" spans="6:9" ht="13">
      <c r="F180" s="1"/>
      <c r="G180" s="1"/>
      <c r="H180" s="1"/>
      <c r="I180" s="1"/>
    </row>
    <row r="181" spans="6:9" ht="13">
      <c r="F181" s="1"/>
      <c r="G181" s="1"/>
      <c r="H181" s="1"/>
      <c r="I181" s="1"/>
    </row>
    <row r="182" spans="6:9" ht="13">
      <c r="F182" s="1"/>
      <c r="G182" s="1"/>
      <c r="H182" s="1"/>
      <c r="I182" s="1"/>
    </row>
    <row r="183" spans="6:9" ht="13">
      <c r="F183" s="1"/>
      <c r="G183" s="1"/>
      <c r="H183" s="1"/>
      <c r="I183" s="1"/>
    </row>
    <row r="184" spans="6:9" ht="13">
      <c r="F184" s="1"/>
      <c r="G184" s="1"/>
      <c r="H184" s="1"/>
      <c r="I184" s="1"/>
    </row>
    <row r="185" spans="6:9" ht="13">
      <c r="F185" s="1"/>
      <c r="G185" s="1"/>
      <c r="H185" s="1"/>
      <c r="I185" s="1"/>
    </row>
    <row r="186" spans="6:9" ht="13">
      <c r="F186" s="1"/>
      <c r="G186" s="1"/>
      <c r="H186" s="1"/>
      <c r="I186" s="1"/>
    </row>
    <row r="187" spans="6:9" ht="13">
      <c r="F187" s="1"/>
      <c r="G187" s="1"/>
      <c r="H187" s="1"/>
      <c r="I187" s="1"/>
    </row>
    <row r="188" spans="6:9" ht="13">
      <c r="F188" s="1"/>
      <c r="G188" s="1"/>
      <c r="H188" s="1"/>
      <c r="I188" s="1"/>
    </row>
    <row r="189" spans="6:9" ht="13">
      <c r="F189" s="1"/>
      <c r="G189" s="1"/>
      <c r="H189" s="1"/>
      <c r="I189" s="1"/>
    </row>
    <row r="190" spans="6:9" ht="13">
      <c r="F190" s="1"/>
      <c r="G190" s="1"/>
      <c r="H190" s="1"/>
      <c r="I190" s="1"/>
    </row>
    <row r="191" spans="6:9" ht="13">
      <c r="F191" s="1"/>
      <c r="G191" s="1"/>
      <c r="H191" s="1"/>
      <c r="I191" s="1"/>
    </row>
    <row r="192" spans="6:9" ht="13">
      <c r="F192" s="1"/>
      <c r="G192" s="1"/>
      <c r="H192" s="1"/>
      <c r="I192" s="1"/>
    </row>
    <row r="193" spans="6:9" ht="13">
      <c r="F193" s="1"/>
      <c r="G193" s="1"/>
      <c r="H193" s="1"/>
      <c r="I193" s="1"/>
    </row>
    <row r="194" spans="6:9" ht="13">
      <c r="F194" s="1"/>
      <c r="G194" s="1"/>
      <c r="H194" s="1"/>
      <c r="I194" s="1"/>
    </row>
    <row r="195" spans="6:9" ht="13">
      <c r="F195" s="1"/>
      <c r="G195" s="1"/>
      <c r="H195" s="1"/>
      <c r="I195" s="1"/>
    </row>
    <row r="196" spans="6:9" ht="13">
      <c r="F196" s="1"/>
      <c r="G196" s="1"/>
      <c r="H196" s="1"/>
      <c r="I196" s="1"/>
    </row>
    <row r="197" spans="6:9" ht="13">
      <c r="F197" s="1"/>
      <c r="G197" s="1"/>
      <c r="H197" s="1"/>
      <c r="I197" s="1"/>
    </row>
    <row r="198" spans="6:9" ht="13">
      <c r="F198" s="1"/>
      <c r="G198" s="1"/>
      <c r="H198" s="1"/>
      <c r="I198" s="1"/>
    </row>
    <row r="199" spans="6:9" ht="13">
      <c r="F199" s="1"/>
      <c r="G199" s="1"/>
      <c r="H199" s="1"/>
      <c r="I199" s="1"/>
    </row>
    <row r="200" spans="6:9" ht="13">
      <c r="F200" s="1"/>
      <c r="G200" s="1"/>
      <c r="H200" s="1"/>
      <c r="I200" s="1"/>
    </row>
    <row r="201" spans="6:9" ht="13">
      <c r="F201" s="1"/>
      <c r="G201" s="1"/>
      <c r="H201" s="1"/>
      <c r="I201" s="1"/>
    </row>
    <row r="202" spans="6:9" ht="13">
      <c r="F202" s="1"/>
      <c r="G202" s="1"/>
      <c r="H202" s="1"/>
      <c r="I202" s="1"/>
    </row>
    <row r="203" spans="6:9" ht="13">
      <c r="F203" s="1"/>
      <c r="G203" s="1"/>
      <c r="H203" s="1"/>
      <c r="I203" s="1"/>
    </row>
    <row r="204" spans="6:9" ht="13">
      <c r="F204" s="1"/>
      <c r="G204" s="1"/>
      <c r="H204" s="1"/>
      <c r="I204" s="1"/>
    </row>
    <row r="205" spans="6:9" ht="13">
      <c r="F205" s="1"/>
      <c r="G205" s="1"/>
      <c r="H205" s="1"/>
      <c r="I205" s="1"/>
    </row>
    <row r="206" spans="6:9" ht="13">
      <c r="F206" s="1"/>
      <c r="G206" s="1"/>
      <c r="H206" s="1"/>
      <c r="I206" s="1"/>
    </row>
    <row r="207" spans="6:9" ht="13">
      <c r="F207" s="1"/>
      <c r="G207" s="1"/>
      <c r="H207" s="1"/>
      <c r="I207" s="1"/>
    </row>
    <row r="208" spans="6:9" ht="13">
      <c r="F208" s="1"/>
      <c r="G208" s="1"/>
      <c r="H208" s="1"/>
      <c r="I208" s="1"/>
    </row>
    <row r="209" spans="6:9" ht="13">
      <c r="F209" s="1"/>
      <c r="G209" s="1"/>
      <c r="H209" s="1"/>
      <c r="I209" s="1"/>
    </row>
    <row r="210" spans="6:9" ht="13">
      <c r="F210" s="1"/>
      <c r="G210" s="1"/>
      <c r="H210" s="1"/>
      <c r="I210" s="1"/>
    </row>
    <row r="211" spans="6:9" ht="13">
      <c r="F211" s="1"/>
      <c r="G211" s="1"/>
      <c r="H211" s="1"/>
      <c r="I211" s="1"/>
    </row>
    <row r="212" spans="6:9" ht="13">
      <c r="F212" s="1"/>
      <c r="G212" s="1"/>
      <c r="H212" s="1"/>
      <c r="I212" s="1"/>
    </row>
    <row r="213" spans="6:9" ht="13">
      <c r="F213" s="1"/>
      <c r="G213" s="1"/>
      <c r="H213" s="1"/>
      <c r="I213" s="1"/>
    </row>
    <row r="214" spans="6:9" ht="13">
      <c r="F214" s="1"/>
      <c r="G214" s="1"/>
      <c r="H214" s="1"/>
      <c r="I214" s="1"/>
    </row>
    <row r="215" spans="6:9" ht="13">
      <c r="F215" s="1"/>
      <c r="G215" s="1"/>
      <c r="H215" s="1"/>
      <c r="I215" s="1"/>
    </row>
    <row r="216" spans="6:9" ht="13">
      <c r="F216" s="1"/>
      <c r="G216" s="1"/>
      <c r="H216" s="1"/>
      <c r="I216" s="1"/>
    </row>
    <row r="217" spans="6:9" ht="13">
      <c r="F217" s="1"/>
      <c r="G217" s="1"/>
      <c r="H217" s="1"/>
      <c r="I217" s="1"/>
    </row>
    <row r="218" spans="6:9" ht="13">
      <c r="F218" s="1"/>
      <c r="G218" s="1"/>
      <c r="H218" s="1"/>
      <c r="I218" s="1"/>
    </row>
    <row r="219" spans="6:9" ht="13">
      <c r="F219" s="1"/>
      <c r="G219" s="1"/>
      <c r="H219" s="1"/>
      <c r="I219" s="1"/>
    </row>
    <row r="220" spans="6:9" ht="13">
      <c r="F220" s="1"/>
      <c r="G220" s="1"/>
      <c r="H220" s="1"/>
      <c r="I220" s="1"/>
    </row>
    <row r="221" spans="6:9" ht="13">
      <c r="F221" s="1"/>
      <c r="G221" s="1"/>
      <c r="H221" s="1"/>
      <c r="I221" s="1"/>
    </row>
    <row r="222" spans="6:9" ht="13">
      <c r="F222" s="1"/>
      <c r="G222" s="1"/>
      <c r="H222" s="1"/>
      <c r="I222" s="1"/>
    </row>
    <row r="223" spans="6:9" ht="13">
      <c r="F223" s="1"/>
      <c r="G223" s="1"/>
      <c r="H223" s="1"/>
      <c r="I223" s="1"/>
    </row>
    <row r="224" spans="6:9" ht="13">
      <c r="F224" s="1"/>
      <c r="G224" s="1"/>
      <c r="H224" s="1"/>
      <c r="I224" s="1"/>
    </row>
    <row r="225" spans="6:9" ht="13">
      <c r="F225" s="1"/>
      <c r="G225" s="1"/>
      <c r="H225" s="1"/>
      <c r="I225" s="1"/>
    </row>
    <row r="226" spans="6:9" ht="13">
      <c r="F226" s="1"/>
      <c r="G226" s="1"/>
      <c r="H226" s="1"/>
      <c r="I226" s="1"/>
    </row>
    <row r="227" spans="6:9" ht="13">
      <c r="F227" s="1"/>
      <c r="G227" s="1"/>
      <c r="H227" s="1"/>
      <c r="I227" s="1"/>
    </row>
    <row r="228" spans="6:9" ht="13">
      <c r="F228" s="1"/>
      <c r="G228" s="1"/>
      <c r="H228" s="1"/>
      <c r="I228" s="1"/>
    </row>
    <row r="229" spans="6:9" ht="13">
      <c r="F229" s="1"/>
      <c r="G229" s="1"/>
      <c r="H229" s="1"/>
      <c r="I229" s="1"/>
    </row>
    <row r="230" spans="6:9" ht="13">
      <c r="F230" s="1"/>
      <c r="G230" s="1"/>
      <c r="H230" s="1"/>
      <c r="I230" s="1"/>
    </row>
    <row r="231" spans="6:9" ht="13">
      <c r="F231" s="1"/>
      <c r="G231" s="1"/>
      <c r="H231" s="1"/>
      <c r="I231" s="1"/>
    </row>
    <row r="232" spans="6:9" ht="13">
      <c r="F232" s="1"/>
      <c r="G232" s="1"/>
      <c r="H232" s="1"/>
      <c r="I232" s="1"/>
    </row>
    <row r="233" spans="6:9" ht="13">
      <c r="F233" s="1"/>
      <c r="G233" s="1"/>
      <c r="H233" s="1"/>
      <c r="I233" s="1"/>
    </row>
    <row r="234" spans="6:9" ht="13">
      <c r="F234" s="1"/>
      <c r="G234" s="1"/>
      <c r="H234" s="1"/>
      <c r="I234" s="1"/>
    </row>
    <row r="235" spans="6:9" ht="13">
      <c r="F235" s="1"/>
      <c r="G235" s="1"/>
      <c r="H235" s="1"/>
      <c r="I235" s="1"/>
    </row>
    <row r="236" spans="6:9" ht="13">
      <c r="F236" s="1"/>
      <c r="G236" s="1"/>
      <c r="H236" s="1"/>
      <c r="I236" s="1"/>
    </row>
    <row r="237" spans="6:9" ht="13">
      <c r="F237" s="1"/>
      <c r="G237" s="1"/>
      <c r="H237" s="1"/>
      <c r="I237" s="1"/>
    </row>
    <row r="238" spans="6:9" ht="13">
      <c r="F238" s="1"/>
      <c r="G238" s="1"/>
      <c r="H238" s="1"/>
      <c r="I238" s="1"/>
    </row>
    <row r="239" spans="6:9" ht="13">
      <c r="F239" s="1"/>
      <c r="G239" s="1"/>
      <c r="H239" s="1"/>
      <c r="I239" s="1"/>
    </row>
    <row r="240" spans="6:9" ht="13">
      <c r="F240" s="1"/>
      <c r="G240" s="1"/>
      <c r="H240" s="1"/>
      <c r="I240" s="1"/>
    </row>
    <row r="241" spans="6:9" ht="13">
      <c r="F241" s="1"/>
      <c r="G241" s="1"/>
      <c r="H241" s="1"/>
      <c r="I241" s="1"/>
    </row>
    <row r="242" spans="6:9" ht="13">
      <c r="F242" s="1"/>
      <c r="G242" s="1"/>
      <c r="H242" s="1"/>
      <c r="I242" s="1"/>
    </row>
    <row r="243" spans="6:9" ht="13">
      <c r="F243" s="1"/>
      <c r="G243" s="1"/>
      <c r="H243" s="1"/>
      <c r="I243" s="1"/>
    </row>
    <row r="244" spans="6:9" ht="13">
      <c r="F244" s="1"/>
      <c r="G244" s="1"/>
      <c r="H244" s="1"/>
      <c r="I244" s="1"/>
    </row>
    <row r="245" spans="6:9" ht="13">
      <c r="F245" s="1"/>
      <c r="G245" s="1"/>
      <c r="H245" s="1"/>
      <c r="I245" s="1"/>
    </row>
    <row r="246" spans="6:9" ht="13">
      <c r="F246" s="1"/>
      <c r="G246" s="1"/>
      <c r="H246" s="1"/>
      <c r="I246" s="1"/>
    </row>
    <row r="247" spans="6:9" ht="13">
      <c r="F247" s="1"/>
      <c r="G247" s="1"/>
      <c r="H247" s="1"/>
      <c r="I247" s="1"/>
    </row>
    <row r="248" spans="6:9" ht="13">
      <c r="F248" s="1"/>
      <c r="G248" s="1"/>
      <c r="H248" s="1"/>
      <c r="I248" s="1"/>
    </row>
    <row r="249" spans="6:9" ht="13">
      <c r="F249" s="1"/>
      <c r="G249" s="1"/>
      <c r="H249" s="1"/>
      <c r="I249" s="1"/>
    </row>
    <row r="250" spans="6:9" ht="13">
      <c r="F250" s="1"/>
      <c r="G250" s="1"/>
      <c r="H250" s="1"/>
      <c r="I250" s="1"/>
    </row>
    <row r="251" spans="6:9" ht="13">
      <c r="F251" s="1"/>
      <c r="G251" s="1"/>
      <c r="H251" s="1"/>
      <c r="I251" s="1"/>
    </row>
    <row r="252" spans="6:9" ht="13">
      <c r="F252" s="1"/>
      <c r="G252" s="1"/>
      <c r="H252" s="1"/>
      <c r="I252" s="1"/>
    </row>
    <row r="253" spans="6:9" ht="13">
      <c r="F253" s="1"/>
      <c r="G253" s="1"/>
      <c r="H253" s="1"/>
      <c r="I253" s="1"/>
    </row>
    <row r="254" spans="6:9" ht="13">
      <c r="F254" s="1"/>
      <c r="G254" s="1"/>
      <c r="H254" s="1"/>
      <c r="I254" s="1"/>
    </row>
    <row r="255" spans="6:9" ht="13">
      <c r="F255" s="1"/>
      <c r="G255" s="1"/>
      <c r="H255" s="1"/>
      <c r="I255" s="1"/>
    </row>
    <row r="256" spans="6:9" ht="13">
      <c r="F256" s="1"/>
      <c r="G256" s="1"/>
      <c r="H256" s="1"/>
      <c r="I256" s="1"/>
    </row>
    <row r="257" spans="6:9" ht="13">
      <c r="F257" s="1"/>
      <c r="G257" s="1"/>
      <c r="H257" s="1"/>
      <c r="I257" s="1"/>
    </row>
    <row r="258" spans="6:9" ht="13">
      <c r="F258" s="1"/>
      <c r="G258" s="1"/>
      <c r="H258" s="1"/>
      <c r="I258" s="1"/>
    </row>
    <row r="259" spans="6:9" ht="13">
      <c r="F259" s="1"/>
      <c r="G259" s="1"/>
      <c r="H259" s="1"/>
      <c r="I259" s="1"/>
    </row>
    <row r="260" spans="6:9" ht="13">
      <c r="F260" s="1"/>
      <c r="G260" s="1"/>
      <c r="H260" s="1"/>
      <c r="I260" s="1"/>
    </row>
    <row r="261" spans="6:9" ht="13">
      <c r="F261" s="1"/>
      <c r="G261" s="1"/>
      <c r="H261" s="1"/>
      <c r="I261" s="1"/>
    </row>
    <row r="262" spans="6:9" ht="13">
      <c r="F262" s="1"/>
      <c r="G262" s="1"/>
      <c r="H262" s="1"/>
      <c r="I262" s="1"/>
    </row>
    <row r="263" spans="6:9" ht="13">
      <c r="F263" s="1"/>
      <c r="G263" s="1"/>
      <c r="H263" s="1"/>
      <c r="I263" s="1"/>
    </row>
    <row r="264" spans="6:9" ht="13">
      <c r="F264" s="1"/>
      <c r="G264" s="1"/>
      <c r="H264" s="1"/>
      <c r="I264" s="1"/>
    </row>
    <row r="265" spans="6:9" ht="13">
      <c r="F265" s="1"/>
      <c r="G265" s="1"/>
      <c r="H265" s="1"/>
      <c r="I265" s="1"/>
    </row>
    <row r="266" spans="6:9" ht="13">
      <c r="F266" s="1"/>
      <c r="G266" s="1"/>
      <c r="H266" s="1"/>
      <c r="I266" s="1"/>
    </row>
    <row r="267" spans="6:9" ht="13">
      <c r="F267" s="1"/>
      <c r="G267" s="1"/>
      <c r="H267" s="1"/>
      <c r="I267" s="1"/>
    </row>
    <row r="268" spans="6:9" ht="13">
      <c r="F268" s="1"/>
      <c r="G268" s="1"/>
      <c r="H268" s="1"/>
      <c r="I268" s="1"/>
    </row>
    <row r="269" spans="6:9" ht="13">
      <c r="F269" s="1"/>
      <c r="G269" s="1"/>
      <c r="H269" s="1"/>
      <c r="I269" s="1"/>
    </row>
    <row r="270" spans="6:9" ht="13">
      <c r="F270" s="1"/>
      <c r="G270" s="1"/>
      <c r="H270" s="1"/>
      <c r="I270" s="1"/>
    </row>
    <row r="271" spans="6:9" ht="13">
      <c r="F271" s="1"/>
      <c r="G271" s="1"/>
      <c r="H271" s="1"/>
      <c r="I271" s="1"/>
    </row>
    <row r="272" spans="6:9" ht="13">
      <c r="F272" s="1"/>
      <c r="G272" s="1"/>
      <c r="H272" s="1"/>
      <c r="I272" s="1"/>
    </row>
    <row r="273" spans="6:9" ht="13">
      <c r="F273" s="1"/>
      <c r="G273" s="1"/>
      <c r="H273" s="1"/>
      <c r="I273" s="1"/>
    </row>
    <row r="274" spans="6:9" ht="13">
      <c r="F274" s="1"/>
      <c r="G274" s="1"/>
      <c r="H274" s="1"/>
      <c r="I274" s="1"/>
    </row>
    <row r="275" spans="6:9" ht="13">
      <c r="F275" s="1"/>
      <c r="G275" s="1"/>
      <c r="H275" s="1"/>
      <c r="I275" s="1"/>
    </row>
    <row r="276" spans="6:9" ht="13">
      <c r="F276" s="1"/>
      <c r="G276" s="1"/>
      <c r="H276" s="1"/>
      <c r="I276" s="1"/>
    </row>
    <row r="277" spans="6:9" ht="13">
      <c r="F277" s="1"/>
      <c r="G277" s="1"/>
      <c r="H277" s="1"/>
      <c r="I277" s="1"/>
    </row>
    <row r="278" spans="6:9" ht="13">
      <c r="F278" s="1"/>
      <c r="G278" s="1"/>
      <c r="H278" s="1"/>
      <c r="I278" s="1"/>
    </row>
    <row r="279" spans="6:9" ht="13">
      <c r="F279" s="1"/>
      <c r="G279" s="1"/>
      <c r="H279" s="1"/>
      <c r="I279" s="1"/>
    </row>
    <row r="280" spans="6:9" ht="13">
      <c r="F280" s="1"/>
      <c r="G280" s="1"/>
      <c r="H280" s="1"/>
      <c r="I280" s="1"/>
    </row>
    <row r="281" spans="6:9" ht="13">
      <c r="F281" s="1"/>
      <c r="G281" s="1"/>
      <c r="H281" s="1"/>
      <c r="I281" s="1"/>
    </row>
    <row r="282" spans="6:9" ht="13">
      <c r="F282" s="1"/>
      <c r="G282" s="1"/>
      <c r="H282" s="1"/>
      <c r="I282" s="1"/>
    </row>
    <row r="283" spans="6:9" ht="13">
      <c r="F283" s="1"/>
      <c r="G283" s="1"/>
      <c r="H283" s="1"/>
      <c r="I283" s="1"/>
    </row>
    <row r="284" spans="6:9" ht="13">
      <c r="F284" s="1"/>
      <c r="G284" s="1"/>
      <c r="H284" s="1"/>
      <c r="I284" s="1"/>
    </row>
    <row r="285" spans="6:9" ht="13">
      <c r="F285" s="1"/>
      <c r="G285" s="1"/>
      <c r="H285" s="1"/>
      <c r="I285" s="1"/>
    </row>
    <row r="286" spans="6:9" ht="13">
      <c r="F286" s="1"/>
      <c r="G286" s="1"/>
      <c r="H286" s="1"/>
      <c r="I286" s="1"/>
    </row>
    <row r="287" spans="6:9" ht="13">
      <c r="F287" s="1"/>
      <c r="G287" s="1"/>
      <c r="H287" s="1"/>
      <c r="I287" s="1"/>
    </row>
    <row r="288" spans="6:9" ht="13">
      <c r="F288" s="1"/>
      <c r="G288" s="1"/>
      <c r="H288" s="1"/>
      <c r="I288" s="1"/>
    </row>
    <row r="289" spans="6:9" ht="13">
      <c r="F289" s="1"/>
      <c r="G289" s="1"/>
      <c r="H289" s="1"/>
      <c r="I289" s="1"/>
    </row>
    <row r="290" spans="6:9" ht="13">
      <c r="F290" s="1"/>
      <c r="G290" s="1"/>
      <c r="H290" s="1"/>
      <c r="I290" s="1"/>
    </row>
    <row r="291" spans="6:9" ht="13">
      <c r="F291" s="1"/>
      <c r="G291" s="1"/>
      <c r="H291" s="1"/>
      <c r="I291" s="1"/>
    </row>
    <row r="292" spans="6:9" ht="13">
      <c r="F292" s="1"/>
      <c r="G292" s="1"/>
      <c r="H292" s="1"/>
      <c r="I292" s="1"/>
    </row>
    <row r="293" spans="6:9" ht="13">
      <c r="F293" s="1"/>
      <c r="G293" s="1"/>
      <c r="H293" s="1"/>
      <c r="I293" s="1"/>
    </row>
    <row r="294" spans="6:9" ht="13">
      <c r="F294" s="1"/>
      <c r="G294" s="1"/>
      <c r="H294" s="1"/>
      <c r="I294" s="1"/>
    </row>
    <row r="295" spans="6:9" ht="13">
      <c r="F295" s="1"/>
      <c r="G295" s="1"/>
      <c r="H295" s="1"/>
      <c r="I295" s="1"/>
    </row>
    <row r="296" spans="6:9" ht="13">
      <c r="F296" s="1"/>
      <c r="G296" s="1"/>
      <c r="H296" s="1"/>
      <c r="I296" s="1"/>
    </row>
    <row r="297" spans="6:9" ht="13">
      <c r="F297" s="1"/>
      <c r="G297" s="1"/>
      <c r="H297" s="1"/>
      <c r="I297" s="1"/>
    </row>
    <row r="298" spans="6:9" ht="13">
      <c r="F298" s="1"/>
      <c r="G298" s="1"/>
      <c r="H298" s="1"/>
      <c r="I298" s="1"/>
    </row>
    <row r="299" spans="6:9" ht="13">
      <c r="F299" s="1"/>
      <c r="G299" s="1"/>
      <c r="H299" s="1"/>
      <c r="I299" s="1"/>
    </row>
    <row r="300" spans="6:9" ht="13">
      <c r="F300" s="1"/>
      <c r="G300" s="1"/>
      <c r="H300" s="1"/>
      <c r="I300" s="1"/>
    </row>
    <row r="301" spans="6:9" ht="13">
      <c r="F301" s="1"/>
      <c r="G301" s="1"/>
      <c r="H301" s="1"/>
      <c r="I301" s="1"/>
    </row>
    <row r="302" spans="6:9" ht="13">
      <c r="F302" s="1"/>
      <c r="G302" s="1"/>
      <c r="H302" s="1"/>
      <c r="I302" s="1"/>
    </row>
    <row r="303" spans="6:9" ht="13">
      <c r="F303" s="1"/>
      <c r="G303" s="1"/>
      <c r="H303" s="1"/>
      <c r="I303" s="1"/>
    </row>
    <row r="304" spans="6:9" ht="13">
      <c r="F304" s="1"/>
      <c r="G304" s="1"/>
      <c r="H304" s="1"/>
      <c r="I304" s="1"/>
    </row>
    <row r="305" spans="6:9" ht="13">
      <c r="F305" s="1"/>
      <c r="G305" s="1"/>
      <c r="H305" s="1"/>
      <c r="I305" s="1"/>
    </row>
    <row r="306" spans="6:9" ht="13">
      <c r="F306" s="1"/>
      <c r="G306" s="1"/>
      <c r="H306" s="1"/>
      <c r="I306" s="1"/>
    </row>
    <row r="307" spans="6:9" ht="13">
      <c r="F307" s="1"/>
      <c r="G307" s="1"/>
      <c r="H307" s="1"/>
      <c r="I307" s="1"/>
    </row>
    <row r="308" spans="6:9" ht="13">
      <c r="F308" s="1"/>
      <c r="G308" s="1"/>
      <c r="H308" s="1"/>
      <c r="I308" s="1"/>
    </row>
    <row r="309" spans="6:9" ht="13">
      <c r="F309" s="1"/>
      <c r="G309" s="1"/>
      <c r="H309" s="1"/>
      <c r="I309" s="1"/>
    </row>
    <row r="310" spans="6:9" ht="13">
      <c r="F310" s="1"/>
      <c r="G310" s="1"/>
      <c r="H310" s="1"/>
      <c r="I310" s="1"/>
    </row>
    <row r="311" spans="6:9" ht="13">
      <c r="F311" s="1"/>
      <c r="G311" s="1"/>
      <c r="H311" s="1"/>
      <c r="I311" s="1"/>
    </row>
    <row r="312" spans="6:9" ht="13">
      <c r="F312" s="1"/>
      <c r="G312" s="1"/>
      <c r="H312" s="1"/>
      <c r="I312" s="1"/>
    </row>
    <row r="313" spans="6:9" ht="13">
      <c r="F313" s="1"/>
      <c r="G313" s="1"/>
      <c r="H313" s="1"/>
      <c r="I313" s="1"/>
    </row>
    <row r="314" spans="6:9" ht="13">
      <c r="F314" s="1"/>
      <c r="G314" s="1"/>
      <c r="H314" s="1"/>
      <c r="I314" s="1"/>
    </row>
    <row r="315" spans="6:9" ht="13">
      <c r="F315" s="1"/>
      <c r="G315" s="1"/>
      <c r="H315" s="1"/>
      <c r="I315" s="1"/>
    </row>
    <row r="316" spans="6:9" ht="13">
      <c r="F316" s="1"/>
      <c r="G316" s="1"/>
      <c r="H316" s="1"/>
      <c r="I316" s="1"/>
    </row>
    <row r="317" spans="6:9" ht="13">
      <c r="F317" s="1"/>
      <c r="G317" s="1"/>
      <c r="H317" s="1"/>
      <c r="I317" s="1"/>
    </row>
    <row r="318" spans="6:9" ht="13">
      <c r="F318" s="1"/>
      <c r="G318" s="1"/>
      <c r="H318" s="1"/>
      <c r="I318" s="1"/>
    </row>
    <row r="319" spans="6:9" ht="13">
      <c r="F319" s="1"/>
      <c r="G319" s="1"/>
      <c r="H319" s="1"/>
      <c r="I319" s="1"/>
    </row>
    <row r="320" spans="6:9" ht="13">
      <c r="F320" s="1"/>
      <c r="G320" s="1"/>
      <c r="H320" s="1"/>
      <c r="I320" s="1"/>
    </row>
    <row r="321" spans="6:9" ht="13">
      <c r="F321" s="1"/>
      <c r="G321" s="1"/>
      <c r="H321" s="1"/>
      <c r="I321" s="1"/>
    </row>
    <row r="322" spans="6:9" ht="13">
      <c r="F322" s="1"/>
      <c r="G322" s="1"/>
      <c r="H322" s="1"/>
      <c r="I322" s="1"/>
    </row>
    <row r="323" spans="6:9" ht="13">
      <c r="F323" s="1"/>
      <c r="G323" s="1"/>
      <c r="H323" s="1"/>
      <c r="I323" s="1"/>
    </row>
    <row r="324" spans="6:9" ht="13">
      <c r="F324" s="1"/>
      <c r="G324" s="1"/>
      <c r="H324" s="1"/>
      <c r="I324" s="1"/>
    </row>
    <row r="325" spans="6:9" ht="13">
      <c r="F325" s="1"/>
      <c r="G325" s="1"/>
      <c r="H325" s="1"/>
      <c r="I325" s="1"/>
    </row>
    <row r="326" spans="6:9" ht="13">
      <c r="F326" s="1"/>
      <c r="G326" s="1"/>
      <c r="H326" s="1"/>
      <c r="I326" s="1"/>
    </row>
    <row r="327" spans="6:9" ht="13">
      <c r="F327" s="1"/>
      <c r="G327" s="1"/>
      <c r="H327" s="1"/>
      <c r="I327" s="1"/>
    </row>
    <row r="328" spans="6:9" ht="13">
      <c r="F328" s="1"/>
      <c r="G328" s="1"/>
      <c r="H328" s="1"/>
      <c r="I328" s="1"/>
    </row>
    <row r="329" spans="6:9" ht="13">
      <c r="F329" s="1"/>
      <c r="G329" s="1"/>
      <c r="H329" s="1"/>
      <c r="I329" s="1"/>
    </row>
    <row r="330" spans="6:9" ht="13">
      <c r="F330" s="1"/>
      <c r="G330" s="1"/>
      <c r="H330" s="1"/>
      <c r="I330" s="1"/>
    </row>
    <row r="331" spans="6:9" ht="13">
      <c r="F331" s="1"/>
      <c r="G331" s="1"/>
      <c r="H331" s="1"/>
      <c r="I331" s="1"/>
    </row>
    <row r="332" spans="6:9" ht="13">
      <c r="F332" s="1"/>
      <c r="G332" s="1"/>
      <c r="H332" s="1"/>
      <c r="I332" s="1"/>
    </row>
    <row r="333" spans="6:9" ht="13">
      <c r="F333" s="1"/>
      <c r="G333" s="1"/>
      <c r="H333" s="1"/>
      <c r="I333" s="1"/>
    </row>
    <row r="334" spans="6:9" ht="13">
      <c r="F334" s="1"/>
      <c r="G334" s="1"/>
      <c r="H334" s="1"/>
      <c r="I334" s="1"/>
    </row>
    <row r="335" spans="6:9" ht="13">
      <c r="F335" s="1"/>
      <c r="G335" s="1"/>
      <c r="H335" s="1"/>
      <c r="I335" s="1"/>
    </row>
    <row r="336" spans="6:9" ht="13">
      <c r="F336" s="1"/>
      <c r="G336" s="1"/>
      <c r="H336" s="1"/>
      <c r="I336" s="1"/>
    </row>
    <row r="337" spans="6:9" ht="13">
      <c r="F337" s="1"/>
      <c r="G337" s="1"/>
      <c r="H337" s="1"/>
      <c r="I337" s="1"/>
    </row>
    <row r="338" spans="6:9" ht="13">
      <c r="F338" s="1"/>
      <c r="G338" s="1"/>
      <c r="H338" s="1"/>
      <c r="I338" s="1"/>
    </row>
    <row r="339" spans="6:9" ht="13">
      <c r="F339" s="1"/>
      <c r="G339" s="1"/>
      <c r="H339" s="1"/>
      <c r="I339" s="1"/>
    </row>
    <row r="340" spans="6:9" ht="13">
      <c r="F340" s="1"/>
      <c r="G340" s="1"/>
      <c r="H340" s="1"/>
      <c r="I340" s="1"/>
    </row>
    <row r="341" spans="6:9" ht="13">
      <c r="F341" s="1"/>
      <c r="G341" s="1"/>
      <c r="H341" s="1"/>
      <c r="I341" s="1"/>
    </row>
    <row r="342" spans="6:9" ht="13">
      <c r="F342" s="1"/>
      <c r="G342" s="1"/>
      <c r="H342" s="1"/>
      <c r="I342" s="1"/>
    </row>
    <row r="343" spans="6:9" ht="13">
      <c r="F343" s="1"/>
      <c r="G343" s="1"/>
      <c r="H343" s="1"/>
      <c r="I343" s="1"/>
    </row>
    <row r="344" spans="6:9" ht="13">
      <c r="F344" s="1"/>
      <c r="G344" s="1"/>
      <c r="H344" s="1"/>
      <c r="I344" s="1"/>
    </row>
    <row r="345" spans="6:9" ht="13">
      <c r="F345" s="1"/>
      <c r="G345" s="1"/>
      <c r="H345" s="1"/>
      <c r="I345" s="1"/>
    </row>
    <row r="346" spans="6:9" ht="13">
      <c r="F346" s="1"/>
      <c r="G346" s="1"/>
      <c r="H346" s="1"/>
      <c r="I346" s="1"/>
    </row>
    <row r="347" spans="6:9" ht="13">
      <c r="F347" s="1"/>
      <c r="G347" s="1"/>
      <c r="H347" s="1"/>
      <c r="I347" s="1"/>
    </row>
    <row r="348" spans="6:9" ht="13">
      <c r="F348" s="1"/>
      <c r="G348" s="1"/>
      <c r="H348" s="1"/>
      <c r="I348" s="1"/>
    </row>
    <row r="349" spans="6:9" ht="13">
      <c r="F349" s="1"/>
      <c r="G349" s="1"/>
      <c r="H349" s="1"/>
      <c r="I349" s="1"/>
    </row>
    <row r="350" spans="6:9" ht="13">
      <c r="F350" s="1"/>
      <c r="G350" s="1"/>
      <c r="H350" s="1"/>
      <c r="I350" s="1"/>
    </row>
    <row r="351" spans="6:9" ht="13">
      <c r="F351" s="1"/>
      <c r="G351" s="1"/>
      <c r="H351" s="1"/>
      <c r="I351" s="1"/>
    </row>
    <row r="352" spans="6:9" ht="13">
      <c r="F352" s="1"/>
      <c r="G352" s="1"/>
      <c r="H352" s="1"/>
      <c r="I352" s="1"/>
    </row>
    <row r="353" spans="6:9" ht="13">
      <c r="F353" s="1"/>
      <c r="G353" s="1"/>
      <c r="H353" s="1"/>
      <c r="I353" s="1"/>
    </row>
    <row r="354" spans="6:9" ht="13">
      <c r="F354" s="1"/>
      <c r="G354" s="1"/>
      <c r="H354" s="1"/>
      <c r="I354" s="1"/>
    </row>
    <row r="355" spans="6:9" ht="13">
      <c r="F355" s="1"/>
      <c r="G355" s="1"/>
      <c r="H355" s="1"/>
      <c r="I355" s="1"/>
    </row>
    <row r="356" spans="6:9" ht="13">
      <c r="F356" s="1"/>
      <c r="G356" s="1"/>
      <c r="H356" s="1"/>
      <c r="I356" s="1"/>
    </row>
    <row r="357" spans="6:9" ht="13">
      <c r="F357" s="1"/>
      <c r="G357" s="1"/>
      <c r="H357" s="1"/>
      <c r="I357" s="1"/>
    </row>
    <row r="358" spans="6:9" ht="13">
      <c r="F358" s="1"/>
      <c r="G358" s="1"/>
      <c r="H358" s="1"/>
      <c r="I358" s="1"/>
    </row>
    <row r="359" spans="6:9" ht="13">
      <c r="F359" s="1"/>
      <c r="G359" s="1"/>
      <c r="H359" s="1"/>
      <c r="I359" s="1"/>
    </row>
    <row r="360" spans="6:9" ht="13">
      <c r="F360" s="1"/>
      <c r="G360" s="1"/>
      <c r="H360" s="1"/>
      <c r="I360" s="1"/>
    </row>
    <row r="361" spans="6:9" ht="13">
      <c r="F361" s="1"/>
      <c r="G361" s="1"/>
      <c r="H361" s="1"/>
      <c r="I361" s="1"/>
    </row>
    <row r="362" spans="6:9" ht="13">
      <c r="F362" s="1"/>
      <c r="G362" s="1"/>
      <c r="H362" s="1"/>
      <c r="I362" s="1"/>
    </row>
    <row r="363" spans="6:9" ht="13">
      <c r="F363" s="1"/>
      <c r="G363" s="1"/>
      <c r="H363" s="1"/>
      <c r="I363" s="1"/>
    </row>
    <row r="364" spans="6:9" ht="13">
      <c r="F364" s="1"/>
      <c r="G364" s="1"/>
      <c r="H364" s="1"/>
      <c r="I364" s="1"/>
    </row>
    <row r="365" spans="6:9" ht="13">
      <c r="F365" s="1"/>
      <c r="G365" s="1"/>
      <c r="H365" s="1"/>
      <c r="I365" s="1"/>
    </row>
    <row r="366" spans="6:9" ht="13">
      <c r="F366" s="1"/>
      <c r="G366" s="1"/>
      <c r="H366" s="1"/>
      <c r="I366" s="1"/>
    </row>
    <row r="367" spans="6:9" ht="13">
      <c r="F367" s="1"/>
      <c r="G367" s="1"/>
      <c r="H367" s="1"/>
      <c r="I367" s="1"/>
    </row>
    <row r="368" spans="6:9" ht="13">
      <c r="F368" s="1"/>
      <c r="G368" s="1"/>
      <c r="H368" s="1"/>
      <c r="I368" s="1"/>
    </row>
    <row r="369" spans="6:9" ht="13">
      <c r="F369" s="1"/>
      <c r="G369" s="1"/>
      <c r="H369" s="1"/>
      <c r="I369" s="1"/>
    </row>
    <row r="370" spans="6:9" ht="13">
      <c r="F370" s="1"/>
      <c r="G370" s="1"/>
      <c r="H370" s="1"/>
      <c r="I370" s="1"/>
    </row>
    <row r="371" spans="6:9" ht="13">
      <c r="F371" s="1"/>
      <c r="G371" s="1"/>
      <c r="H371" s="1"/>
      <c r="I371" s="1"/>
    </row>
    <row r="372" spans="6:9" ht="13">
      <c r="F372" s="1"/>
      <c r="G372" s="1"/>
      <c r="H372" s="1"/>
      <c r="I372" s="1"/>
    </row>
    <row r="373" spans="6:9" ht="13">
      <c r="F373" s="1"/>
      <c r="G373" s="1"/>
      <c r="H373" s="1"/>
      <c r="I373" s="1"/>
    </row>
    <row r="374" spans="6:9" ht="13">
      <c r="F374" s="1"/>
      <c r="G374" s="1"/>
      <c r="H374" s="1"/>
      <c r="I374" s="1"/>
    </row>
    <row r="375" spans="6:9" ht="13">
      <c r="F375" s="1"/>
      <c r="G375" s="1"/>
      <c r="H375" s="1"/>
      <c r="I375" s="1"/>
    </row>
    <row r="376" spans="6:9" ht="13">
      <c r="F376" s="1"/>
      <c r="G376" s="1"/>
      <c r="H376" s="1"/>
      <c r="I376" s="1"/>
    </row>
    <row r="377" spans="6:9" ht="13">
      <c r="F377" s="1"/>
      <c r="G377" s="1"/>
      <c r="H377" s="1"/>
      <c r="I377" s="1"/>
    </row>
    <row r="378" spans="6:9" ht="13">
      <c r="F378" s="1"/>
      <c r="G378" s="1"/>
      <c r="H378" s="1"/>
      <c r="I378" s="1"/>
    </row>
    <row r="379" spans="6:9" ht="13">
      <c r="F379" s="1"/>
      <c r="G379" s="1"/>
      <c r="H379" s="1"/>
      <c r="I379" s="1"/>
    </row>
    <row r="380" spans="6:9" ht="13">
      <c r="F380" s="1"/>
      <c r="G380" s="1"/>
      <c r="H380" s="1"/>
      <c r="I380" s="1"/>
    </row>
    <row r="381" spans="6:9" ht="13">
      <c r="F381" s="1"/>
      <c r="G381" s="1"/>
      <c r="H381" s="1"/>
      <c r="I381" s="1"/>
    </row>
    <row r="382" spans="6:9" ht="13">
      <c r="F382" s="1"/>
      <c r="G382" s="1"/>
      <c r="H382" s="1"/>
      <c r="I382" s="1"/>
    </row>
    <row r="383" spans="6:9" ht="13">
      <c r="F383" s="1"/>
      <c r="G383" s="1"/>
      <c r="H383" s="1"/>
      <c r="I383" s="1"/>
    </row>
    <row r="384" spans="6:9" ht="13">
      <c r="F384" s="1"/>
      <c r="G384" s="1"/>
      <c r="H384" s="1"/>
      <c r="I384" s="1"/>
    </row>
    <row r="385" spans="6:9" ht="13">
      <c r="F385" s="1"/>
      <c r="G385" s="1"/>
      <c r="H385" s="1"/>
      <c r="I385" s="1"/>
    </row>
    <row r="386" spans="6:9" ht="13">
      <c r="F386" s="1"/>
      <c r="G386" s="1"/>
      <c r="H386" s="1"/>
      <c r="I386" s="1"/>
    </row>
    <row r="387" spans="6:9" ht="13">
      <c r="F387" s="1"/>
      <c r="G387" s="1"/>
      <c r="H387" s="1"/>
      <c r="I387" s="1"/>
    </row>
    <row r="388" spans="6:9" ht="13">
      <c r="F388" s="1"/>
      <c r="G388" s="1"/>
      <c r="H388" s="1"/>
      <c r="I388" s="1"/>
    </row>
    <row r="389" spans="6:9" ht="13">
      <c r="F389" s="1"/>
      <c r="G389" s="1"/>
      <c r="H389" s="1"/>
      <c r="I389" s="1"/>
    </row>
    <row r="390" spans="6:9" ht="13">
      <c r="F390" s="1"/>
      <c r="G390" s="1"/>
      <c r="H390" s="1"/>
      <c r="I390" s="1"/>
    </row>
    <row r="391" spans="6:9" ht="13">
      <c r="F391" s="1"/>
      <c r="G391" s="1"/>
      <c r="H391" s="1"/>
      <c r="I391" s="1"/>
    </row>
    <row r="392" spans="6:9" ht="13">
      <c r="F392" s="1"/>
      <c r="G392" s="1"/>
      <c r="H392" s="1"/>
      <c r="I392" s="1"/>
    </row>
    <row r="393" spans="6:9" ht="13">
      <c r="F393" s="1"/>
      <c r="G393" s="1"/>
      <c r="H393" s="1"/>
      <c r="I393" s="1"/>
    </row>
    <row r="394" spans="6:9" ht="13">
      <c r="F394" s="1"/>
      <c r="G394" s="1"/>
      <c r="H394" s="1"/>
      <c r="I394" s="1"/>
    </row>
    <row r="395" spans="6:9" ht="13">
      <c r="F395" s="1"/>
      <c r="G395" s="1"/>
      <c r="H395" s="1"/>
      <c r="I395" s="1"/>
    </row>
    <row r="396" spans="6:9" ht="13">
      <c r="F396" s="1"/>
      <c r="G396" s="1"/>
      <c r="H396" s="1"/>
      <c r="I396" s="1"/>
    </row>
    <row r="397" spans="6:9" ht="13">
      <c r="F397" s="1"/>
      <c r="G397" s="1"/>
      <c r="H397" s="1"/>
      <c r="I397" s="1"/>
    </row>
    <row r="398" spans="6:9" ht="13">
      <c r="F398" s="1"/>
      <c r="G398" s="1"/>
      <c r="H398" s="1"/>
      <c r="I398" s="1"/>
    </row>
    <row r="399" spans="6:9" ht="13">
      <c r="F399" s="1"/>
      <c r="G399" s="1"/>
      <c r="H399" s="1"/>
      <c r="I399" s="1"/>
    </row>
    <row r="400" spans="6:9" ht="13">
      <c r="F400" s="1"/>
      <c r="G400" s="1"/>
      <c r="H400" s="1"/>
      <c r="I400" s="1"/>
    </row>
    <row r="401" spans="6:9" ht="13">
      <c r="F401" s="1"/>
      <c r="G401" s="1"/>
      <c r="H401" s="1"/>
      <c r="I401" s="1"/>
    </row>
    <row r="402" spans="6:9" ht="13">
      <c r="F402" s="1"/>
      <c r="G402" s="1"/>
      <c r="H402" s="1"/>
      <c r="I402" s="1"/>
    </row>
    <row r="403" spans="6:9" ht="13">
      <c r="F403" s="1"/>
      <c r="G403" s="1"/>
      <c r="H403" s="1"/>
      <c r="I403" s="1"/>
    </row>
    <row r="404" spans="6:9" ht="13">
      <c r="F404" s="1"/>
      <c r="G404" s="1"/>
      <c r="H404" s="1"/>
      <c r="I404" s="1"/>
    </row>
    <row r="405" spans="6:9" ht="13">
      <c r="F405" s="1"/>
      <c r="G405" s="1"/>
      <c r="H405" s="1"/>
      <c r="I405" s="1"/>
    </row>
    <row r="406" spans="6:9" ht="13">
      <c r="F406" s="1"/>
      <c r="G406" s="1"/>
      <c r="H406" s="1"/>
      <c r="I406" s="1"/>
    </row>
    <row r="407" spans="6:9" ht="13">
      <c r="F407" s="1"/>
      <c r="G407" s="1"/>
      <c r="H407" s="1"/>
      <c r="I407" s="1"/>
    </row>
    <row r="408" spans="6:9" ht="13">
      <c r="F408" s="1"/>
      <c r="G408" s="1"/>
      <c r="H408" s="1"/>
      <c r="I408" s="1"/>
    </row>
    <row r="409" spans="6:9" ht="13">
      <c r="F409" s="1"/>
      <c r="G409" s="1"/>
      <c r="H409" s="1"/>
      <c r="I409" s="1"/>
    </row>
    <row r="410" spans="6:9" ht="13">
      <c r="F410" s="1"/>
      <c r="G410" s="1"/>
      <c r="H410" s="1"/>
      <c r="I410" s="1"/>
    </row>
    <row r="411" spans="6:9" ht="13">
      <c r="F411" s="1"/>
      <c r="G411" s="1"/>
      <c r="H411" s="1"/>
      <c r="I411" s="1"/>
    </row>
    <row r="412" spans="6:9" ht="13">
      <c r="F412" s="1"/>
      <c r="G412" s="1"/>
      <c r="H412" s="1"/>
      <c r="I412" s="1"/>
    </row>
    <row r="413" spans="6:9" ht="13">
      <c r="F413" s="1"/>
      <c r="G413" s="1"/>
      <c r="H413" s="1"/>
      <c r="I413" s="1"/>
    </row>
    <row r="414" spans="6:9" ht="13">
      <c r="F414" s="1"/>
      <c r="G414" s="1"/>
      <c r="H414" s="1"/>
      <c r="I414" s="1"/>
    </row>
    <row r="415" spans="6:9" ht="13">
      <c r="F415" s="1"/>
      <c r="G415" s="1"/>
      <c r="H415" s="1"/>
      <c r="I415" s="1"/>
    </row>
    <row r="416" spans="6:9" ht="13">
      <c r="F416" s="1"/>
      <c r="G416" s="1"/>
      <c r="H416" s="1"/>
      <c r="I416" s="1"/>
    </row>
    <row r="417" spans="6:9" ht="13">
      <c r="F417" s="1"/>
      <c r="G417" s="1"/>
      <c r="H417" s="1"/>
      <c r="I417" s="1"/>
    </row>
    <row r="418" spans="6:9" ht="13">
      <c r="F418" s="1"/>
      <c r="G418" s="1"/>
      <c r="H418" s="1"/>
      <c r="I418" s="1"/>
    </row>
    <row r="419" spans="6:9" ht="13">
      <c r="F419" s="1"/>
      <c r="G419" s="1"/>
      <c r="H419" s="1"/>
      <c r="I419" s="1"/>
    </row>
    <row r="420" spans="6:9" ht="13">
      <c r="F420" s="1"/>
      <c r="G420" s="1"/>
      <c r="H420" s="1"/>
      <c r="I420" s="1"/>
    </row>
    <row r="421" spans="6:9" ht="13">
      <c r="F421" s="1"/>
      <c r="G421" s="1"/>
      <c r="H421" s="1"/>
      <c r="I421" s="1"/>
    </row>
    <row r="422" spans="6:9" ht="13">
      <c r="F422" s="1"/>
      <c r="G422" s="1"/>
      <c r="H422" s="1"/>
      <c r="I422" s="1"/>
    </row>
    <row r="423" spans="6:9" ht="13">
      <c r="F423" s="1"/>
      <c r="G423" s="1"/>
      <c r="H423" s="1"/>
      <c r="I423" s="1"/>
    </row>
    <row r="424" spans="6:9" ht="13">
      <c r="F424" s="1"/>
      <c r="G424" s="1"/>
      <c r="H424" s="1"/>
      <c r="I424" s="1"/>
    </row>
    <row r="425" spans="6:9" ht="13">
      <c r="F425" s="1"/>
      <c r="G425" s="1"/>
      <c r="H425" s="1"/>
      <c r="I425" s="1"/>
    </row>
    <row r="426" spans="6:9" ht="13">
      <c r="F426" s="1"/>
      <c r="G426" s="1"/>
      <c r="H426" s="1"/>
      <c r="I426" s="1"/>
    </row>
    <row r="427" spans="6:9" ht="13">
      <c r="F427" s="1"/>
      <c r="G427" s="1"/>
      <c r="H427" s="1"/>
      <c r="I427" s="1"/>
    </row>
    <row r="428" spans="6:9" ht="13">
      <c r="F428" s="1"/>
      <c r="G428" s="1"/>
      <c r="H428" s="1"/>
      <c r="I428" s="1"/>
    </row>
    <row r="429" spans="6:9" ht="13">
      <c r="F429" s="1"/>
      <c r="G429" s="1"/>
      <c r="H429" s="1"/>
      <c r="I429" s="1"/>
    </row>
    <row r="430" spans="6:9" ht="13">
      <c r="F430" s="1"/>
      <c r="G430" s="1"/>
      <c r="H430" s="1"/>
      <c r="I430" s="1"/>
    </row>
    <row r="431" spans="6:9" ht="13">
      <c r="F431" s="1"/>
      <c r="G431" s="1"/>
      <c r="H431" s="1"/>
      <c r="I431" s="1"/>
    </row>
    <row r="432" spans="6:9" ht="13">
      <c r="F432" s="1"/>
      <c r="G432" s="1"/>
      <c r="H432" s="1"/>
      <c r="I432" s="1"/>
    </row>
    <row r="433" spans="6:9" ht="13">
      <c r="F433" s="1"/>
      <c r="G433" s="1"/>
      <c r="H433" s="1"/>
      <c r="I433" s="1"/>
    </row>
    <row r="434" spans="6:9" ht="13">
      <c r="F434" s="1"/>
      <c r="G434" s="1"/>
      <c r="H434" s="1"/>
      <c r="I434" s="1"/>
    </row>
    <row r="435" spans="6:9" ht="13">
      <c r="F435" s="1"/>
      <c r="G435" s="1"/>
      <c r="H435" s="1"/>
      <c r="I435" s="1"/>
    </row>
    <row r="436" spans="6:9" ht="13">
      <c r="F436" s="1"/>
      <c r="G436" s="1"/>
      <c r="H436" s="1"/>
      <c r="I436" s="1"/>
    </row>
    <row r="437" spans="6:9" ht="13">
      <c r="F437" s="1"/>
      <c r="G437" s="1"/>
      <c r="H437" s="1"/>
      <c r="I437" s="1"/>
    </row>
    <row r="438" spans="6:9" ht="13">
      <c r="F438" s="1"/>
      <c r="G438" s="1"/>
      <c r="H438" s="1"/>
      <c r="I438" s="1"/>
    </row>
    <row r="439" spans="6:9" ht="13">
      <c r="F439" s="1"/>
      <c r="G439" s="1"/>
      <c r="H439" s="1"/>
      <c r="I439" s="1"/>
    </row>
    <row r="440" spans="6:9" ht="13">
      <c r="F440" s="1"/>
      <c r="G440" s="1"/>
      <c r="H440" s="1"/>
      <c r="I440" s="1"/>
    </row>
    <row r="441" spans="6:9" ht="13">
      <c r="F441" s="1"/>
      <c r="G441" s="1"/>
      <c r="H441" s="1"/>
      <c r="I441" s="1"/>
    </row>
    <row r="442" spans="6:9" ht="13">
      <c r="F442" s="1"/>
      <c r="G442" s="1"/>
      <c r="H442" s="1"/>
      <c r="I442" s="1"/>
    </row>
    <row r="443" spans="6:9" ht="13">
      <c r="F443" s="1"/>
      <c r="G443" s="1"/>
      <c r="H443" s="1"/>
      <c r="I443" s="1"/>
    </row>
    <row r="444" spans="6:9" ht="13">
      <c r="F444" s="1"/>
      <c r="G444" s="1"/>
      <c r="H444" s="1"/>
      <c r="I444" s="1"/>
    </row>
    <row r="445" spans="6:9" ht="13">
      <c r="F445" s="1"/>
      <c r="G445" s="1"/>
      <c r="H445" s="1"/>
      <c r="I445" s="1"/>
    </row>
    <row r="446" spans="6:9" ht="13">
      <c r="F446" s="1"/>
      <c r="G446" s="1"/>
      <c r="H446" s="1"/>
      <c r="I446" s="1"/>
    </row>
    <row r="447" spans="6:9" ht="13">
      <c r="F447" s="1"/>
      <c r="G447" s="1"/>
      <c r="H447" s="1"/>
      <c r="I447" s="1"/>
    </row>
    <row r="448" spans="6:9" ht="13">
      <c r="F448" s="1"/>
      <c r="G448" s="1"/>
      <c r="H448" s="1"/>
      <c r="I448" s="1"/>
    </row>
    <row r="449" spans="6:9" ht="13">
      <c r="F449" s="1"/>
      <c r="G449" s="1"/>
      <c r="H449" s="1"/>
      <c r="I449" s="1"/>
    </row>
    <row r="450" spans="6:9" ht="13">
      <c r="F450" s="1"/>
      <c r="G450" s="1"/>
      <c r="H450" s="1"/>
      <c r="I450" s="1"/>
    </row>
    <row r="451" spans="6:9" ht="13">
      <c r="F451" s="1"/>
      <c r="G451" s="1"/>
      <c r="H451" s="1"/>
      <c r="I451" s="1"/>
    </row>
    <row r="452" spans="6:9" ht="13">
      <c r="F452" s="1"/>
      <c r="G452" s="1"/>
      <c r="H452" s="1"/>
      <c r="I452" s="1"/>
    </row>
    <row r="453" spans="6:9" ht="13">
      <c r="F453" s="1"/>
      <c r="G453" s="1"/>
      <c r="H453" s="1"/>
      <c r="I453" s="1"/>
    </row>
    <row r="454" spans="6:9" ht="13">
      <c r="F454" s="1"/>
      <c r="G454" s="1"/>
      <c r="H454" s="1"/>
      <c r="I454" s="1"/>
    </row>
    <row r="455" spans="6:9" ht="13">
      <c r="F455" s="1"/>
      <c r="G455" s="1"/>
      <c r="H455" s="1"/>
      <c r="I455" s="1"/>
    </row>
    <row r="456" spans="6:9" ht="13">
      <c r="F456" s="1"/>
      <c r="G456" s="1"/>
      <c r="H456" s="1"/>
      <c r="I456" s="1"/>
    </row>
    <row r="457" spans="6:9" ht="13">
      <c r="F457" s="1"/>
      <c r="G457" s="1"/>
      <c r="H457" s="1"/>
      <c r="I457" s="1"/>
    </row>
    <row r="458" spans="6:9" ht="13">
      <c r="F458" s="1"/>
      <c r="G458" s="1"/>
      <c r="H458" s="1"/>
      <c r="I458" s="1"/>
    </row>
    <row r="459" spans="6:9" ht="13">
      <c r="F459" s="1"/>
      <c r="G459" s="1"/>
      <c r="H459" s="1"/>
      <c r="I459" s="1"/>
    </row>
    <row r="460" spans="6:9" ht="13">
      <c r="F460" s="1"/>
      <c r="G460" s="1"/>
      <c r="H460" s="1"/>
      <c r="I460" s="1"/>
    </row>
    <row r="461" spans="6:9" ht="13">
      <c r="F461" s="1"/>
      <c r="G461" s="1"/>
      <c r="H461" s="1"/>
      <c r="I461" s="1"/>
    </row>
    <row r="462" spans="6:9" ht="13">
      <c r="F462" s="1"/>
      <c r="G462" s="1"/>
      <c r="H462" s="1"/>
      <c r="I462" s="1"/>
    </row>
    <row r="463" spans="6:9" ht="13">
      <c r="F463" s="1"/>
      <c r="G463" s="1"/>
      <c r="H463" s="1"/>
      <c r="I463" s="1"/>
    </row>
    <row r="464" spans="6:9" ht="13">
      <c r="F464" s="1"/>
      <c r="G464" s="1"/>
      <c r="H464" s="1"/>
      <c r="I464" s="1"/>
    </row>
    <row r="465" spans="6:9" ht="13">
      <c r="F465" s="1"/>
      <c r="G465" s="1"/>
      <c r="H465" s="1"/>
      <c r="I465" s="1"/>
    </row>
    <row r="466" spans="6:9" ht="13">
      <c r="F466" s="1"/>
      <c r="G466" s="1"/>
      <c r="H466" s="1"/>
      <c r="I466" s="1"/>
    </row>
    <row r="467" spans="6:9" ht="13">
      <c r="F467" s="1"/>
      <c r="G467" s="1"/>
      <c r="H467" s="1"/>
      <c r="I467" s="1"/>
    </row>
    <row r="468" spans="6:9" ht="13">
      <c r="F468" s="1"/>
      <c r="G468" s="1"/>
      <c r="H468" s="1"/>
      <c r="I468" s="1"/>
    </row>
    <row r="469" spans="6:9" ht="13">
      <c r="F469" s="1"/>
      <c r="G469" s="1"/>
      <c r="H469" s="1"/>
      <c r="I469" s="1"/>
    </row>
    <row r="470" spans="6:9" ht="13">
      <c r="F470" s="1"/>
      <c r="G470" s="1"/>
      <c r="H470" s="1"/>
      <c r="I470" s="1"/>
    </row>
    <row r="471" spans="6:9" ht="13">
      <c r="F471" s="1"/>
      <c r="G471" s="1"/>
      <c r="H471" s="1"/>
      <c r="I471" s="1"/>
    </row>
    <row r="472" spans="6:9" ht="13">
      <c r="F472" s="1"/>
      <c r="G472" s="1"/>
      <c r="H472" s="1"/>
      <c r="I472" s="1"/>
    </row>
    <row r="473" spans="6:9" ht="13">
      <c r="F473" s="1"/>
      <c r="G473" s="1"/>
      <c r="H473" s="1"/>
      <c r="I473" s="1"/>
    </row>
    <row r="474" spans="6:9" ht="13">
      <c r="F474" s="1"/>
      <c r="G474" s="1"/>
      <c r="H474" s="1"/>
      <c r="I474" s="1"/>
    </row>
    <row r="475" spans="6:9" ht="13">
      <c r="F475" s="1"/>
      <c r="G475" s="1"/>
      <c r="H475" s="1"/>
      <c r="I475" s="1"/>
    </row>
    <row r="476" spans="6:9" ht="13">
      <c r="F476" s="1"/>
      <c r="G476" s="1"/>
      <c r="H476" s="1"/>
      <c r="I476" s="1"/>
    </row>
    <row r="477" spans="6:9" ht="13">
      <c r="F477" s="1"/>
      <c r="G477" s="1"/>
      <c r="H477" s="1"/>
      <c r="I477" s="1"/>
    </row>
    <row r="478" spans="6:9" ht="13">
      <c r="F478" s="1"/>
      <c r="G478" s="1"/>
      <c r="H478" s="1"/>
      <c r="I478" s="1"/>
    </row>
    <row r="479" spans="6:9" ht="13">
      <c r="F479" s="1"/>
      <c r="G479" s="1"/>
      <c r="H479" s="1"/>
      <c r="I479" s="1"/>
    </row>
    <row r="480" spans="6:9" ht="13">
      <c r="F480" s="1"/>
      <c r="G480" s="1"/>
      <c r="H480" s="1"/>
      <c r="I480" s="1"/>
    </row>
    <row r="481" spans="6:9" ht="13">
      <c r="F481" s="1"/>
      <c r="G481" s="1"/>
      <c r="H481" s="1"/>
      <c r="I481" s="1"/>
    </row>
    <row r="482" spans="6:9" ht="13">
      <c r="F482" s="1"/>
      <c r="G482" s="1"/>
      <c r="H482" s="1"/>
      <c r="I482" s="1"/>
    </row>
    <row r="483" spans="6:9" ht="13">
      <c r="F483" s="1"/>
      <c r="G483" s="1"/>
      <c r="H483" s="1"/>
      <c r="I483" s="1"/>
    </row>
    <row r="484" spans="6:9" ht="13">
      <c r="F484" s="1"/>
      <c r="G484" s="1"/>
      <c r="H484" s="1"/>
      <c r="I484" s="1"/>
    </row>
    <row r="485" spans="6:9" ht="13">
      <c r="F485" s="1"/>
      <c r="G485" s="1"/>
      <c r="H485" s="1"/>
      <c r="I485" s="1"/>
    </row>
    <row r="486" spans="6:9" ht="13">
      <c r="F486" s="1"/>
      <c r="G486" s="1"/>
      <c r="H486" s="1"/>
      <c r="I486" s="1"/>
    </row>
    <row r="487" spans="6:9" ht="13">
      <c r="F487" s="1"/>
      <c r="G487" s="1"/>
      <c r="H487" s="1"/>
      <c r="I487" s="1"/>
    </row>
    <row r="488" spans="6:9" ht="13">
      <c r="F488" s="1"/>
      <c r="G488" s="1"/>
      <c r="H488" s="1"/>
      <c r="I488" s="1"/>
    </row>
    <row r="489" spans="6:9" ht="13">
      <c r="F489" s="1"/>
      <c r="G489" s="1"/>
      <c r="H489" s="1"/>
      <c r="I489" s="1"/>
    </row>
    <row r="490" spans="6:9" ht="13">
      <c r="F490" s="1"/>
      <c r="G490" s="1"/>
      <c r="H490" s="1"/>
      <c r="I490" s="1"/>
    </row>
    <row r="491" spans="6:9" ht="13">
      <c r="F491" s="1"/>
      <c r="G491" s="1"/>
      <c r="H491" s="1"/>
      <c r="I491" s="1"/>
    </row>
    <row r="492" spans="6:9" ht="13">
      <c r="F492" s="1"/>
      <c r="G492" s="1"/>
      <c r="H492" s="1"/>
      <c r="I492" s="1"/>
    </row>
    <row r="493" spans="6:9" ht="13">
      <c r="F493" s="1"/>
      <c r="G493" s="1"/>
      <c r="H493" s="1"/>
      <c r="I493" s="1"/>
    </row>
    <row r="494" spans="6:9" ht="13">
      <c r="F494" s="1"/>
      <c r="G494" s="1"/>
      <c r="H494" s="1"/>
      <c r="I494" s="1"/>
    </row>
    <row r="495" spans="6:9" ht="13">
      <c r="F495" s="1"/>
      <c r="G495" s="1"/>
      <c r="H495" s="1"/>
      <c r="I495" s="1"/>
    </row>
    <row r="496" spans="6:9" ht="13">
      <c r="F496" s="1"/>
      <c r="G496" s="1"/>
      <c r="H496" s="1"/>
      <c r="I496" s="1"/>
    </row>
    <row r="497" spans="6:9" ht="13">
      <c r="F497" s="1"/>
      <c r="G497" s="1"/>
      <c r="H497" s="1"/>
      <c r="I497" s="1"/>
    </row>
    <row r="498" spans="6:9" ht="13">
      <c r="F498" s="1"/>
      <c r="G498" s="1"/>
      <c r="H498" s="1"/>
      <c r="I498" s="1"/>
    </row>
    <row r="499" spans="6:9" ht="13">
      <c r="F499" s="1"/>
      <c r="G499" s="1"/>
      <c r="H499" s="1"/>
      <c r="I499" s="1"/>
    </row>
    <row r="500" spans="6:9" ht="13">
      <c r="F500" s="1"/>
      <c r="G500" s="1"/>
      <c r="H500" s="1"/>
      <c r="I500" s="1"/>
    </row>
    <row r="501" spans="6:9" ht="13">
      <c r="F501" s="1"/>
      <c r="G501" s="1"/>
      <c r="H501" s="1"/>
      <c r="I501" s="1"/>
    </row>
    <row r="502" spans="6:9" ht="13">
      <c r="F502" s="1"/>
      <c r="G502" s="1"/>
      <c r="H502" s="1"/>
      <c r="I502" s="1"/>
    </row>
    <row r="503" spans="6:9" ht="13">
      <c r="F503" s="1"/>
      <c r="G503" s="1"/>
      <c r="H503" s="1"/>
      <c r="I503" s="1"/>
    </row>
    <row r="504" spans="6:9" ht="13">
      <c r="F504" s="1"/>
      <c r="G504" s="1"/>
      <c r="H504" s="1"/>
      <c r="I504" s="1"/>
    </row>
    <row r="505" spans="6:9" ht="13">
      <c r="F505" s="1"/>
      <c r="G505" s="1"/>
      <c r="H505" s="1"/>
      <c r="I505" s="1"/>
    </row>
    <row r="506" spans="6:9" ht="13">
      <c r="F506" s="1"/>
      <c r="G506" s="1"/>
      <c r="H506" s="1"/>
      <c r="I506" s="1"/>
    </row>
    <row r="507" spans="6:9" ht="13">
      <c r="F507" s="1"/>
      <c r="G507" s="1"/>
      <c r="H507" s="1"/>
      <c r="I507" s="1"/>
    </row>
    <row r="508" spans="6:9" ht="13">
      <c r="F508" s="1"/>
      <c r="G508" s="1"/>
      <c r="H508" s="1"/>
      <c r="I508" s="1"/>
    </row>
    <row r="509" spans="6:9" ht="13">
      <c r="F509" s="1"/>
      <c r="G509" s="1"/>
      <c r="H509" s="1"/>
      <c r="I509" s="1"/>
    </row>
    <row r="510" spans="6:9" ht="13">
      <c r="F510" s="1"/>
      <c r="G510" s="1"/>
      <c r="H510" s="1"/>
      <c r="I510" s="1"/>
    </row>
    <row r="511" spans="6:9" ht="13">
      <c r="F511" s="1"/>
      <c r="G511" s="1"/>
      <c r="H511" s="1"/>
      <c r="I511" s="1"/>
    </row>
    <row r="512" spans="6:9" ht="13">
      <c r="F512" s="1"/>
      <c r="G512" s="1"/>
      <c r="H512" s="1"/>
      <c r="I512" s="1"/>
    </row>
    <row r="513" spans="6:9" ht="13">
      <c r="F513" s="1"/>
      <c r="G513" s="1"/>
      <c r="H513" s="1"/>
      <c r="I513" s="1"/>
    </row>
    <row r="514" spans="6:9" ht="13">
      <c r="F514" s="1"/>
      <c r="G514" s="1"/>
      <c r="H514" s="1"/>
      <c r="I514" s="1"/>
    </row>
    <row r="515" spans="6:9" ht="13">
      <c r="F515" s="1"/>
      <c r="G515" s="1"/>
      <c r="H515" s="1"/>
      <c r="I515" s="1"/>
    </row>
    <row r="516" spans="6:9" ht="13">
      <c r="F516" s="1"/>
      <c r="G516" s="1"/>
      <c r="H516" s="1"/>
      <c r="I516" s="1"/>
    </row>
    <row r="517" spans="6:9" ht="13">
      <c r="F517" s="1"/>
      <c r="G517" s="1"/>
      <c r="H517" s="1"/>
      <c r="I517" s="1"/>
    </row>
    <row r="518" spans="6:9" ht="13">
      <c r="F518" s="1"/>
      <c r="G518" s="1"/>
      <c r="H518" s="1"/>
      <c r="I518" s="1"/>
    </row>
    <row r="519" spans="6:9" ht="13">
      <c r="F519" s="1"/>
      <c r="G519" s="1"/>
      <c r="H519" s="1"/>
      <c r="I519" s="1"/>
    </row>
    <row r="520" spans="6:9" ht="13">
      <c r="F520" s="1"/>
      <c r="G520" s="1"/>
      <c r="H520" s="1"/>
      <c r="I520" s="1"/>
    </row>
    <row r="521" spans="6:9" ht="13">
      <c r="F521" s="1"/>
      <c r="G521" s="1"/>
      <c r="H521" s="1"/>
      <c r="I521" s="1"/>
    </row>
    <row r="522" spans="6:9" ht="13">
      <c r="F522" s="1"/>
      <c r="G522" s="1"/>
      <c r="H522" s="1"/>
      <c r="I522" s="1"/>
    </row>
    <row r="523" spans="6:9" ht="13">
      <c r="F523" s="1"/>
      <c r="G523" s="1"/>
      <c r="H523" s="1"/>
      <c r="I523" s="1"/>
    </row>
    <row r="524" spans="6:9" ht="13">
      <c r="F524" s="1"/>
      <c r="G524" s="1"/>
      <c r="H524" s="1"/>
      <c r="I524" s="1"/>
    </row>
    <row r="525" spans="6:9" ht="13">
      <c r="F525" s="1"/>
      <c r="G525" s="1"/>
      <c r="H525" s="1"/>
      <c r="I525" s="1"/>
    </row>
    <row r="526" spans="6:9" ht="13">
      <c r="F526" s="1"/>
      <c r="G526" s="1"/>
      <c r="H526" s="1"/>
      <c r="I526" s="1"/>
    </row>
    <row r="527" spans="6:9" ht="13">
      <c r="F527" s="1"/>
      <c r="G527" s="1"/>
      <c r="H527" s="1"/>
      <c r="I527" s="1"/>
    </row>
    <row r="528" spans="6:9" ht="13">
      <c r="F528" s="1"/>
      <c r="G528" s="1"/>
      <c r="H528" s="1"/>
      <c r="I528" s="1"/>
    </row>
    <row r="529" spans="6:9" ht="13">
      <c r="F529" s="1"/>
      <c r="G529" s="1"/>
      <c r="H529" s="1"/>
      <c r="I529" s="1"/>
    </row>
    <row r="530" spans="6:9" ht="13">
      <c r="F530" s="1"/>
      <c r="G530" s="1"/>
      <c r="H530" s="1"/>
      <c r="I530" s="1"/>
    </row>
    <row r="531" spans="6:9" ht="13">
      <c r="F531" s="1"/>
      <c r="G531" s="1"/>
      <c r="H531" s="1"/>
      <c r="I531" s="1"/>
    </row>
    <row r="532" spans="6:9" ht="13">
      <c r="F532" s="1"/>
      <c r="G532" s="1"/>
      <c r="H532" s="1"/>
      <c r="I532" s="1"/>
    </row>
    <row r="533" spans="6:9" ht="13">
      <c r="F533" s="1"/>
      <c r="G533" s="1"/>
      <c r="H533" s="1"/>
      <c r="I533" s="1"/>
    </row>
    <row r="534" spans="6:9" ht="13">
      <c r="F534" s="1"/>
      <c r="G534" s="1"/>
      <c r="H534" s="1"/>
      <c r="I534" s="1"/>
    </row>
    <row r="535" spans="6:9" ht="13">
      <c r="F535" s="1"/>
      <c r="G535" s="1"/>
      <c r="H535" s="1"/>
      <c r="I535" s="1"/>
    </row>
    <row r="536" spans="6:9" ht="13">
      <c r="F536" s="1"/>
      <c r="G536" s="1"/>
      <c r="H536" s="1"/>
      <c r="I536" s="1"/>
    </row>
    <row r="537" spans="6:9" ht="13">
      <c r="F537" s="1"/>
      <c r="G537" s="1"/>
      <c r="H537" s="1"/>
      <c r="I537" s="1"/>
    </row>
    <row r="538" spans="6:9" ht="13">
      <c r="F538" s="1"/>
      <c r="G538" s="1"/>
      <c r="H538" s="1"/>
      <c r="I538" s="1"/>
    </row>
    <row r="539" spans="6:9" ht="13">
      <c r="F539" s="1"/>
      <c r="G539" s="1"/>
      <c r="H539" s="1"/>
      <c r="I539" s="1"/>
    </row>
    <row r="540" spans="6:9" ht="13">
      <c r="F540" s="1"/>
      <c r="G540" s="1"/>
      <c r="H540" s="1"/>
      <c r="I540" s="1"/>
    </row>
    <row r="541" spans="6:9" ht="13">
      <c r="F541" s="1"/>
      <c r="G541" s="1"/>
      <c r="H541" s="1"/>
      <c r="I541" s="1"/>
    </row>
    <row r="542" spans="6:9" ht="13">
      <c r="F542" s="1"/>
      <c r="G542" s="1"/>
      <c r="H542" s="1"/>
      <c r="I542" s="1"/>
    </row>
    <row r="543" spans="6:9" ht="13">
      <c r="F543" s="1"/>
      <c r="G543" s="1"/>
      <c r="H543" s="1"/>
      <c r="I543" s="1"/>
    </row>
    <row r="544" spans="6:9" ht="13">
      <c r="F544" s="1"/>
      <c r="G544" s="1"/>
      <c r="H544" s="1"/>
      <c r="I544" s="1"/>
    </row>
    <row r="545" spans="6:9" ht="13">
      <c r="F545" s="1"/>
      <c r="G545" s="1"/>
      <c r="H545" s="1"/>
      <c r="I545" s="1"/>
    </row>
    <row r="546" spans="6:9" ht="13">
      <c r="F546" s="1"/>
      <c r="G546" s="1"/>
      <c r="H546" s="1"/>
      <c r="I546" s="1"/>
    </row>
    <row r="547" spans="6:9" ht="13">
      <c r="F547" s="1"/>
      <c r="G547" s="1"/>
      <c r="H547" s="1"/>
      <c r="I547" s="1"/>
    </row>
    <row r="548" spans="6:9" ht="13">
      <c r="F548" s="1"/>
      <c r="G548" s="1"/>
      <c r="H548" s="1"/>
      <c r="I548" s="1"/>
    </row>
    <row r="549" spans="6:9" ht="13">
      <c r="F549" s="1"/>
      <c r="G549" s="1"/>
      <c r="H549" s="1"/>
      <c r="I549" s="1"/>
    </row>
    <row r="550" spans="6:9" ht="13">
      <c r="F550" s="1"/>
      <c r="G550" s="1"/>
      <c r="H550" s="1"/>
      <c r="I550" s="1"/>
    </row>
    <row r="551" spans="6:9" ht="13">
      <c r="F551" s="1"/>
      <c r="G551" s="1"/>
      <c r="H551" s="1"/>
      <c r="I551" s="1"/>
    </row>
    <row r="552" spans="6:9" ht="13">
      <c r="F552" s="1"/>
      <c r="G552" s="1"/>
      <c r="H552" s="1"/>
      <c r="I552" s="1"/>
    </row>
    <row r="553" spans="6:9" ht="13">
      <c r="F553" s="1"/>
      <c r="G553" s="1"/>
      <c r="H553" s="1"/>
      <c r="I553" s="1"/>
    </row>
    <row r="554" spans="6:9" ht="13">
      <c r="F554" s="1"/>
      <c r="G554" s="1"/>
      <c r="H554" s="1"/>
      <c r="I554" s="1"/>
    </row>
    <row r="555" spans="6:9" ht="13">
      <c r="F555" s="1"/>
      <c r="G555" s="1"/>
      <c r="H555" s="1"/>
      <c r="I555" s="1"/>
    </row>
    <row r="556" spans="6:9" ht="13">
      <c r="F556" s="1"/>
      <c r="G556" s="1"/>
      <c r="H556" s="1"/>
      <c r="I556" s="1"/>
    </row>
    <row r="557" spans="6:9" ht="13">
      <c r="F557" s="1"/>
      <c r="G557" s="1"/>
      <c r="H557" s="1"/>
      <c r="I557" s="1"/>
    </row>
    <row r="558" spans="6:9" ht="13">
      <c r="F558" s="1"/>
      <c r="G558" s="1"/>
      <c r="H558" s="1"/>
      <c r="I558" s="1"/>
    </row>
    <row r="559" spans="6:9" ht="13">
      <c r="F559" s="1"/>
      <c r="G559" s="1"/>
      <c r="H559" s="1"/>
      <c r="I559" s="1"/>
    </row>
    <row r="560" spans="6:9" ht="13">
      <c r="F560" s="1"/>
      <c r="G560" s="1"/>
      <c r="H560" s="1"/>
      <c r="I560" s="1"/>
    </row>
    <row r="561" spans="6:9" ht="13">
      <c r="F561" s="1"/>
      <c r="G561" s="1"/>
      <c r="H561" s="1"/>
      <c r="I561" s="1"/>
    </row>
    <row r="562" spans="6:9" ht="13">
      <c r="F562" s="1"/>
      <c r="G562" s="1"/>
      <c r="H562" s="1"/>
      <c r="I562" s="1"/>
    </row>
    <row r="563" spans="6:9" ht="13">
      <c r="F563" s="1"/>
      <c r="G563" s="1"/>
      <c r="H563" s="1"/>
      <c r="I563" s="1"/>
    </row>
    <row r="564" spans="6:9" ht="13">
      <c r="F564" s="1"/>
      <c r="G564" s="1"/>
      <c r="H564" s="1"/>
      <c r="I564" s="1"/>
    </row>
    <row r="565" spans="6:9" ht="13">
      <c r="F565" s="1"/>
      <c r="G565" s="1"/>
      <c r="H565" s="1"/>
      <c r="I565" s="1"/>
    </row>
    <row r="566" spans="6:9" ht="13">
      <c r="F566" s="1"/>
      <c r="G566" s="1"/>
      <c r="H566" s="1"/>
      <c r="I566" s="1"/>
    </row>
    <row r="567" spans="6:9" ht="13">
      <c r="F567" s="1"/>
      <c r="G567" s="1"/>
      <c r="H567" s="1"/>
      <c r="I567" s="1"/>
    </row>
    <row r="568" spans="6:9" ht="13">
      <c r="F568" s="1"/>
      <c r="G568" s="1"/>
      <c r="H568" s="1"/>
      <c r="I568" s="1"/>
    </row>
    <row r="569" spans="6:9" ht="13">
      <c r="F569" s="1"/>
      <c r="G569" s="1"/>
      <c r="H569" s="1"/>
      <c r="I569" s="1"/>
    </row>
    <row r="570" spans="6:9" ht="13">
      <c r="F570" s="1"/>
      <c r="G570" s="1"/>
      <c r="H570" s="1"/>
      <c r="I570" s="1"/>
    </row>
    <row r="571" spans="6:9" ht="13">
      <c r="F571" s="1"/>
      <c r="G571" s="1"/>
      <c r="H571" s="1"/>
      <c r="I571" s="1"/>
    </row>
    <row r="572" spans="6:9" ht="13">
      <c r="F572" s="1"/>
      <c r="G572" s="1"/>
      <c r="H572" s="1"/>
      <c r="I572" s="1"/>
    </row>
    <row r="573" spans="6:9" ht="13">
      <c r="F573" s="1"/>
      <c r="G573" s="1"/>
      <c r="H573" s="1"/>
      <c r="I573" s="1"/>
    </row>
    <row r="574" spans="6:9" ht="13">
      <c r="F574" s="1"/>
      <c r="G574" s="1"/>
      <c r="H574" s="1"/>
      <c r="I574" s="1"/>
    </row>
    <row r="575" spans="6:9" ht="13">
      <c r="F575" s="1"/>
      <c r="G575" s="1"/>
      <c r="H575" s="1"/>
      <c r="I575" s="1"/>
    </row>
    <row r="576" spans="6:9" ht="13">
      <c r="F576" s="1"/>
      <c r="G576" s="1"/>
      <c r="H576" s="1"/>
      <c r="I576" s="1"/>
    </row>
    <row r="577" spans="6:9" ht="13">
      <c r="F577" s="1"/>
      <c r="G577" s="1"/>
      <c r="H577" s="1"/>
      <c r="I577" s="1"/>
    </row>
    <row r="578" spans="6:9" ht="13">
      <c r="F578" s="1"/>
      <c r="G578" s="1"/>
      <c r="H578" s="1"/>
      <c r="I578" s="1"/>
    </row>
    <row r="579" spans="6:9" ht="13">
      <c r="F579" s="1"/>
      <c r="G579" s="1"/>
      <c r="H579" s="1"/>
      <c r="I579" s="1"/>
    </row>
    <row r="580" spans="6:9" ht="13">
      <c r="F580" s="1"/>
      <c r="G580" s="1"/>
      <c r="H580" s="1"/>
      <c r="I580" s="1"/>
    </row>
    <row r="581" spans="6:9" ht="13">
      <c r="F581" s="1"/>
      <c r="G581" s="1"/>
      <c r="H581" s="1"/>
      <c r="I581" s="1"/>
    </row>
    <row r="582" spans="6:9" ht="13">
      <c r="F582" s="1"/>
      <c r="G582" s="1"/>
      <c r="H582" s="1"/>
      <c r="I582" s="1"/>
    </row>
    <row r="583" spans="6:9" ht="13">
      <c r="F583" s="1"/>
      <c r="G583" s="1"/>
      <c r="H583" s="1"/>
      <c r="I583" s="1"/>
    </row>
    <row r="584" spans="6:9" ht="13">
      <c r="F584" s="1"/>
      <c r="G584" s="1"/>
      <c r="H584" s="1"/>
      <c r="I584" s="1"/>
    </row>
    <row r="585" spans="6:9" ht="13">
      <c r="F585" s="1"/>
      <c r="G585" s="1"/>
      <c r="H585" s="1"/>
      <c r="I585" s="1"/>
    </row>
    <row r="586" spans="6:9" ht="13">
      <c r="F586" s="1"/>
      <c r="G586" s="1"/>
      <c r="H586" s="1"/>
      <c r="I586" s="1"/>
    </row>
    <row r="587" spans="6:9" ht="13">
      <c r="F587" s="1"/>
      <c r="G587" s="1"/>
      <c r="H587" s="1"/>
      <c r="I587" s="1"/>
    </row>
    <row r="588" spans="6:9" ht="13">
      <c r="F588" s="1"/>
      <c r="G588" s="1"/>
      <c r="H588" s="1"/>
      <c r="I588" s="1"/>
    </row>
    <row r="589" spans="6:9" ht="13">
      <c r="F589" s="1"/>
      <c r="G589" s="1"/>
      <c r="H589" s="1"/>
      <c r="I589" s="1"/>
    </row>
    <row r="590" spans="6:9" ht="13">
      <c r="F590" s="1"/>
      <c r="G590" s="1"/>
      <c r="H590" s="1"/>
      <c r="I590" s="1"/>
    </row>
    <row r="591" spans="6:9" ht="13">
      <c r="F591" s="1"/>
      <c r="G591" s="1"/>
      <c r="H591" s="1"/>
      <c r="I591" s="1"/>
    </row>
    <row r="592" spans="6:9" ht="13">
      <c r="F592" s="1"/>
      <c r="G592" s="1"/>
      <c r="H592" s="1"/>
      <c r="I592" s="1"/>
    </row>
    <row r="593" spans="6:9" ht="13">
      <c r="F593" s="1"/>
      <c r="G593" s="1"/>
      <c r="H593" s="1"/>
      <c r="I593" s="1"/>
    </row>
    <row r="594" spans="6:9" ht="13">
      <c r="F594" s="1"/>
      <c r="G594" s="1"/>
      <c r="H594" s="1"/>
      <c r="I594" s="1"/>
    </row>
    <row r="595" spans="6:9" ht="13">
      <c r="F595" s="1"/>
      <c r="G595" s="1"/>
      <c r="H595" s="1"/>
      <c r="I595" s="1"/>
    </row>
    <row r="596" spans="6:9" ht="13">
      <c r="F596" s="1"/>
      <c r="G596" s="1"/>
      <c r="H596" s="1"/>
      <c r="I596" s="1"/>
    </row>
    <row r="597" spans="6:9" ht="13">
      <c r="F597" s="1"/>
      <c r="G597" s="1"/>
      <c r="H597" s="1"/>
      <c r="I597" s="1"/>
    </row>
    <row r="598" spans="6:9" ht="13">
      <c r="F598" s="1"/>
      <c r="G598" s="1"/>
      <c r="H598" s="1"/>
      <c r="I598" s="1"/>
    </row>
    <row r="599" spans="6:9" ht="13">
      <c r="F599" s="1"/>
      <c r="G599" s="1"/>
      <c r="H599" s="1"/>
      <c r="I599" s="1"/>
    </row>
    <row r="600" spans="6:9" ht="13">
      <c r="F600" s="1"/>
      <c r="G600" s="1"/>
      <c r="H600" s="1"/>
      <c r="I600" s="1"/>
    </row>
    <row r="601" spans="6:9" ht="13">
      <c r="F601" s="1"/>
      <c r="G601" s="1"/>
      <c r="H601" s="1"/>
      <c r="I601" s="1"/>
    </row>
    <row r="602" spans="6:9" ht="13">
      <c r="F602" s="1"/>
      <c r="G602" s="1"/>
      <c r="H602" s="1"/>
      <c r="I602" s="1"/>
    </row>
    <row r="603" spans="6:9" ht="13">
      <c r="F603" s="1"/>
      <c r="G603" s="1"/>
      <c r="H603" s="1"/>
      <c r="I603" s="1"/>
    </row>
    <row r="604" spans="6:9" ht="13">
      <c r="F604" s="1"/>
      <c r="G604" s="1"/>
      <c r="H604" s="1"/>
      <c r="I604" s="1"/>
    </row>
    <row r="605" spans="6:9" ht="13">
      <c r="F605" s="1"/>
      <c r="G605" s="1"/>
      <c r="H605" s="1"/>
      <c r="I605" s="1"/>
    </row>
    <row r="606" spans="6:9" ht="13">
      <c r="F606" s="1"/>
      <c r="G606" s="1"/>
      <c r="H606" s="1"/>
      <c r="I606" s="1"/>
    </row>
    <row r="607" spans="6:9" ht="13">
      <c r="F607" s="1"/>
      <c r="G607" s="1"/>
      <c r="H607" s="1"/>
      <c r="I607" s="1"/>
    </row>
    <row r="608" spans="6:9" ht="13">
      <c r="F608" s="1"/>
      <c r="G608" s="1"/>
      <c r="H608" s="1"/>
      <c r="I608" s="1"/>
    </row>
    <row r="609" spans="6:9" ht="13">
      <c r="F609" s="1"/>
      <c r="G609" s="1"/>
      <c r="H609" s="1"/>
      <c r="I609" s="1"/>
    </row>
    <row r="610" spans="6:9" ht="13">
      <c r="F610" s="1"/>
      <c r="G610" s="1"/>
      <c r="H610" s="1"/>
      <c r="I610" s="1"/>
    </row>
    <row r="611" spans="6:9" ht="13">
      <c r="F611" s="1"/>
      <c r="G611" s="1"/>
      <c r="H611" s="1"/>
      <c r="I611" s="1"/>
    </row>
    <row r="612" spans="6:9" ht="13">
      <c r="F612" s="1"/>
      <c r="G612" s="1"/>
      <c r="H612" s="1"/>
      <c r="I612" s="1"/>
    </row>
    <row r="613" spans="6:9" ht="13">
      <c r="F613" s="1"/>
      <c r="G613" s="1"/>
      <c r="H613" s="1"/>
      <c r="I613" s="1"/>
    </row>
    <row r="614" spans="6:9" ht="13">
      <c r="F614" s="1"/>
      <c r="G614" s="1"/>
      <c r="H614" s="1"/>
      <c r="I614" s="1"/>
    </row>
    <row r="615" spans="6:9" ht="13">
      <c r="F615" s="1"/>
      <c r="G615" s="1"/>
      <c r="H615" s="1"/>
      <c r="I615" s="1"/>
    </row>
    <row r="616" spans="6:9" ht="13">
      <c r="F616" s="1"/>
      <c r="G616" s="1"/>
      <c r="H616" s="1"/>
      <c r="I616" s="1"/>
    </row>
    <row r="617" spans="6:9" ht="13">
      <c r="F617" s="1"/>
      <c r="G617" s="1"/>
      <c r="H617" s="1"/>
      <c r="I617" s="1"/>
    </row>
    <row r="618" spans="6:9" ht="13">
      <c r="F618" s="1"/>
      <c r="G618" s="1"/>
      <c r="H618" s="1"/>
      <c r="I618" s="1"/>
    </row>
    <row r="619" spans="6:9" ht="13">
      <c r="F619" s="1"/>
      <c r="G619" s="1"/>
      <c r="H619" s="1"/>
      <c r="I619" s="1"/>
    </row>
    <row r="620" spans="6:9" ht="13">
      <c r="F620" s="1"/>
      <c r="G620" s="1"/>
      <c r="H620" s="1"/>
      <c r="I620" s="1"/>
    </row>
    <row r="621" spans="6:9" ht="13">
      <c r="F621" s="1"/>
      <c r="G621" s="1"/>
      <c r="H621" s="1"/>
      <c r="I621" s="1"/>
    </row>
    <row r="622" spans="6:9" ht="13">
      <c r="F622" s="1"/>
      <c r="G622" s="1"/>
      <c r="H622" s="1"/>
      <c r="I622" s="1"/>
    </row>
    <row r="623" spans="6:9" ht="13">
      <c r="F623" s="1"/>
      <c r="G623" s="1"/>
      <c r="H623" s="1"/>
      <c r="I623" s="1"/>
    </row>
    <row r="624" spans="6:9" ht="13">
      <c r="F624" s="1"/>
      <c r="G624" s="1"/>
      <c r="H624" s="1"/>
      <c r="I624" s="1"/>
    </row>
    <row r="625" spans="6:9" ht="13">
      <c r="F625" s="1"/>
      <c r="G625" s="1"/>
      <c r="H625" s="1"/>
      <c r="I625" s="1"/>
    </row>
    <row r="626" spans="6:9" ht="13">
      <c r="F626" s="1"/>
      <c r="G626" s="1"/>
      <c r="H626" s="1"/>
      <c r="I626" s="1"/>
    </row>
    <row r="627" spans="6:9" ht="13">
      <c r="F627" s="1"/>
      <c r="G627" s="1"/>
      <c r="H627" s="1"/>
      <c r="I627" s="1"/>
    </row>
    <row r="628" spans="6:9" ht="13">
      <c r="F628" s="1"/>
      <c r="G628" s="1"/>
      <c r="H628" s="1"/>
      <c r="I628" s="1"/>
    </row>
    <row r="629" spans="6:9" ht="13">
      <c r="F629" s="1"/>
      <c r="G629" s="1"/>
      <c r="H629" s="1"/>
      <c r="I629" s="1"/>
    </row>
    <row r="630" spans="6:9" ht="13">
      <c r="F630" s="1"/>
      <c r="G630" s="1"/>
      <c r="H630" s="1"/>
      <c r="I630" s="1"/>
    </row>
    <row r="631" spans="6:9" ht="13">
      <c r="F631" s="1"/>
      <c r="G631" s="1"/>
      <c r="H631" s="1"/>
      <c r="I631" s="1"/>
    </row>
    <row r="632" spans="6:9" ht="13">
      <c r="F632" s="1"/>
      <c r="G632" s="1"/>
      <c r="H632" s="1"/>
      <c r="I632" s="1"/>
    </row>
    <row r="633" spans="6:9" ht="13">
      <c r="F633" s="1"/>
      <c r="G633" s="1"/>
      <c r="H633" s="1"/>
      <c r="I633" s="1"/>
    </row>
    <row r="634" spans="6:9" ht="13">
      <c r="F634" s="1"/>
      <c r="G634" s="1"/>
      <c r="H634" s="1"/>
      <c r="I634" s="1"/>
    </row>
    <row r="635" spans="6:9" ht="13">
      <c r="F635" s="1"/>
      <c r="G635" s="1"/>
      <c r="H635" s="1"/>
      <c r="I635" s="1"/>
    </row>
    <row r="636" spans="6:9" ht="13">
      <c r="F636" s="1"/>
      <c r="G636" s="1"/>
      <c r="H636" s="1"/>
      <c r="I636" s="1"/>
    </row>
    <row r="637" spans="6:9" ht="13">
      <c r="F637" s="1"/>
      <c r="G637" s="1"/>
      <c r="H637" s="1"/>
      <c r="I637" s="1"/>
    </row>
    <row r="638" spans="6:9" ht="13">
      <c r="F638" s="1"/>
      <c r="G638" s="1"/>
      <c r="H638" s="1"/>
      <c r="I638" s="1"/>
    </row>
    <row r="639" spans="6:9" ht="13">
      <c r="F639" s="1"/>
      <c r="G639" s="1"/>
      <c r="H639" s="1"/>
      <c r="I639" s="1"/>
    </row>
    <row r="640" spans="6:9" ht="13">
      <c r="F640" s="1"/>
      <c r="G640" s="1"/>
      <c r="H640" s="1"/>
      <c r="I640" s="1"/>
    </row>
    <row r="641" spans="6:9" ht="13">
      <c r="F641" s="1"/>
      <c r="G641" s="1"/>
      <c r="H641" s="1"/>
      <c r="I641" s="1"/>
    </row>
    <row r="642" spans="6:9" ht="13">
      <c r="F642" s="1"/>
      <c r="G642" s="1"/>
      <c r="H642" s="1"/>
      <c r="I642" s="1"/>
    </row>
    <row r="643" spans="6:9" ht="13">
      <c r="F643" s="1"/>
      <c r="G643" s="1"/>
      <c r="H643" s="1"/>
      <c r="I643" s="1"/>
    </row>
    <row r="644" spans="6:9" ht="13">
      <c r="F644" s="1"/>
      <c r="G644" s="1"/>
      <c r="H644" s="1"/>
      <c r="I644" s="1"/>
    </row>
    <row r="645" spans="6:9" ht="13">
      <c r="F645" s="1"/>
      <c r="G645" s="1"/>
      <c r="H645" s="1"/>
      <c r="I645" s="1"/>
    </row>
    <row r="646" spans="6:9" ht="13">
      <c r="F646" s="1"/>
      <c r="G646" s="1"/>
      <c r="H646" s="1"/>
      <c r="I646" s="1"/>
    </row>
    <row r="647" spans="6:9" ht="13">
      <c r="F647" s="1"/>
      <c r="G647" s="1"/>
      <c r="H647" s="1"/>
      <c r="I647" s="1"/>
    </row>
    <row r="648" spans="6:9" ht="13">
      <c r="F648" s="1"/>
      <c r="G648" s="1"/>
      <c r="H648" s="1"/>
      <c r="I648" s="1"/>
    </row>
    <row r="649" spans="6:9" ht="13">
      <c r="F649" s="1"/>
      <c r="G649" s="1"/>
      <c r="H649" s="1"/>
      <c r="I649" s="1"/>
    </row>
    <row r="650" spans="6:9" ht="13">
      <c r="F650" s="1"/>
      <c r="G650" s="1"/>
      <c r="H650" s="1"/>
      <c r="I650" s="1"/>
    </row>
    <row r="651" spans="6:9" ht="13">
      <c r="F651" s="1"/>
      <c r="G651" s="1"/>
      <c r="H651" s="1"/>
      <c r="I651" s="1"/>
    </row>
    <row r="652" spans="6:9" ht="13">
      <c r="F652" s="1"/>
      <c r="G652" s="1"/>
      <c r="H652" s="1"/>
      <c r="I652" s="1"/>
    </row>
    <row r="653" spans="6:9" ht="13">
      <c r="F653" s="1"/>
      <c r="G653" s="1"/>
      <c r="H653" s="1"/>
      <c r="I653" s="1"/>
    </row>
    <row r="654" spans="6:9" ht="13">
      <c r="F654" s="1"/>
      <c r="G654" s="1"/>
      <c r="H654" s="1"/>
      <c r="I654" s="1"/>
    </row>
    <row r="655" spans="6:9" ht="13">
      <c r="F655" s="1"/>
      <c r="G655" s="1"/>
      <c r="H655" s="1"/>
      <c r="I655" s="1"/>
    </row>
    <row r="656" spans="6:9" ht="13">
      <c r="F656" s="1"/>
      <c r="G656" s="1"/>
      <c r="H656" s="1"/>
      <c r="I656" s="1"/>
    </row>
    <row r="657" spans="6:9" ht="13">
      <c r="F657" s="1"/>
      <c r="G657" s="1"/>
      <c r="H657" s="1"/>
      <c r="I657" s="1"/>
    </row>
    <row r="658" spans="6:9" ht="13">
      <c r="F658" s="1"/>
      <c r="G658" s="1"/>
      <c r="H658" s="1"/>
      <c r="I658" s="1"/>
    </row>
    <row r="659" spans="6:9" ht="13">
      <c r="F659" s="1"/>
      <c r="G659" s="1"/>
      <c r="H659" s="1"/>
      <c r="I659" s="1"/>
    </row>
    <row r="660" spans="6:9" ht="13">
      <c r="F660" s="1"/>
      <c r="G660" s="1"/>
      <c r="H660" s="1"/>
      <c r="I660" s="1"/>
    </row>
    <row r="661" spans="6:9" ht="13">
      <c r="F661" s="1"/>
      <c r="G661" s="1"/>
      <c r="H661" s="1"/>
      <c r="I661" s="1"/>
    </row>
    <row r="662" spans="6:9" ht="13">
      <c r="F662" s="1"/>
      <c r="G662" s="1"/>
      <c r="H662" s="1"/>
      <c r="I662" s="1"/>
    </row>
    <row r="663" spans="6:9" ht="13">
      <c r="F663" s="1"/>
      <c r="G663" s="1"/>
      <c r="H663" s="1"/>
      <c r="I663" s="1"/>
    </row>
    <row r="664" spans="6:9" ht="13">
      <c r="F664" s="1"/>
      <c r="G664" s="1"/>
      <c r="H664" s="1"/>
      <c r="I664" s="1"/>
    </row>
    <row r="665" spans="6:9" ht="13">
      <c r="F665" s="1"/>
      <c r="G665" s="1"/>
      <c r="H665" s="1"/>
      <c r="I665" s="1"/>
    </row>
    <row r="666" spans="6:9" ht="13">
      <c r="F666" s="1"/>
      <c r="G666" s="1"/>
      <c r="H666" s="1"/>
      <c r="I666" s="1"/>
    </row>
    <row r="667" spans="6:9" ht="13">
      <c r="F667" s="1"/>
      <c r="G667" s="1"/>
      <c r="H667" s="1"/>
      <c r="I667" s="1"/>
    </row>
    <row r="668" spans="6:9" ht="13">
      <c r="F668" s="1"/>
      <c r="G668" s="1"/>
      <c r="H668" s="1"/>
      <c r="I668" s="1"/>
    </row>
    <row r="669" spans="6:9" ht="13">
      <c r="F669" s="1"/>
      <c r="G669" s="1"/>
      <c r="H669" s="1"/>
      <c r="I669" s="1"/>
    </row>
    <row r="670" spans="6:9" ht="13">
      <c r="F670" s="1"/>
      <c r="G670" s="1"/>
      <c r="H670" s="1"/>
      <c r="I670" s="1"/>
    </row>
    <row r="671" spans="6:9" ht="13">
      <c r="F671" s="1"/>
      <c r="G671" s="1"/>
      <c r="H671" s="1"/>
      <c r="I671" s="1"/>
    </row>
    <row r="672" spans="6:9" ht="13">
      <c r="F672" s="1"/>
      <c r="G672" s="1"/>
      <c r="H672" s="1"/>
      <c r="I672" s="1"/>
    </row>
    <row r="673" spans="6:9" ht="13">
      <c r="F673" s="1"/>
      <c r="G673" s="1"/>
      <c r="H673" s="1"/>
      <c r="I673" s="1"/>
    </row>
    <row r="674" spans="6:9" ht="13">
      <c r="F674" s="1"/>
      <c r="G674" s="1"/>
      <c r="H674" s="1"/>
      <c r="I674" s="1"/>
    </row>
    <row r="675" spans="6:9" ht="13">
      <c r="F675" s="1"/>
      <c r="G675" s="1"/>
      <c r="H675" s="1"/>
      <c r="I675" s="1"/>
    </row>
    <row r="676" spans="6:9" ht="13">
      <c r="F676" s="1"/>
      <c r="G676" s="1"/>
      <c r="H676" s="1"/>
      <c r="I676" s="1"/>
    </row>
    <row r="677" spans="6:9" ht="13">
      <c r="F677" s="1"/>
      <c r="G677" s="1"/>
      <c r="H677" s="1"/>
      <c r="I677" s="1"/>
    </row>
    <row r="678" spans="6:9" ht="13">
      <c r="F678" s="1"/>
      <c r="G678" s="1"/>
      <c r="H678" s="1"/>
      <c r="I678" s="1"/>
    </row>
    <row r="679" spans="6:9" ht="13">
      <c r="F679" s="1"/>
      <c r="G679" s="1"/>
      <c r="H679" s="1"/>
      <c r="I679" s="1"/>
    </row>
    <row r="680" spans="6:9" ht="13">
      <c r="F680" s="1"/>
      <c r="G680" s="1"/>
      <c r="H680" s="1"/>
      <c r="I680" s="1"/>
    </row>
    <row r="681" spans="6:9" ht="13">
      <c r="F681" s="1"/>
      <c r="G681" s="1"/>
      <c r="H681" s="1"/>
      <c r="I681" s="1"/>
    </row>
    <row r="682" spans="6:9" ht="13">
      <c r="F682" s="1"/>
      <c r="G682" s="1"/>
      <c r="H682" s="1"/>
      <c r="I682" s="1"/>
    </row>
    <row r="683" spans="6:9" ht="13">
      <c r="F683" s="1"/>
      <c r="G683" s="1"/>
      <c r="H683" s="1"/>
      <c r="I683" s="1"/>
    </row>
    <row r="684" spans="6:9" ht="13">
      <c r="F684" s="1"/>
      <c r="G684" s="1"/>
      <c r="H684" s="1"/>
      <c r="I684" s="1"/>
    </row>
    <row r="685" spans="6:9" ht="13">
      <c r="F685" s="1"/>
      <c r="G685" s="1"/>
      <c r="H685" s="1"/>
      <c r="I685" s="1"/>
    </row>
    <row r="686" spans="6:9" ht="13">
      <c r="F686" s="1"/>
      <c r="G686" s="1"/>
      <c r="H686" s="1"/>
      <c r="I686" s="1"/>
    </row>
    <row r="687" spans="6:9" ht="13">
      <c r="F687" s="1"/>
      <c r="G687" s="1"/>
      <c r="H687" s="1"/>
      <c r="I687" s="1"/>
    </row>
    <row r="688" spans="6:9" ht="13">
      <c r="F688" s="1"/>
      <c r="G688" s="1"/>
      <c r="H688" s="1"/>
      <c r="I688" s="1"/>
    </row>
    <row r="689" spans="6:9" ht="13">
      <c r="F689" s="1"/>
      <c r="G689" s="1"/>
      <c r="H689" s="1"/>
      <c r="I689" s="1"/>
    </row>
    <row r="690" spans="6:9" ht="13">
      <c r="F690" s="1"/>
      <c r="G690" s="1"/>
      <c r="H690" s="1"/>
      <c r="I690" s="1"/>
    </row>
    <row r="691" spans="6:9" ht="13">
      <c r="F691" s="1"/>
      <c r="G691" s="1"/>
      <c r="H691" s="1"/>
      <c r="I691" s="1"/>
    </row>
    <row r="692" spans="6:9" ht="13">
      <c r="F692" s="1"/>
      <c r="G692" s="1"/>
      <c r="H692" s="1"/>
      <c r="I692" s="1"/>
    </row>
    <row r="693" spans="6:9" ht="13">
      <c r="F693" s="1"/>
      <c r="G693" s="1"/>
      <c r="H693" s="1"/>
      <c r="I693" s="1"/>
    </row>
    <row r="694" spans="6:9" ht="13">
      <c r="F694" s="1"/>
      <c r="G694" s="1"/>
      <c r="H694" s="1"/>
      <c r="I694" s="1"/>
    </row>
    <row r="695" spans="6:9" ht="13">
      <c r="F695" s="1"/>
      <c r="G695" s="1"/>
      <c r="H695" s="1"/>
      <c r="I695" s="1"/>
    </row>
    <row r="696" spans="6:9" ht="13">
      <c r="F696" s="1"/>
      <c r="G696" s="1"/>
      <c r="H696" s="1"/>
      <c r="I696" s="1"/>
    </row>
    <row r="697" spans="6:9" ht="13">
      <c r="F697" s="1"/>
      <c r="G697" s="1"/>
      <c r="H697" s="1"/>
      <c r="I697" s="1"/>
    </row>
    <row r="698" spans="6:9" ht="13">
      <c r="F698" s="1"/>
      <c r="G698" s="1"/>
      <c r="H698" s="1"/>
      <c r="I698" s="1"/>
    </row>
    <row r="699" spans="6:9" ht="13">
      <c r="F699" s="1"/>
      <c r="G699" s="1"/>
      <c r="H699" s="1"/>
      <c r="I699" s="1"/>
    </row>
    <row r="700" spans="6:9" ht="13">
      <c r="F700" s="1"/>
      <c r="G700" s="1"/>
      <c r="H700" s="1"/>
      <c r="I700" s="1"/>
    </row>
    <row r="701" spans="6:9" ht="13">
      <c r="F701" s="1"/>
      <c r="G701" s="1"/>
      <c r="H701" s="1"/>
      <c r="I701" s="1"/>
    </row>
    <row r="702" spans="6:9" ht="13">
      <c r="F702" s="1"/>
      <c r="G702" s="1"/>
      <c r="H702" s="1"/>
      <c r="I702" s="1"/>
    </row>
    <row r="703" spans="6:9" ht="13">
      <c r="F703" s="1"/>
      <c r="G703" s="1"/>
      <c r="H703" s="1"/>
      <c r="I703" s="1"/>
    </row>
    <row r="704" spans="6:9" ht="13">
      <c r="F704" s="1"/>
      <c r="G704" s="1"/>
      <c r="H704" s="1"/>
      <c r="I704" s="1"/>
    </row>
    <row r="705" spans="6:9" ht="13">
      <c r="F705" s="1"/>
      <c r="G705" s="1"/>
      <c r="H705" s="1"/>
      <c r="I705" s="1"/>
    </row>
    <row r="706" spans="6:9" ht="13">
      <c r="F706" s="1"/>
      <c r="G706" s="1"/>
      <c r="H706" s="1"/>
      <c r="I706" s="1"/>
    </row>
    <row r="707" spans="6:9" ht="13">
      <c r="F707" s="1"/>
      <c r="G707" s="1"/>
      <c r="H707" s="1"/>
      <c r="I707" s="1"/>
    </row>
    <row r="708" spans="6:9" ht="13">
      <c r="F708" s="1"/>
      <c r="G708" s="1"/>
      <c r="H708" s="1"/>
      <c r="I708" s="1"/>
    </row>
    <row r="709" spans="6:9" ht="13">
      <c r="F709" s="1"/>
      <c r="G709" s="1"/>
      <c r="H709" s="1"/>
      <c r="I709" s="1"/>
    </row>
    <row r="710" spans="6:9" ht="13">
      <c r="F710" s="1"/>
      <c r="G710" s="1"/>
      <c r="H710" s="1"/>
      <c r="I710" s="1"/>
    </row>
    <row r="711" spans="6:9" ht="13">
      <c r="F711" s="1"/>
      <c r="G711" s="1"/>
      <c r="H711" s="1"/>
      <c r="I711" s="1"/>
    </row>
    <row r="712" spans="6:9" ht="13">
      <c r="F712" s="1"/>
      <c r="G712" s="1"/>
      <c r="H712" s="1"/>
      <c r="I712" s="1"/>
    </row>
    <row r="713" spans="6:9" ht="13">
      <c r="F713" s="1"/>
      <c r="G713" s="1"/>
      <c r="H713" s="1"/>
      <c r="I713" s="1"/>
    </row>
    <row r="714" spans="6:9" ht="13">
      <c r="F714" s="1"/>
      <c r="G714" s="1"/>
      <c r="H714" s="1"/>
      <c r="I714" s="1"/>
    </row>
    <row r="715" spans="6:9" ht="13">
      <c r="F715" s="1"/>
      <c r="G715" s="1"/>
      <c r="H715" s="1"/>
      <c r="I715" s="1"/>
    </row>
    <row r="716" spans="6:9" ht="13">
      <c r="F716" s="1"/>
      <c r="G716" s="1"/>
      <c r="H716" s="1"/>
      <c r="I716" s="1"/>
    </row>
    <row r="717" spans="6:9" ht="13">
      <c r="F717" s="1"/>
      <c r="G717" s="1"/>
      <c r="H717" s="1"/>
      <c r="I717" s="1"/>
    </row>
    <row r="718" spans="6:9" ht="13">
      <c r="F718" s="1"/>
      <c r="G718" s="1"/>
      <c r="H718" s="1"/>
      <c r="I718" s="1"/>
    </row>
    <row r="719" spans="6:9" ht="13">
      <c r="F719" s="1"/>
      <c r="G719" s="1"/>
      <c r="H719" s="1"/>
      <c r="I719" s="1"/>
    </row>
    <row r="720" spans="6:9" ht="13">
      <c r="F720" s="1"/>
      <c r="G720" s="1"/>
      <c r="H720" s="1"/>
      <c r="I720" s="1"/>
    </row>
    <row r="721" spans="6:9" ht="13">
      <c r="F721" s="1"/>
      <c r="G721" s="1"/>
      <c r="H721" s="1"/>
      <c r="I721" s="1"/>
    </row>
    <row r="722" spans="6:9" ht="13">
      <c r="F722" s="1"/>
      <c r="G722" s="1"/>
      <c r="H722" s="1"/>
      <c r="I722" s="1"/>
    </row>
    <row r="723" spans="6:9" ht="13">
      <c r="F723" s="1"/>
      <c r="G723" s="1"/>
      <c r="H723" s="1"/>
      <c r="I723" s="1"/>
    </row>
    <row r="724" spans="6:9" ht="13">
      <c r="F724" s="1"/>
      <c r="G724" s="1"/>
      <c r="H724" s="1"/>
      <c r="I724" s="1"/>
    </row>
    <row r="725" spans="6:9" ht="13">
      <c r="F725" s="1"/>
      <c r="G725" s="1"/>
      <c r="H725" s="1"/>
      <c r="I725" s="1"/>
    </row>
    <row r="726" spans="6:9" ht="13">
      <c r="F726" s="1"/>
      <c r="G726" s="1"/>
      <c r="H726" s="1"/>
      <c r="I726" s="1"/>
    </row>
    <row r="727" spans="6:9" ht="13">
      <c r="F727" s="1"/>
      <c r="G727" s="1"/>
      <c r="H727" s="1"/>
      <c r="I727" s="1"/>
    </row>
    <row r="728" spans="6:9" ht="13">
      <c r="F728" s="1"/>
      <c r="G728" s="1"/>
      <c r="H728" s="1"/>
      <c r="I728" s="1"/>
    </row>
    <row r="729" spans="6:9" ht="13">
      <c r="F729" s="1"/>
      <c r="G729" s="1"/>
      <c r="H729" s="1"/>
      <c r="I729" s="1"/>
    </row>
    <row r="730" spans="6:9" ht="13">
      <c r="F730" s="1"/>
      <c r="G730" s="1"/>
      <c r="H730" s="1"/>
      <c r="I730" s="1"/>
    </row>
    <row r="731" spans="6:9" ht="13">
      <c r="F731" s="1"/>
      <c r="G731" s="1"/>
      <c r="H731" s="1"/>
      <c r="I731" s="1"/>
    </row>
    <row r="732" spans="6:9" ht="13">
      <c r="F732" s="1"/>
      <c r="G732" s="1"/>
      <c r="H732" s="1"/>
      <c r="I732" s="1"/>
    </row>
    <row r="733" spans="6:9" ht="13">
      <c r="F733" s="1"/>
      <c r="G733" s="1"/>
      <c r="H733" s="1"/>
      <c r="I733" s="1"/>
    </row>
    <row r="734" spans="6:9" ht="13">
      <c r="F734" s="1"/>
      <c r="G734" s="1"/>
      <c r="H734" s="1"/>
      <c r="I734" s="1"/>
    </row>
    <row r="735" spans="6:9" ht="13">
      <c r="F735" s="1"/>
      <c r="G735" s="1"/>
      <c r="H735" s="1"/>
      <c r="I735" s="1"/>
    </row>
    <row r="736" spans="6:9" ht="13">
      <c r="F736" s="1"/>
      <c r="G736" s="1"/>
      <c r="H736" s="1"/>
      <c r="I736" s="1"/>
    </row>
    <row r="737" spans="6:9" ht="13">
      <c r="F737" s="1"/>
      <c r="G737" s="1"/>
      <c r="H737" s="1"/>
      <c r="I737" s="1"/>
    </row>
    <row r="738" spans="6:9" ht="13">
      <c r="F738" s="1"/>
      <c r="G738" s="1"/>
      <c r="H738" s="1"/>
      <c r="I738" s="1"/>
    </row>
    <row r="739" spans="6:9" ht="13">
      <c r="F739" s="1"/>
      <c r="G739" s="1"/>
      <c r="H739" s="1"/>
      <c r="I739" s="1"/>
    </row>
    <row r="740" spans="6:9" ht="13">
      <c r="F740" s="1"/>
      <c r="G740" s="1"/>
      <c r="H740" s="1"/>
      <c r="I740" s="1"/>
    </row>
    <row r="741" spans="6:9" ht="13">
      <c r="F741" s="1"/>
      <c r="G741" s="1"/>
      <c r="H741" s="1"/>
      <c r="I741" s="1"/>
    </row>
    <row r="742" spans="6:9" ht="13">
      <c r="F742" s="1"/>
      <c r="G742" s="1"/>
      <c r="H742" s="1"/>
      <c r="I742" s="1"/>
    </row>
    <row r="743" spans="6:9" ht="13">
      <c r="F743" s="1"/>
      <c r="G743" s="1"/>
      <c r="H743" s="1"/>
      <c r="I743" s="1"/>
    </row>
    <row r="744" spans="6:9" ht="13">
      <c r="F744" s="1"/>
      <c r="G744" s="1"/>
      <c r="H744" s="1"/>
      <c r="I744" s="1"/>
    </row>
    <row r="745" spans="6:9" ht="13">
      <c r="F745" s="1"/>
      <c r="G745" s="1"/>
      <c r="H745" s="1"/>
      <c r="I745" s="1"/>
    </row>
    <row r="746" spans="6:9" ht="13">
      <c r="F746" s="1"/>
      <c r="G746" s="1"/>
      <c r="H746" s="1"/>
      <c r="I746" s="1"/>
    </row>
    <row r="747" spans="6:9" ht="13">
      <c r="F747" s="1"/>
      <c r="G747" s="1"/>
      <c r="H747" s="1"/>
      <c r="I747" s="1"/>
    </row>
    <row r="748" spans="6:9" ht="13">
      <c r="F748" s="1"/>
      <c r="G748" s="1"/>
      <c r="H748" s="1"/>
      <c r="I748" s="1"/>
    </row>
    <row r="749" spans="6:9" ht="13">
      <c r="F749" s="1"/>
      <c r="G749" s="1"/>
      <c r="H749" s="1"/>
      <c r="I749" s="1"/>
    </row>
    <row r="750" spans="6:9" ht="13">
      <c r="F750" s="1"/>
      <c r="G750" s="1"/>
      <c r="H750" s="1"/>
      <c r="I750" s="1"/>
    </row>
    <row r="751" spans="6:9" ht="13">
      <c r="F751" s="1"/>
      <c r="G751" s="1"/>
      <c r="H751" s="1"/>
      <c r="I751" s="1"/>
    </row>
    <row r="752" spans="6:9" ht="13">
      <c r="F752" s="1"/>
      <c r="G752" s="1"/>
      <c r="H752" s="1"/>
      <c r="I752" s="1"/>
    </row>
    <row r="753" spans="6:9" ht="13">
      <c r="F753" s="1"/>
      <c r="G753" s="1"/>
      <c r="H753" s="1"/>
      <c r="I753" s="1"/>
    </row>
    <row r="754" spans="6:9" ht="13">
      <c r="F754" s="1"/>
      <c r="G754" s="1"/>
      <c r="H754" s="1"/>
      <c r="I754" s="1"/>
    </row>
    <row r="755" spans="6:9" ht="13">
      <c r="F755" s="1"/>
      <c r="G755" s="1"/>
      <c r="H755" s="1"/>
      <c r="I755" s="1"/>
    </row>
    <row r="756" spans="6:9" ht="13">
      <c r="F756" s="1"/>
      <c r="G756" s="1"/>
      <c r="H756" s="1"/>
      <c r="I756" s="1"/>
    </row>
    <row r="757" spans="6:9" ht="13">
      <c r="F757" s="1"/>
      <c r="G757" s="1"/>
      <c r="H757" s="1"/>
      <c r="I757" s="1"/>
    </row>
    <row r="758" spans="6:9" ht="13">
      <c r="F758" s="1"/>
      <c r="G758" s="1"/>
      <c r="H758" s="1"/>
      <c r="I758" s="1"/>
    </row>
    <row r="759" spans="6:9" ht="13">
      <c r="F759" s="1"/>
      <c r="G759" s="1"/>
      <c r="H759" s="1"/>
      <c r="I759" s="1"/>
    </row>
    <row r="760" spans="6:9" ht="13">
      <c r="F760" s="1"/>
      <c r="G760" s="1"/>
      <c r="H760" s="1"/>
      <c r="I760" s="1"/>
    </row>
    <row r="761" spans="6:9" ht="13">
      <c r="F761" s="1"/>
      <c r="G761" s="1"/>
      <c r="H761" s="1"/>
      <c r="I761" s="1"/>
    </row>
    <row r="762" spans="6:9" ht="13">
      <c r="F762" s="1"/>
      <c r="G762" s="1"/>
      <c r="H762" s="1"/>
      <c r="I762" s="1"/>
    </row>
    <row r="763" spans="6:9" ht="13">
      <c r="F763" s="1"/>
      <c r="G763" s="1"/>
      <c r="H763" s="1"/>
      <c r="I763" s="1"/>
    </row>
    <row r="764" spans="6:9" ht="13">
      <c r="F764" s="1"/>
      <c r="G764" s="1"/>
      <c r="H764" s="1"/>
      <c r="I764" s="1"/>
    </row>
    <row r="765" spans="6:9" ht="13">
      <c r="F765" s="1"/>
      <c r="G765" s="1"/>
      <c r="H765" s="1"/>
      <c r="I765" s="1"/>
    </row>
    <row r="766" spans="6:9" ht="13">
      <c r="F766" s="1"/>
      <c r="G766" s="1"/>
      <c r="H766" s="1"/>
      <c r="I766" s="1"/>
    </row>
    <row r="767" spans="6:9" ht="13">
      <c r="F767" s="1"/>
      <c r="G767" s="1"/>
      <c r="H767" s="1"/>
      <c r="I767" s="1"/>
    </row>
    <row r="768" spans="6:9" ht="13">
      <c r="F768" s="1"/>
      <c r="G768" s="1"/>
      <c r="H768" s="1"/>
      <c r="I768" s="1"/>
    </row>
    <row r="769" spans="6:9" ht="13">
      <c r="F769" s="1"/>
      <c r="G769" s="1"/>
      <c r="H769" s="1"/>
      <c r="I769" s="1"/>
    </row>
    <row r="770" spans="6:9" ht="13">
      <c r="F770" s="1"/>
      <c r="G770" s="1"/>
      <c r="H770" s="1"/>
      <c r="I770" s="1"/>
    </row>
    <row r="771" spans="6:9" ht="13">
      <c r="F771" s="1"/>
      <c r="G771" s="1"/>
      <c r="H771" s="1"/>
      <c r="I771" s="1"/>
    </row>
    <row r="772" spans="6:9" ht="13">
      <c r="F772" s="1"/>
      <c r="G772" s="1"/>
      <c r="H772" s="1"/>
      <c r="I772" s="1"/>
    </row>
    <row r="773" spans="6:9" ht="13">
      <c r="F773" s="1"/>
      <c r="G773" s="1"/>
      <c r="H773" s="1"/>
      <c r="I773" s="1"/>
    </row>
    <row r="774" spans="6:9" ht="13">
      <c r="F774" s="1"/>
      <c r="G774" s="1"/>
      <c r="H774" s="1"/>
      <c r="I774" s="1"/>
    </row>
    <row r="775" spans="6:9" ht="13">
      <c r="F775" s="1"/>
      <c r="G775" s="1"/>
      <c r="H775" s="1"/>
      <c r="I775" s="1"/>
    </row>
    <row r="776" spans="6:9" ht="13">
      <c r="F776" s="1"/>
      <c r="G776" s="1"/>
      <c r="H776" s="1"/>
      <c r="I776" s="1"/>
    </row>
    <row r="777" spans="6:9" ht="13">
      <c r="F777" s="1"/>
      <c r="G777" s="1"/>
      <c r="H777" s="1"/>
      <c r="I777" s="1"/>
    </row>
    <row r="778" spans="6:9" ht="13">
      <c r="F778" s="1"/>
      <c r="G778" s="1"/>
      <c r="H778" s="1"/>
      <c r="I778" s="1"/>
    </row>
    <row r="779" spans="6:9" ht="13">
      <c r="F779" s="1"/>
      <c r="G779" s="1"/>
      <c r="H779" s="1"/>
      <c r="I779" s="1"/>
    </row>
    <row r="780" spans="6:9" ht="13">
      <c r="F780" s="1"/>
      <c r="G780" s="1"/>
      <c r="H780" s="1"/>
      <c r="I780" s="1"/>
    </row>
    <row r="781" spans="6:9" ht="13">
      <c r="F781" s="1"/>
      <c r="G781" s="1"/>
      <c r="H781" s="1"/>
      <c r="I781" s="1"/>
    </row>
    <row r="782" spans="6:9" ht="13">
      <c r="F782" s="1"/>
      <c r="G782" s="1"/>
      <c r="H782" s="1"/>
      <c r="I782" s="1"/>
    </row>
    <row r="783" spans="6:9" ht="13">
      <c r="F783" s="1"/>
      <c r="G783" s="1"/>
      <c r="H783" s="1"/>
      <c r="I783" s="1"/>
    </row>
    <row r="784" spans="6:9" ht="13">
      <c r="F784" s="1"/>
      <c r="G784" s="1"/>
      <c r="H784" s="1"/>
      <c r="I784" s="1"/>
    </row>
    <row r="785" spans="6:9" ht="13">
      <c r="F785" s="1"/>
      <c r="G785" s="1"/>
      <c r="H785" s="1"/>
      <c r="I785" s="1"/>
    </row>
    <row r="786" spans="6:9" ht="13">
      <c r="F786" s="1"/>
      <c r="G786" s="1"/>
      <c r="H786" s="1"/>
      <c r="I786" s="1"/>
    </row>
    <row r="787" spans="6:9" ht="13">
      <c r="F787" s="1"/>
      <c r="G787" s="1"/>
      <c r="H787" s="1"/>
      <c r="I787" s="1"/>
    </row>
    <row r="788" spans="6:9" ht="13">
      <c r="F788" s="1"/>
      <c r="G788" s="1"/>
      <c r="H788" s="1"/>
      <c r="I788" s="1"/>
    </row>
    <row r="789" spans="6:9" ht="13">
      <c r="F789" s="1"/>
      <c r="G789" s="1"/>
      <c r="H789" s="1"/>
      <c r="I789" s="1"/>
    </row>
    <row r="790" spans="6:9" ht="13">
      <c r="F790" s="1"/>
      <c r="G790" s="1"/>
      <c r="H790" s="1"/>
      <c r="I790" s="1"/>
    </row>
    <row r="791" spans="6:9" ht="13">
      <c r="F791" s="1"/>
      <c r="G791" s="1"/>
      <c r="H791" s="1"/>
      <c r="I791" s="1"/>
    </row>
    <row r="792" spans="6:9" ht="13">
      <c r="F792" s="1"/>
      <c r="G792" s="1"/>
      <c r="H792" s="1"/>
      <c r="I792" s="1"/>
    </row>
    <row r="793" spans="6:9" ht="13">
      <c r="F793" s="1"/>
      <c r="G793" s="1"/>
      <c r="H793" s="1"/>
      <c r="I793" s="1"/>
    </row>
    <row r="794" spans="6:9" ht="13">
      <c r="F794" s="1"/>
      <c r="G794" s="1"/>
      <c r="H794" s="1"/>
      <c r="I794" s="1"/>
    </row>
    <row r="795" spans="6:9" ht="13">
      <c r="F795" s="1"/>
      <c r="G795" s="1"/>
      <c r="H795" s="1"/>
      <c r="I795" s="1"/>
    </row>
    <row r="796" spans="6:9" ht="13">
      <c r="F796" s="1"/>
      <c r="G796" s="1"/>
      <c r="H796" s="1"/>
      <c r="I796" s="1"/>
    </row>
    <row r="797" spans="6:9" ht="13">
      <c r="F797" s="1"/>
      <c r="G797" s="1"/>
      <c r="H797" s="1"/>
      <c r="I797" s="1"/>
    </row>
    <row r="798" spans="6:9" ht="13">
      <c r="F798" s="1"/>
      <c r="G798" s="1"/>
      <c r="H798" s="1"/>
      <c r="I798" s="1"/>
    </row>
    <row r="799" spans="6:9" ht="13">
      <c r="F799" s="1"/>
      <c r="G799" s="1"/>
      <c r="H799" s="1"/>
      <c r="I799" s="1"/>
    </row>
    <row r="800" spans="6:9" ht="13">
      <c r="F800" s="1"/>
      <c r="G800" s="1"/>
      <c r="H800" s="1"/>
      <c r="I800" s="1"/>
    </row>
    <row r="801" spans="6:9" ht="13">
      <c r="F801" s="1"/>
      <c r="G801" s="1"/>
      <c r="H801" s="1"/>
      <c r="I801" s="1"/>
    </row>
    <row r="802" spans="6:9" ht="13">
      <c r="F802" s="1"/>
      <c r="G802" s="1"/>
      <c r="H802" s="1"/>
      <c r="I802" s="1"/>
    </row>
    <row r="803" spans="6:9" ht="13">
      <c r="F803" s="1"/>
      <c r="G803" s="1"/>
      <c r="H803" s="1"/>
      <c r="I803" s="1"/>
    </row>
    <row r="804" spans="6:9" ht="13">
      <c r="F804" s="1"/>
      <c r="G804" s="1"/>
      <c r="H804" s="1"/>
      <c r="I804" s="1"/>
    </row>
    <row r="805" spans="6:9" ht="13">
      <c r="F805" s="1"/>
      <c r="G805" s="1"/>
      <c r="H805" s="1"/>
      <c r="I805" s="1"/>
    </row>
    <row r="806" spans="6:9" ht="13">
      <c r="F806" s="1"/>
      <c r="G806" s="1"/>
      <c r="H806" s="1"/>
      <c r="I806" s="1"/>
    </row>
    <row r="807" spans="6:9" ht="13">
      <c r="F807" s="1"/>
      <c r="G807" s="1"/>
      <c r="H807" s="1"/>
      <c r="I807" s="1"/>
    </row>
    <row r="808" spans="6:9" ht="13">
      <c r="F808" s="1"/>
      <c r="G808" s="1"/>
      <c r="H808" s="1"/>
      <c r="I808" s="1"/>
    </row>
    <row r="809" spans="6:9" ht="13">
      <c r="F809" s="1"/>
      <c r="G809" s="1"/>
      <c r="H809" s="1"/>
      <c r="I809" s="1"/>
    </row>
    <row r="810" spans="6:9" ht="13">
      <c r="F810" s="1"/>
      <c r="G810" s="1"/>
      <c r="H810" s="1"/>
      <c r="I810" s="1"/>
    </row>
    <row r="811" spans="6:9" ht="13">
      <c r="F811" s="1"/>
      <c r="G811" s="1"/>
      <c r="H811" s="1"/>
      <c r="I811" s="1"/>
    </row>
    <row r="812" spans="6:9" ht="13">
      <c r="F812" s="1"/>
      <c r="G812" s="1"/>
      <c r="H812" s="1"/>
      <c r="I812" s="1"/>
    </row>
    <row r="813" spans="6:9" ht="13">
      <c r="F813" s="1"/>
      <c r="G813" s="1"/>
      <c r="H813" s="1"/>
      <c r="I813" s="1"/>
    </row>
    <row r="814" spans="6:9" ht="13">
      <c r="F814" s="1"/>
      <c r="G814" s="1"/>
      <c r="H814" s="1"/>
      <c r="I814" s="1"/>
    </row>
    <row r="815" spans="6:9" ht="13">
      <c r="F815" s="1"/>
      <c r="G815" s="1"/>
      <c r="H815" s="1"/>
      <c r="I815" s="1"/>
    </row>
    <row r="816" spans="6:9" ht="13">
      <c r="F816" s="1"/>
      <c r="G816" s="1"/>
      <c r="H816" s="1"/>
      <c r="I816" s="1"/>
    </row>
    <row r="817" spans="6:9" ht="13">
      <c r="F817" s="1"/>
      <c r="G817" s="1"/>
      <c r="H817" s="1"/>
      <c r="I817" s="1"/>
    </row>
    <row r="818" spans="6:9" ht="13">
      <c r="F818" s="1"/>
      <c r="G818" s="1"/>
      <c r="H818" s="1"/>
      <c r="I818" s="1"/>
    </row>
    <row r="819" spans="6:9" ht="13">
      <c r="F819" s="1"/>
      <c r="G819" s="1"/>
      <c r="H819" s="1"/>
      <c r="I819" s="1"/>
    </row>
    <row r="820" spans="6:9" ht="13">
      <c r="F820" s="1"/>
      <c r="G820" s="1"/>
      <c r="H820" s="1"/>
      <c r="I820" s="1"/>
    </row>
    <row r="821" spans="6:9" ht="13">
      <c r="F821" s="1"/>
      <c r="G821" s="1"/>
      <c r="H821" s="1"/>
      <c r="I821" s="1"/>
    </row>
    <row r="822" spans="6:9" ht="13">
      <c r="F822" s="1"/>
      <c r="G822" s="1"/>
      <c r="H822" s="1"/>
      <c r="I822" s="1"/>
    </row>
    <row r="823" spans="6:9" ht="13">
      <c r="F823" s="1"/>
      <c r="G823" s="1"/>
      <c r="H823" s="1"/>
      <c r="I823" s="1"/>
    </row>
    <row r="824" spans="6:9" ht="13">
      <c r="F824" s="1"/>
      <c r="G824" s="1"/>
      <c r="H824" s="1"/>
      <c r="I824" s="1"/>
    </row>
    <row r="825" spans="6:9" ht="13">
      <c r="F825" s="1"/>
      <c r="G825" s="1"/>
      <c r="H825" s="1"/>
      <c r="I825" s="1"/>
    </row>
    <row r="826" spans="6:9" ht="13">
      <c r="F826" s="1"/>
      <c r="G826" s="1"/>
      <c r="H826" s="1"/>
      <c r="I826" s="1"/>
    </row>
    <row r="827" spans="6:9" ht="13">
      <c r="F827" s="1"/>
      <c r="G827" s="1"/>
      <c r="H827" s="1"/>
      <c r="I827" s="1"/>
    </row>
    <row r="828" spans="6:9" ht="13">
      <c r="F828" s="1"/>
      <c r="G828" s="1"/>
      <c r="H828" s="1"/>
      <c r="I828" s="1"/>
    </row>
    <row r="829" spans="6:9" ht="13">
      <c r="F829" s="1"/>
      <c r="G829" s="1"/>
      <c r="H829" s="1"/>
      <c r="I829" s="1"/>
    </row>
    <row r="830" spans="6:9" ht="13">
      <c r="F830" s="1"/>
      <c r="G830" s="1"/>
      <c r="H830" s="1"/>
      <c r="I830" s="1"/>
    </row>
    <row r="831" spans="6:9" ht="13">
      <c r="F831" s="1"/>
      <c r="G831" s="1"/>
      <c r="H831" s="1"/>
      <c r="I831" s="1"/>
    </row>
    <row r="832" spans="6:9" ht="13">
      <c r="F832" s="1"/>
      <c r="G832" s="1"/>
      <c r="H832" s="1"/>
      <c r="I832" s="1"/>
    </row>
    <row r="833" spans="6:9" ht="13">
      <c r="F833" s="1"/>
      <c r="G833" s="1"/>
      <c r="H833" s="1"/>
      <c r="I833" s="1"/>
    </row>
    <row r="834" spans="6:9" ht="13">
      <c r="F834" s="1"/>
      <c r="G834" s="1"/>
      <c r="H834" s="1"/>
      <c r="I834" s="1"/>
    </row>
    <row r="835" spans="6:9" ht="13">
      <c r="F835" s="1"/>
      <c r="G835" s="1"/>
      <c r="H835" s="1"/>
      <c r="I835" s="1"/>
    </row>
    <row r="836" spans="6:9" ht="13">
      <c r="F836" s="1"/>
      <c r="G836" s="1"/>
      <c r="H836" s="1"/>
      <c r="I836" s="1"/>
    </row>
    <row r="837" spans="6:9" ht="13">
      <c r="F837" s="1"/>
      <c r="G837" s="1"/>
      <c r="H837" s="1"/>
      <c r="I837" s="1"/>
    </row>
    <row r="838" spans="6:9" ht="13">
      <c r="F838" s="1"/>
      <c r="G838" s="1"/>
      <c r="H838" s="1"/>
      <c r="I838" s="1"/>
    </row>
    <row r="839" spans="6:9" ht="13">
      <c r="F839" s="1"/>
      <c r="G839" s="1"/>
      <c r="H839" s="1"/>
      <c r="I839" s="1"/>
    </row>
    <row r="840" spans="6:9" ht="13">
      <c r="F840" s="1"/>
      <c r="G840" s="1"/>
      <c r="H840" s="1"/>
      <c r="I840" s="1"/>
    </row>
    <row r="841" spans="6:9" ht="13">
      <c r="F841" s="1"/>
      <c r="G841" s="1"/>
      <c r="H841" s="1"/>
      <c r="I841" s="1"/>
    </row>
    <row r="842" spans="6:9" ht="13">
      <c r="F842" s="1"/>
      <c r="G842" s="1"/>
      <c r="H842" s="1"/>
      <c r="I842" s="1"/>
    </row>
    <row r="843" spans="6:9" ht="13">
      <c r="F843" s="1"/>
      <c r="G843" s="1"/>
      <c r="H843" s="1"/>
      <c r="I843" s="1"/>
    </row>
    <row r="844" spans="6:9" ht="13">
      <c r="F844" s="1"/>
      <c r="G844" s="1"/>
      <c r="H844" s="1"/>
      <c r="I844" s="1"/>
    </row>
    <row r="845" spans="6:9" ht="13">
      <c r="F845" s="1"/>
      <c r="G845" s="1"/>
      <c r="H845" s="1"/>
      <c r="I845" s="1"/>
    </row>
    <row r="846" spans="6:9" ht="13">
      <c r="F846" s="1"/>
      <c r="G846" s="1"/>
      <c r="H846" s="1"/>
      <c r="I846" s="1"/>
    </row>
    <row r="847" spans="6:9" ht="13">
      <c r="F847" s="1"/>
      <c r="G847" s="1"/>
      <c r="H847" s="1"/>
      <c r="I847" s="1"/>
    </row>
    <row r="848" spans="6:9" ht="13">
      <c r="F848" s="1"/>
      <c r="G848" s="1"/>
      <c r="H848" s="1"/>
      <c r="I848" s="1"/>
    </row>
    <row r="849" spans="6:9" ht="13">
      <c r="F849" s="1"/>
      <c r="G849" s="1"/>
      <c r="H849" s="1"/>
      <c r="I849" s="1"/>
    </row>
    <row r="850" spans="6:9" ht="13">
      <c r="F850" s="1"/>
      <c r="G850" s="1"/>
      <c r="H850" s="1"/>
      <c r="I850" s="1"/>
    </row>
    <row r="851" spans="6:9" ht="13">
      <c r="F851" s="1"/>
      <c r="G851" s="1"/>
      <c r="H851" s="1"/>
      <c r="I851" s="1"/>
    </row>
    <row r="852" spans="6:9" ht="13">
      <c r="F852" s="1"/>
      <c r="G852" s="1"/>
      <c r="H852" s="1"/>
      <c r="I852" s="1"/>
    </row>
    <row r="853" spans="6:9" ht="13">
      <c r="F853" s="1"/>
      <c r="G853" s="1"/>
      <c r="H853" s="1"/>
      <c r="I853" s="1"/>
    </row>
    <row r="854" spans="6:9" ht="13">
      <c r="F854" s="1"/>
      <c r="G854" s="1"/>
      <c r="H854" s="1"/>
      <c r="I854" s="1"/>
    </row>
    <row r="855" spans="6:9" ht="13">
      <c r="F855" s="1"/>
      <c r="G855" s="1"/>
      <c r="H855" s="1"/>
      <c r="I855" s="1"/>
    </row>
    <row r="856" spans="6:9" ht="13">
      <c r="F856" s="1"/>
      <c r="G856" s="1"/>
      <c r="H856" s="1"/>
      <c r="I856" s="1"/>
    </row>
    <row r="857" spans="6:9" ht="13">
      <c r="F857" s="1"/>
      <c r="G857" s="1"/>
      <c r="H857" s="1"/>
      <c r="I857" s="1"/>
    </row>
    <row r="858" spans="6:9" ht="13">
      <c r="F858" s="1"/>
      <c r="G858" s="1"/>
      <c r="H858" s="1"/>
      <c r="I858" s="1"/>
    </row>
    <row r="859" spans="6:9" ht="13">
      <c r="F859" s="1"/>
      <c r="G859" s="1"/>
      <c r="H859" s="1"/>
      <c r="I859" s="1"/>
    </row>
    <row r="860" spans="6:9" ht="13">
      <c r="F860" s="1"/>
      <c r="G860" s="1"/>
      <c r="H860" s="1"/>
      <c r="I860" s="1"/>
    </row>
    <row r="861" spans="6:9" ht="13">
      <c r="F861" s="1"/>
      <c r="G861" s="1"/>
      <c r="H861" s="1"/>
      <c r="I861" s="1"/>
    </row>
    <row r="862" spans="6:9" ht="13">
      <c r="F862" s="1"/>
      <c r="G862" s="1"/>
      <c r="H862" s="1"/>
      <c r="I862" s="1"/>
    </row>
    <row r="863" spans="6:9" ht="13">
      <c r="F863" s="1"/>
      <c r="G863" s="1"/>
      <c r="H863" s="1"/>
      <c r="I863" s="1"/>
    </row>
    <row r="864" spans="6:9" ht="13">
      <c r="F864" s="1"/>
      <c r="G864" s="1"/>
      <c r="H864" s="1"/>
      <c r="I864" s="1"/>
    </row>
    <row r="865" spans="6:9" ht="13">
      <c r="F865" s="1"/>
      <c r="G865" s="1"/>
      <c r="H865" s="1"/>
      <c r="I865" s="1"/>
    </row>
    <row r="866" spans="6:9" ht="13">
      <c r="F866" s="1"/>
      <c r="G866" s="1"/>
      <c r="H866" s="1"/>
      <c r="I866" s="1"/>
    </row>
    <row r="867" spans="6:9" ht="13">
      <c r="F867" s="1"/>
      <c r="G867" s="1"/>
      <c r="H867" s="1"/>
      <c r="I867" s="1"/>
    </row>
    <row r="868" spans="6:9" ht="13">
      <c r="F868" s="1"/>
      <c r="G868" s="1"/>
      <c r="H868" s="1"/>
      <c r="I868" s="1"/>
    </row>
    <row r="869" spans="6:9" ht="13">
      <c r="F869" s="1"/>
      <c r="G869" s="1"/>
      <c r="H869" s="1"/>
      <c r="I869" s="1"/>
    </row>
    <row r="870" spans="6:9" ht="13">
      <c r="F870" s="1"/>
      <c r="G870" s="1"/>
      <c r="H870" s="1"/>
      <c r="I870" s="1"/>
    </row>
    <row r="871" spans="6:9" ht="13">
      <c r="F871" s="1"/>
      <c r="G871" s="1"/>
      <c r="H871" s="1"/>
      <c r="I871" s="1"/>
    </row>
    <row r="872" spans="6:9" ht="13">
      <c r="F872" s="1"/>
      <c r="G872" s="1"/>
      <c r="H872" s="1"/>
      <c r="I872" s="1"/>
    </row>
    <row r="873" spans="6:9" ht="13">
      <c r="F873" s="1"/>
      <c r="G873" s="1"/>
      <c r="H873" s="1"/>
      <c r="I873" s="1"/>
    </row>
    <row r="874" spans="6:9" ht="13">
      <c r="F874" s="1"/>
      <c r="G874" s="1"/>
      <c r="H874" s="1"/>
      <c r="I874" s="1"/>
    </row>
    <row r="875" spans="6:9" ht="13">
      <c r="F875" s="1"/>
      <c r="G875" s="1"/>
      <c r="H875" s="1"/>
      <c r="I875" s="1"/>
    </row>
    <row r="876" spans="6:9" ht="13">
      <c r="F876" s="1"/>
      <c r="G876" s="1"/>
      <c r="H876" s="1"/>
      <c r="I876" s="1"/>
    </row>
    <row r="877" spans="6:9" ht="13">
      <c r="F877" s="1"/>
      <c r="G877" s="1"/>
      <c r="H877" s="1"/>
      <c r="I877" s="1"/>
    </row>
    <row r="878" spans="6:9" ht="13">
      <c r="F878" s="1"/>
      <c r="G878" s="1"/>
      <c r="H878" s="1"/>
      <c r="I878" s="1"/>
    </row>
    <row r="879" spans="6:9" ht="13">
      <c r="F879" s="1"/>
      <c r="G879" s="1"/>
      <c r="H879" s="1"/>
      <c r="I879" s="1"/>
    </row>
    <row r="880" spans="6:9" ht="13">
      <c r="F880" s="1"/>
      <c r="G880" s="1"/>
      <c r="H880" s="1"/>
      <c r="I880" s="1"/>
    </row>
    <row r="881" spans="6:9" ht="13">
      <c r="F881" s="1"/>
      <c r="G881" s="1"/>
      <c r="H881" s="1"/>
      <c r="I881" s="1"/>
    </row>
    <row r="882" spans="6:9" ht="13">
      <c r="F882" s="1"/>
      <c r="G882" s="1"/>
      <c r="H882" s="1"/>
      <c r="I882" s="1"/>
    </row>
    <row r="883" spans="6:9" ht="13">
      <c r="F883" s="1"/>
      <c r="G883" s="1"/>
      <c r="H883" s="1"/>
      <c r="I883" s="1"/>
    </row>
    <row r="884" spans="6:9" ht="13">
      <c r="F884" s="1"/>
      <c r="G884" s="1"/>
      <c r="H884" s="1"/>
      <c r="I884" s="1"/>
    </row>
    <row r="885" spans="6:9" ht="13">
      <c r="F885" s="1"/>
      <c r="G885" s="1"/>
      <c r="H885" s="1"/>
      <c r="I885" s="1"/>
    </row>
    <row r="886" spans="6:9" ht="13">
      <c r="F886" s="1"/>
      <c r="G886" s="1"/>
      <c r="H886" s="1"/>
      <c r="I886" s="1"/>
    </row>
    <row r="887" spans="6:9" ht="13">
      <c r="F887" s="1"/>
      <c r="G887" s="1"/>
      <c r="H887" s="1"/>
      <c r="I887" s="1"/>
    </row>
    <row r="888" spans="6:9" ht="13">
      <c r="F888" s="1"/>
      <c r="G888" s="1"/>
      <c r="H888" s="1"/>
      <c r="I888" s="1"/>
    </row>
    <row r="889" spans="6:9" ht="13">
      <c r="F889" s="1"/>
      <c r="G889" s="1"/>
      <c r="H889" s="1"/>
      <c r="I889" s="1"/>
    </row>
    <row r="890" spans="6:9" ht="13">
      <c r="F890" s="1"/>
      <c r="G890" s="1"/>
      <c r="H890" s="1"/>
      <c r="I890" s="1"/>
    </row>
    <row r="891" spans="6:9" ht="13">
      <c r="F891" s="1"/>
      <c r="G891" s="1"/>
      <c r="H891" s="1"/>
      <c r="I891" s="1"/>
    </row>
    <row r="892" spans="6:9" ht="13">
      <c r="F892" s="1"/>
      <c r="G892" s="1"/>
      <c r="H892" s="1"/>
      <c r="I892" s="1"/>
    </row>
    <row r="893" spans="6:9" ht="13">
      <c r="F893" s="1"/>
      <c r="G893" s="1"/>
      <c r="H893" s="1"/>
      <c r="I893" s="1"/>
    </row>
    <row r="894" spans="6:9" ht="13">
      <c r="F894" s="1"/>
      <c r="G894" s="1"/>
      <c r="H894" s="1"/>
      <c r="I894" s="1"/>
    </row>
    <row r="895" spans="6:9" ht="13">
      <c r="F895" s="1"/>
      <c r="G895" s="1"/>
      <c r="H895" s="1"/>
      <c r="I895" s="1"/>
    </row>
    <row r="896" spans="6:9" ht="13">
      <c r="F896" s="1"/>
      <c r="G896" s="1"/>
      <c r="H896" s="1"/>
      <c r="I896" s="1"/>
    </row>
    <row r="897" spans="6:9" ht="13">
      <c r="F897" s="1"/>
      <c r="G897" s="1"/>
      <c r="H897" s="1"/>
      <c r="I897" s="1"/>
    </row>
    <row r="898" spans="6:9" ht="13">
      <c r="F898" s="1"/>
      <c r="G898" s="1"/>
      <c r="H898" s="1"/>
      <c r="I898" s="1"/>
    </row>
    <row r="899" spans="6:9" ht="13">
      <c r="F899" s="1"/>
      <c r="G899" s="1"/>
      <c r="H899" s="1"/>
      <c r="I899" s="1"/>
    </row>
    <row r="900" spans="6:9" ht="13">
      <c r="F900" s="1"/>
      <c r="G900" s="1"/>
      <c r="H900" s="1"/>
      <c r="I900" s="1"/>
    </row>
    <row r="901" spans="6:9" ht="13">
      <c r="F901" s="1"/>
      <c r="G901" s="1"/>
      <c r="H901" s="1"/>
      <c r="I901" s="1"/>
    </row>
    <row r="902" spans="6:9" ht="13">
      <c r="F902" s="1"/>
      <c r="G902" s="1"/>
      <c r="H902" s="1"/>
      <c r="I902" s="1"/>
    </row>
    <row r="903" spans="6:9" ht="13">
      <c r="F903" s="1"/>
      <c r="G903" s="1"/>
      <c r="H903" s="1"/>
      <c r="I903" s="1"/>
    </row>
    <row r="904" spans="6:9" ht="13">
      <c r="F904" s="1"/>
      <c r="G904" s="1"/>
      <c r="H904" s="1"/>
      <c r="I904" s="1"/>
    </row>
    <row r="905" spans="6:9" ht="13">
      <c r="F905" s="1"/>
      <c r="G905" s="1"/>
      <c r="H905" s="1"/>
      <c r="I905" s="1"/>
    </row>
    <row r="906" spans="6:9" ht="13">
      <c r="F906" s="1"/>
      <c r="G906" s="1"/>
      <c r="H906" s="1"/>
      <c r="I906" s="1"/>
    </row>
    <row r="907" spans="6:9" ht="13">
      <c r="F907" s="1"/>
      <c r="G907" s="1"/>
      <c r="H907" s="1"/>
      <c r="I907" s="1"/>
    </row>
    <row r="908" spans="6:9" ht="13">
      <c r="F908" s="1"/>
      <c r="G908" s="1"/>
      <c r="H908" s="1"/>
      <c r="I908" s="1"/>
    </row>
    <row r="909" spans="6:9" ht="13">
      <c r="F909" s="1"/>
      <c r="G909" s="1"/>
      <c r="H909" s="1"/>
      <c r="I909" s="1"/>
    </row>
    <row r="910" spans="6:9" ht="13">
      <c r="F910" s="1"/>
      <c r="G910" s="1"/>
      <c r="H910" s="1"/>
      <c r="I910" s="1"/>
    </row>
    <row r="911" spans="6:9" ht="13">
      <c r="F911" s="1"/>
      <c r="G911" s="1"/>
      <c r="H911" s="1"/>
      <c r="I911" s="1"/>
    </row>
    <row r="912" spans="6:9" ht="13">
      <c r="F912" s="1"/>
      <c r="G912" s="1"/>
      <c r="H912" s="1"/>
      <c r="I912" s="1"/>
    </row>
    <row r="913" spans="6:9" ht="13">
      <c r="F913" s="1"/>
      <c r="G913" s="1"/>
      <c r="H913" s="1"/>
      <c r="I913" s="1"/>
    </row>
    <row r="914" spans="6:9" ht="13">
      <c r="F914" s="1"/>
      <c r="G914" s="1"/>
      <c r="H914" s="1"/>
      <c r="I914" s="1"/>
    </row>
    <row r="915" spans="6:9" ht="13">
      <c r="F915" s="1"/>
      <c r="G915" s="1"/>
      <c r="H915" s="1"/>
      <c r="I915" s="1"/>
    </row>
    <row r="916" spans="6:9" ht="13">
      <c r="F916" s="1"/>
      <c r="G916" s="1"/>
      <c r="H916" s="1"/>
      <c r="I916" s="1"/>
    </row>
    <row r="917" spans="6:9" ht="13">
      <c r="F917" s="1"/>
      <c r="G917" s="1"/>
      <c r="H917" s="1"/>
      <c r="I917" s="1"/>
    </row>
    <row r="918" spans="6:9" ht="13">
      <c r="F918" s="1"/>
      <c r="G918" s="1"/>
      <c r="H918" s="1"/>
      <c r="I918" s="1"/>
    </row>
    <row r="919" spans="6:9" ht="13">
      <c r="F919" s="1"/>
      <c r="G919" s="1"/>
      <c r="H919" s="1"/>
      <c r="I919" s="1"/>
    </row>
    <row r="920" spans="6:9" ht="13">
      <c r="F920" s="1"/>
      <c r="G920" s="1"/>
      <c r="H920" s="1"/>
      <c r="I920" s="1"/>
    </row>
    <row r="921" spans="6:9" ht="13">
      <c r="F921" s="1"/>
      <c r="G921" s="1"/>
      <c r="H921" s="1"/>
      <c r="I921" s="1"/>
    </row>
    <row r="922" spans="6:9" ht="13">
      <c r="F922" s="1"/>
      <c r="G922" s="1"/>
      <c r="H922" s="1"/>
      <c r="I922" s="1"/>
    </row>
    <row r="923" spans="6:9" ht="13">
      <c r="F923" s="1"/>
      <c r="G923" s="1"/>
      <c r="H923" s="1"/>
      <c r="I923" s="1"/>
    </row>
    <row r="924" spans="6:9" ht="13">
      <c r="F924" s="1"/>
      <c r="G924" s="1"/>
      <c r="H924" s="1"/>
      <c r="I924" s="1"/>
    </row>
    <row r="925" spans="6:9" ht="13">
      <c r="F925" s="1"/>
      <c r="G925" s="1"/>
      <c r="H925" s="1"/>
      <c r="I925" s="1"/>
    </row>
    <row r="926" spans="6:9" ht="13">
      <c r="F926" s="1"/>
      <c r="G926" s="1"/>
      <c r="H926" s="1"/>
      <c r="I926" s="1"/>
    </row>
    <row r="927" spans="6:9" ht="13">
      <c r="F927" s="1"/>
      <c r="G927" s="1"/>
      <c r="H927" s="1"/>
      <c r="I927" s="1"/>
    </row>
    <row r="928" spans="6:9" ht="13">
      <c r="F928" s="1"/>
      <c r="G928" s="1"/>
      <c r="H928" s="1"/>
      <c r="I928" s="1"/>
    </row>
    <row r="929" spans="6:9" ht="13">
      <c r="F929" s="1"/>
      <c r="G929" s="1"/>
      <c r="H929" s="1"/>
      <c r="I929" s="1"/>
    </row>
    <row r="930" spans="6:9" ht="13">
      <c r="F930" s="1"/>
      <c r="G930" s="1"/>
      <c r="H930" s="1"/>
      <c r="I930" s="1"/>
    </row>
    <row r="931" spans="6:9" ht="13">
      <c r="F931" s="1"/>
      <c r="G931" s="1"/>
      <c r="H931" s="1"/>
      <c r="I931" s="1"/>
    </row>
    <row r="932" spans="6:9" ht="13">
      <c r="F932" s="1"/>
      <c r="G932" s="1"/>
      <c r="H932" s="1"/>
      <c r="I932" s="1"/>
    </row>
    <row r="933" spans="6:9" ht="13">
      <c r="F933" s="1"/>
      <c r="G933" s="1"/>
      <c r="H933" s="1"/>
      <c r="I933" s="1"/>
    </row>
    <row r="934" spans="6:9" ht="13">
      <c r="F934" s="1"/>
      <c r="G934" s="1"/>
      <c r="H934" s="1"/>
      <c r="I934" s="1"/>
    </row>
    <row r="935" spans="6:9" ht="13">
      <c r="F935" s="1"/>
      <c r="G935" s="1"/>
      <c r="H935" s="1"/>
      <c r="I935" s="1"/>
    </row>
    <row r="936" spans="6:9" ht="13">
      <c r="F936" s="1"/>
      <c r="G936" s="1"/>
      <c r="H936" s="1"/>
      <c r="I936" s="1"/>
    </row>
    <row r="937" spans="6:9" ht="13">
      <c r="F937" s="1"/>
      <c r="G937" s="1"/>
      <c r="H937" s="1"/>
      <c r="I937" s="1"/>
    </row>
    <row r="938" spans="6:9" ht="13">
      <c r="F938" s="1"/>
      <c r="G938" s="1"/>
      <c r="H938" s="1"/>
      <c r="I938" s="1"/>
    </row>
    <row r="939" spans="6:9" ht="13">
      <c r="F939" s="1"/>
      <c r="G939" s="1"/>
      <c r="H939" s="1"/>
      <c r="I939" s="1"/>
    </row>
    <row r="940" spans="6:9" ht="13">
      <c r="F940" s="1"/>
      <c r="G940" s="1"/>
      <c r="H940" s="1"/>
      <c r="I940" s="1"/>
    </row>
    <row r="941" spans="6:9" ht="13">
      <c r="F941" s="1"/>
      <c r="G941" s="1"/>
      <c r="H941" s="1"/>
      <c r="I941" s="1"/>
    </row>
    <row r="942" spans="6:9" ht="13">
      <c r="F942" s="1"/>
      <c r="G942" s="1"/>
      <c r="H942" s="1"/>
      <c r="I942" s="1"/>
    </row>
    <row r="943" spans="6:9" ht="13">
      <c r="F943" s="1"/>
      <c r="G943" s="1"/>
      <c r="H943" s="1"/>
      <c r="I943" s="1"/>
    </row>
    <row r="944" spans="6:9" ht="13">
      <c r="F944" s="1"/>
      <c r="G944" s="1"/>
      <c r="H944" s="1"/>
      <c r="I944" s="1"/>
    </row>
    <row r="945" spans="6:9" ht="13">
      <c r="F945" s="1"/>
      <c r="G945" s="1"/>
      <c r="H945" s="1"/>
      <c r="I945" s="1"/>
    </row>
    <row r="946" spans="6:9" ht="13">
      <c r="F946" s="1"/>
      <c r="G946" s="1"/>
      <c r="H946" s="1"/>
      <c r="I946" s="1"/>
    </row>
    <row r="947" spans="6:9" ht="13">
      <c r="F947" s="1"/>
      <c r="G947" s="1"/>
      <c r="H947" s="1"/>
      <c r="I947" s="1"/>
    </row>
    <row r="948" spans="6:9" ht="13">
      <c r="F948" s="1"/>
      <c r="G948" s="1"/>
      <c r="H948" s="1"/>
      <c r="I948" s="1"/>
    </row>
    <row r="949" spans="6:9" ht="13">
      <c r="F949" s="1"/>
      <c r="G949" s="1"/>
      <c r="H949" s="1"/>
      <c r="I949" s="1"/>
    </row>
    <row r="950" spans="6:9" ht="13">
      <c r="F950" s="1"/>
      <c r="G950" s="1"/>
      <c r="H950" s="1"/>
      <c r="I950" s="1"/>
    </row>
    <row r="951" spans="6:9" ht="13">
      <c r="F951" s="1"/>
      <c r="G951" s="1"/>
      <c r="H951" s="1"/>
      <c r="I951" s="1"/>
    </row>
    <row r="952" spans="6:9" ht="13">
      <c r="F952" s="1"/>
      <c r="G952" s="1"/>
      <c r="H952" s="1"/>
      <c r="I952" s="1"/>
    </row>
    <row r="953" spans="6:9" ht="13">
      <c r="F953" s="1"/>
      <c r="G953" s="1"/>
      <c r="H953" s="1"/>
      <c r="I953" s="1"/>
    </row>
    <row r="954" spans="6:9" ht="13">
      <c r="F954" s="1"/>
      <c r="G954" s="1"/>
      <c r="H954" s="1"/>
      <c r="I954" s="1"/>
    </row>
    <row r="955" spans="6:9" ht="13">
      <c r="F955" s="1"/>
      <c r="G955" s="1"/>
      <c r="H955" s="1"/>
      <c r="I955" s="1"/>
    </row>
    <row r="956" spans="6:9" ht="13">
      <c r="F956" s="1"/>
      <c r="G956" s="1"/>
      <c r="H956" s="1"/>
      <c r="I956" s="1"/>
    </row>
    <row r="957" spans="6:9" ht="13">
      <c r="F957" s="1"/>
      <c r="G957" s="1"/>
      <c r="H957" s="1"/>
      <c r="I957" s="1"/>
    </row>
    <row r="958" spans="6:9" ht="13">
      <c r="F958" s="1"/>
      <c r="G958" s="1"/>
      <c r="H958" s="1"/>
      <c r="I958" s="1"/>
    </row>
    <row r="959" spans="6:9" ht="13">
      <c r="F959" s="1"/>
      <c r="G959" s="1"/>
      <c r="H959" s="1"/>
      <c r="I959" s="1"/>
    </row>
    <row r="960" spans="6:9" ht="13">
      <c r="F960" s="1"/>
      <c r="G960" s="1"/>
      <c r="H960" s="1"/>
      <c r="I960" s="1"/>
    </row>
    <row r="961" spans="6:9" ht="13">
      <c r="F961" s="1"/>
      <c r="G961" s="1"/>
      <c r="H961" s="1"/>
      <c r="I961" s="1"/>
    </row>
    <row r="962" spans="6:9" ht="13">
      <c r="F962" s="1"/>
      <c r="G962" s="1"/>
      <c r="H962" s="1"/>
      <c r="I962" s="1"/>
    </row>
    <row r="963" spans="6:9" ht="13">
      <c r="F963" s="1"/>
      <c r="G963" s="1"/>
      <c r="H963" s="1"/>
      <c r="I963" s="1"/>
    </row>
    <row r="964" spans="6:9" ht="13">
      <c r="F964" s="1"/>
      <c r="G964" s="1"/>
      <c r="H964" s="1"/>
      <c r="I964" s="1"/>
    </row>
    <row r="965" spans="6:9" ht="13">
      <c r="F965" s="1"/>
      <c r="G965" s="1"/>
      <c r="H965" s="1"/>
      <c r="I965" s="1"/>
    </row>
    <row r="966" spans="6:9" ht="13">
      <c r="F966" s="1"/>
      <c r="G966" s="1"/>
      <c r="H966" s="1"/>
      <c r="I966" s="1"/>
    </row>
    <row r="967" spans="6:9" ht="13">
      <c r="F967" s="1"/>
      <c r="G967" s="1"/>
      <c r="H967" s="1"/>
      <c r="I967" s="1"/>
    </row>
    <row r="968" spans="6:9" ht="13">
      <c r="F968" s="1"/>
      <c r="G968" s="1"/>
      <c r="H968" s="1"/>
      <c r="I968" s="1"/>
    </row>
    <row r="969" spans="6:9" ht="13">
      <c r="F969" s="1"/>
      <c r="G969" s="1"/>
      <c r="H969" s="1"/>
      <c r="I969" s="1"/>
    </row>
    <row r="970" spans="6:9" ht="13">
      <c r="F970" s="1"/>
      <c r="G970" s="1"/>
      <c r="H970" s="1"/>
      <c r="I970" s="1"/>
    </row>
    <row r="971" spans="6:9" ht="13">
      <c r="F971" s="1"/>
      <c r="G971" s="1"/>
      <c r="H971" s="1"/>
      <c r="I971" s="1"/>
    </row>
    <row r="972" spans="6:9" ht="13">
      <c r="F972" s="1"/>
      <c r="G972" s="1"/>
      <c r="H972" s="1"/>
      <c r="I972" s="1"/>
    </row>
    <row r="973" spans="6:9" ht="13">
      <c r="F973" s="1"/>
      <c r="G973" s="1"/>
      <c r="H973" s="1"/>
      <c r="I973" s="1"/>
    </row>
    <row r="974" spans="6:9" ht="13">
      <c r="F974" s="1"/>
      <c r="G974" s="1"/>
      <c r="H974" s="1"/>
      <c r="I974" s="1"/>
    </row>
    <row r="975" spans="6:9" ht="13">
      <c r="F975" s="1"/>
      <c r="G975" s="1"/>
      <c r="H975" s="1"/>
      <c r="I975" s="1"/>
    </row>
    <row r="976" spans="6:9" ht="13">
      <c r="F976" s="1"/>
      <c r="G976" s="1"/>
      <c r="H976" s="1"/>
      <c r="I976" s="1"/>
    </row>
    <row r="977" spans="6:9" ht="13">
      <c r="F977" s="1"/>
      <c r="G977" s="1"/>
      <c r="H977" s="1"/>
      <c r="I977" s="1"/>
    </row>
    <row r="978" spans="6:9" ht="13">
      <c r="F978" s="1"/>
      <c r="G978" s="1"/>
      <c r="H978" s="1"/>
      <c r="I978" s="1"/>
    </row>
    <row r="979" spans="6:9" ht="13">
      <c r="F979" s="1"/>
      <c r="G979" s="1"/>
      <c r="H979" s="1"/>
      <c r="I979" s="1"/>
    </row>
    <row r="980" spans="6:9" ht="13">
      <c r="F980" s="1"/>
      <c r="G980" s="1"/>
      <c r="H980" s="1"/>
      <c r="I980" s="1"/>
    </row>
    <row r="981" spans="6:9" ht="13">
      <c r="F981" s="1"/>
      <c r="G981" s="1"/>
      <c r="H981" s="1"/>
      <c r="I981" s="1"/>
    </row>
    <row r="982" spans="6:9" ht="13">
      <c r="F982" s="1"/>
      <c r="G982" s="1"/>
      <c r="H982" s="1"/>
      <c r="I982" s="1"/>
    </row>
    <row r="983" spans="6:9" ht="13">
      <c r="F983" s="1"/>
      <c r="G983" s="1"/>
      <c r="H983" s="1"/>
      <c r="I983" s="1"/>
    </row>
    <row r="984" spans="6:9" ht="13">
      <c r="F984" s="1"/>
      <c r="G984" s="1"/>
      <c r="H984" s="1"/>
      <c r="I984" s="1"/>
    </row>
    <row r="985" spans="6:9" ht="13">
      <c r="F985" s="1"/>
      <c r="G985" s="1"/>
      <c r="H985" s="1"/>
      <c r="I985" s="1"/>
    </row>
    <row r="986" spans="6:9" ht="13">
      <c r="F986" s="1"/>
      <c r="G986" s="1"/>
      <c r="H986" s="1"/>
      <c r="I986" s="1"/>
    </row>
    <row r="987" spans="6:9" ht="13">
      <c r="F987" s="1"/>
      <c r="G987" s="1"/>
      <c r="H987" s="1"/>
      <c r="I987" s="1"/>
    </row>
    <row r="988" spans="6:9" ht="13">
      <c r="F988" s="1"/>
      <c r="G988" s="1"/>
      <c r="H988" s="1"/>
      <c r="I988" s="1"/>
    </row>
    <row r="989" spans="6:9" ht="13">
      <c r="F989" s="1"/>
      <c r="G989" s="1"/>
      <c r="H989" s="1"/>
      <c r="I989" s="1"/>
    </row>
    <row r="990" spans="6:9" ht="13">
      <c r="F990" s="1"/>
      <c r="G990" s="1"/>
      <c r="H990" s="1"/>
      <c r="I990" s="1"/>
    </row>
    <row r="991" spans="6:9" ht="13">
      <c r="F991" s="1"/>
      <c r="G991" s="1"/>
      <c r="H991" s="1"/>
      <c r="I991" s="1"/>
    </row>
    <row r="992" spans="6:9" ht="13">
      <c r="F992" s="1"/>
      <c r="G992" s="1"/>
      <c r="H992" s="1"/>
      <c r="I992" s="1"/>
    </row>
    <row r="993" spans="6:9" ht="13">
      <c r="F993" s="1"/>
      <c r="G993" s="1"/>
      <c r="H993" s="1"/>
      <c r="I993" s="1"/>
    </row>
    <row r="994" spans="6:9" ht="13">
      <c r="F994" s="1"/>
      <c r="G994" s="1"/>
      <c r="H994" s="1"/>
      <c r="I994" s="1"/>
    </row>
  </sheetData>
  <dataValidations count="1">
    <dataValidation type="list" allowBlank="1" showErrorMessage="1" sqref="B6:D6" xr:uid="{00000000-0002-0000-0600-000000000000}">
      <formula1>"TRUE,FALSE"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00"/>
  <sheetViews>
    <sheetView workbookViewId="0">
      <selection activeCell="R5" sqref="R5"/>
    </sheetView>
  </sheetViews>
  <sheetFormatPr baseColWidth="10" defaultColWidth="12.6640625" defaultRowHeight="15.75" customHeight="1"/>
  <cols>
    <col min="1" max="1" width="16.6640625" customWidth="1"/>
    <col min="2" max="2" width="15.33203125" customWidth="1"/>
    <col min="3" max="3" width="12.33203125" customWidth="1"/>
    <col min="4" max="4" width="12.1640625" customWidth="1"/>
    <col min="5" max="6" width="14.1640625" customWidth="1"/>
    <col min="7" max="7" width="13.33203125" customWidth="1"/>
    <col min="8" max="8" width="11.1640625" customWidth="1"/>
    <col min="9" max="9" width="14.5" customWidth="1"/>
    <col min="10" max="10" width="7.6640625" customWidth="1"/>
    <col min="11" max="11" width="10.6640625" customWidth="1"/>
    <col min="12" max="12" width="17.6640625" customWidth="1"/>
    <col min="13" max="13" width="13.83203125" customWidth="1"/>
    <col min="14" max="14" width="15.1640625" customWidth="1"/>
    <col min="15" max="15" width="16.6640625" customWidth="1"/>
    <col min="16" max="16" width="12.6640625" customWidth="1"/>
    <col min="17" max="17" width="7.6640625" customWidth="1"/>
    <col min="18" max="18" width="13.5" customWidth="1"/>
    <col min="19" max="19" width="15.6640625" customWidth="1"/>
    <col min="20" max="22" width="7.6640625" customWidth="1"/>
    <col min="23" max="23" width="8" customWidth="1"/>
    <col min="24" max="24" width="7" customWidth="1"/>
    <col min="25" max="25" width="19.83203125" customWidth="1"/>
    <col min="26" max="28" width="7.6640625" customWidth="1"/>
  </cols>
  <sheetData>
    <row r="1" spans="1:25" ht="14.25" customHeight="1">
      <c r="A1" s="40" t="s">
        <v>253</v>
      </c>
      <c r="B1" s="41"/>
      <c r="C1" s="41"/>
      <c r="D1" s="8"/>
      <c r="E1" s="42"/>
      <c r="F1" s="43" t="s">
        <v>48</v>
      </c>
      <c r="G1" s="44">
        <v>0.72</v>
      </c>
      <c r="H1" s="45" t="s">
        <v>254</v>
      </c>
      <c r="I1" s="46" t="s">
        <v>255</v>
      </c>
      <c r="J1" s="47">
        <v>10</v>
      </c>
      <c r="K1" s="48" t="s">
        <v>256</v>
      </c>
      <c r="L1" s="49" t="s">
        <v>257</v>
      </c>
      <c r="M1" s="50">
        <v>36</v>
      </c>
      <c r="N1" s="51" t="s">
        <v>258</v>
      </c>
      <c r="O1" s="52" t="s">
        <v>259</v>
      </c>
      <c r="P1" s="53">
        <v>40</v>
      </c>
      <c r="Q1" s="54" t="s">
        <v>260</v>
      </c>
      <c r="R1" s="55" t="s">
        <v>38</v>
      </c>
      <c r="S1" s="55">
        <v>2000</v>
      </c>
      <c r="T1" s="55" t="s">
        <v>261</v>
      </c>
      <c r="V1" s="56" t="s">
        <v>519</v>
      </c>
      <c r="W1" s="56"/>
      <c r="X1" s="56">
        <v>15</v>
      </c>
      <c r="Y1" s="56" t="s">
        <v>520</v>
      </c>
    </row>
    <row r="2" spans="1:25" ht="14.25" customHeight="1">
      <c r="A2" s="57" t="s">
        <v>263</v>
      </c>
      <c r="B2" s="58">
        <v>100</v>
      </c>
      <c r="C2" s="59" t="s">
        <v>264</v>
      </c>
      <c r="D2" s="8"/>
      <c r="E2" s="8"/>
      <c r="F2" s="8" t="s">
        <v>161</v>
      </c>
      <c r="G2" s="8">
        <v>183</v>
      </c>
      <c r="H2" s="60" t="s">
        <v>147</v>
      </c>
      <c r="I2" s="61" t="s">
        <v>265</v>
      </c>
      <c r="J2" s="62">
        <v>50</v>
      </c>
      <c r="K2" s="63" t="s">
        <v>266</v>
      </c>
      <c r="L2" s="8"/>
      <c r="M2" s="8"/>
      <c r="N2" s="60"/>
      <c r="O2" s="64" t="s">
        <v>267</v>
      </c>
      <c r="P2" s="65">
        <v>0.35</v>
      </c>
      <c r="Q2" s="66" t="s">
        <v>254</v>
      </c>
      <c r="R2" s="55" t="s">
        <v>268</v>
      </c>
      <c r="S2" s="55">
        <v>0.96</v>
      </c>
      <c r="T2" s="55"/>
      <c r="V2" s="56" t="s">
        <v>521</v>
      </c>
      <c r="W2" s="56" t="s">
        <v>19</v>
      </c>
      <c r="X2" s="56">
        <v>10</v>
      </c>
      <c r="Y2" s="56" t="s">
        <v>209</v>
      </c>
    </row>
    <row r="3" spans="1:25" ht="14.25" customHeight="1">
      <c r="A3" s="57" t="s">
        <v>271</v>
      </c>
      <c r="B3" s="58">
        <v>0.4</v>
      </c>
      <c r="C3" s="59" t="s">
        <v>272</v>
      </c>
      <c r="D3" s="8"/>
      <c r="E3" s="8"/>
      <c r="F3" s="8" t="s">
        <v>522</v>
      </c>
      <c r="G3" s="56">
        <v>38.799999999999997</v>
      </c>
      <c r="H3" s="60" t="s">
        <v>523</v>
      </c>
      <c r="I3" s="61" t="s">
        <v>273</v>
      </c>
      <c r="J3" s="62">
        <v>2</v>
      </c>
      <c r="K3" s="63" t="s">
        <v>274</v>
      </c>
      <c r="L3" s="8"/>
      <c r="M3" s="8"/>
      <c r="N3" s="18"/>
      <c r="O3" s="8"/>
      <c r="P3" s="8"/>
      <c r="Q3" s="8"/>
      <c r="R3" s="55" t="s">
        <v>275</v>
      </c>
      <c r="S3" s="55">
        <v>0.96</v>
      </c>
      <c r="T3" s="55"/>
      <c r="V3" s="56" t="s">
        <v>524</v>
      </c>
      <c r="W3" s="56" t="s">
        <v>525</v>
      </c>
      <c r="X3" s="56">
        <v>7</v>
      </c>
      <c r="Y3" s="56" t="s">
        <v>209</v>
      </c>
    </row>
    <row r="4" spans="1:25" ht="14.25" customHeight="1">
      <c r="A4" s="57" t="s">
        <v>278</v>
      </c>
      <c r="B4" s="58">
        <v>300</v>
      </c>
      <c r="C4" s="67" t="s">
        <v>279</v>
      </c>
      <c r="D4" s="8"/>
      <c r="E4" s="8"/>
      <c r="F4" s="8" t="s">
        <v>205</v>
      </c>
      <c r="G4" s="8">
        <v>1.4330000000000001</v>
      </c>
      <c r="H4" s="8" t="s">
        <v>55</v>
      </c>
      <c r="I4" s="8"/>
      <c r="J4" s="8"/>
      <c r="K4" s="8"/>
      <c r="L4" s="8"/>
      <c r="M4" s="8"/>
      <c r="N4" s="8"/>
      <c r="O4" s="8"/>
      <c r="P4" s="8"/>
      <c r="Q4" s="8"/>
      <c r="R4" s="55" t="s">
        <v>280</v>
      </c>
      <c r="S4" s="55">
        <v>1</v>
      </c>
      <c r="T4" s="55"/>
    </row>
    <row r="5" spans="1:25" ht="14.25" customHeight="1">
      <c r="A5" s="57" t="s">
        <v>283</v>
      </c>
      <c r="B5" s="58">
        <v>0</v>
      </c>
      <c r="C5" s="67" t="s">
        <v>520</v>
      </c>
      <c r="D5" s="8"/>
      <c r="Q5" s="8"/>
    </row>
    <row r="6" spans="1:25" ht="14.25" customHeight="1"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25" ht="14.25" customHeight="1"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25" ht="14.25" customHeight="1"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8"/>
    </row>
    <row r="9" spans="1:25" ht="14.25" customHeight="1"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</row>
    <row r="10" spans="1:25" ht="14.25" customHeight="1">
      <c r="A10" s="17" t="s">
        <v>369</v>
      </c>
      <c r="B10" s="6" t="s">
        <v>526</v>
      </c>
      <c r="C10" s="6" t="s">
        <v>527</v>
      </c>
      <c r="D10" s="6" t="s">
        <v>528</v>
      </c>
      <c r="E10" s="5" t="s">
        <v>529</v>
      </c>
      <c r="F10" s="68" t="s">
        <v>44</v>
      </c>
      <c r="G10" s="68" t="s">
        <v>289</v>
      </c>
      <c r="H10" s="68" t="s">
        <v>289</v>
      </c>
      <c r="I10" s="69" t="s">
        <v>290</v>
      </c>
      <c r="J10" s="69" t="s">
        <v>290</v>
      </c>
      <c r="K10" s="69" t="s">
        <v>273</v>
      </c>
      <c r="L10" s="69" t="s">
        <v>273</v>
      </c>
      <c r="M10" s="70" t="s">
        <v>291</v>
      </c>
      <c r="N10" s="70" t="s">
        <v>291</v>
      </c>
      <c r="O10" s="71" t="s">
        <v>292</v>
      </c>
      <c r="P10" s="72" t="s">
        <v>293</v>
      </c>
    </row>
    <row r="11" spans="1:25" ht="14.25" customHeight="1">
      <c r="A11" s="73"/>
      <c r="B11" s="73" t="s">
        <v>303</v>
      </c>
      <c r="C11" s="5" t="s">
        <v>530</v>
      </c>
      <c r="D11" s="5" t="s">
        <v>520</v>
      </c>
      <c r="E11" s="5"/>
      <c r="F11" s="74" t="s">
        <v>210</v>
      </c>
      <c r="G11" s="74" t="s">
        <v>304</v>
      </c>
      <c r="H11" s="74" t="s">
        <v>305</v>
      </c>
      <c r="I11" s="75" t="s">
        <v>306</v>
      </c>
      <c r="J11" s="75" t="s">
        <v>307</v>
      </c>
      <c r="K11" s="75" t="s">
        <v>304</v>
      </c>
      <c r="L11" s="75" t="s">
        <v>305</v>
      </c>
      <c r="M11" s="76" t="s">
        <v>261</v>
      </c>
      <c r="N11" s="76" t="s">
        <v>305</v>
      </c>
      <c r="O11" s="77" t="s">
        <v>305</v>
      </c>
      <c r="P11" s="78" t="s">
        <v>284</v>
      </c>
      <c r="R11" s="56">
        <f>SUM(P12:P376)</f>
        <v>283.32183273809625</v>
      </c>
    </row>
    <row r="12" spans="1:25" ht="14.25" customHeight="1">
      <c r="A12" s="79">
        <v>41640</v>
      </c>
      <c r="B12" s="56">
        <v>18.8</v>
      </c>
      <c r="C12" s="28">
        <f t="shared" ref="C12:C266" si="0">B12/1000*$B$2</f>
        <v>1.8800000000000001</v>
      </c>
      <c r="D12" s="28">
        <f t="shared" ref="D12:D42" si="1">MAX(0,MIN($B$3,$B$5+C12))</f>
        <v>0.4</v>
      </c>
      <c r="E12" s="15">
        <f>MAX(MIN($B$5+C12, $X$1),0)</f>
        <v>1.8800000000000001</v>
      </c>
      <c r="F12" s="56">
        <f t="shared" ref="F12:F266" si="2">$G$2*1000</f>
        <v>183000</v>
      </c>
      <c r="G12" s="80">
        <f t="shared" ref="G12:G266" si="3">C12*F12/$G$1</f>
        <v>477833.33333333337</v>
      </c>
      <c r="H12" s="81">
        <f t="shared" ref="H12:H266" si="4">G12/1000000</f>
        <v>0.47783333333333339</v>
      </c>
      <c r="I12" s="56">
        <f t="shared" ref="I12:I266" si="5">$J$2*C12/$J$1*1000</f>
        <v>9400</v>
      </c>
      <c r="J12" s="56">
        <f t="shared" ref="J12:J266" si="6">I12/1000</f>
        <v>9.4</v>
      </c>
      <c r="K12" s="56">
        <f t="shared" ref="K12:K266" si="7">J12*2000000</f>
        <v>18800000</v>
      </c>
      <c r="L12" s="56">
        <f t="shared" ref="L12:L266" si="8">K12/1000000</f>
        <v>18.8</v>
      </c>
      <c r="M12" s="56">
        <f t="shared" ref="M12:M266" si="9">$M$1*24</f>
        <v>864</v>
      </c>
      <c r="N12" s="56">
        <f t="shared" ref="N12:N266" si="10">M12*3600/1000000</f>
        <v>3.1103999999999998</v>
      </c>
      <c r="O12" s="81">
        <f t="shared" ref="O12:O266" si="11">H12+L12+N12</f>
        <v>22.388233333333332</v>
      </c>
      <c r="P12" s="56">
        <f>O13/$P$1/$P$2</f>
        <v>1.6724035714285719</v>
      </c>
    </row>
    <row r="13" spans="1:25" ht="14.25" customHeight="1">
      <c r="A13" s="79">
        <v>41641</v>
      </c>
      <c r="B13" s="56">
        <v>19.8</v>
      </c>
      <c r="C13" s="28">
        <f t="shared" si="0"/>
        <v>1.9800000000000002</v>
      </c>
      <c r="D13" s="28">
        <f t="shared" si="1"/>
        <v>0.4</v>
      </c>
      <c r="E13" s="15">
        <f t="shared" ref="E13:E42" si="12">MAX(MIN($B$5+C13+E12, $X$1),0)</f>
        <v>3.8600000000000003</v>
      </c>
      <c r="F13" s="56">
        <f t="shared" si="2"/>
        <v>183000</v>
      </c>
      <c r="G13" s="80">
        <f t="shared" si="3"/>
        <v>503250.00000000012</v>
      </c>
      <c r="H13" s="81">
        <f t="shared" si="4"/>
        <v>0.50325000000000009</v>
      </c>
      <c r="I13" s="56">
        <f t="shared" si="5"/>
        <v>9900.0000000000018</v>
      </c>
      <c r="J13" s="56">
        <f t="shared" si="6"/>
        <v>9.9000000000000021</v>
      </c>
      <c r="K13" s="56">
        <f t="shared" si="7"/>
        <v>19800000.000000004</v>
      </c>
      <c r="L13" s="56">
        <f t="shared" si="8"/>
        <v>19.800000000000004</v>
      </c>
      <c r="M13" s="56">
        <f>$M$1*24</f>
        <v>864</v>
      </c>
      <c r="N13" s="56">
        <f t="shared" si="10"/>
        <v>3.1103999999999998</v>
      </c>
      <c r="O13" s="81">
        <f t="shared" si="11"/>
        <v>23.413650000000004</v>
      </c>
    </row>
    <row r="14" spans="1:25" ht="14.25" customHeight="1">
      <c r="A14" s="79">
        <v>41642</v>
      </c>
      <c r="B14" s="56">
        <v>0</v>
      </c>
      <c r="C14" s="28">
        <f t="shared" si="0"/>
        <v>0</v>
      </c>
      <c r="D14" s="28">
        <f t="shared" si="1"/>
        <v>0</v>
      </c>
      <c r="E14" s="15">
        <f t="shared" si="12"/>
        <v>3.8600000000000003</v>
      </c>
      <c r="F14" s="56">
        <f t="shared" si="2"/>
        <v>183000</v>
      </c>
      <c r="G14" s="80">
        <f t="shared" si="3"/>
        <v>0</v>
      </c>
      <c r="H14" s="81">
        <f t="shared" si="4"/>
        <v>0</v>
      </c>
      <c r="I14" s="56">
        <f t="shared" si="5"/>
        <v>0</v>
      </c>
      <c r="J14" s="56">
        <f t="shared" si="6"/>
        <v>0</v>
      </c>
      <c r="K14" s="56">
        <f t="shared" si="7"/>
        <v>0</v>
      </c>
      <c r="L14" s="56">
        <f t="shared" si="8"/>
        <v>0</v>
      </c>
      <c r="M14" s="56">
        <f t="shared" si="9"/>
        <v>864</v>
      </c>
      <c r="N14" s="56">
        <f t="shared" si="10"/>
        <v>3.1103999999999998</v>
      </c>
      <c r="O14" s="81">
        <f t="shared" si="11"/>
        <v>3.1103999999999998</v>
      </c>
      <c r="P14" s="56">
        <f t="shared" ref="P14:P268" si="13">O14/$P$1/$P$2</f>
        <v>0.22217142857142858</v>
      </c>
    </row>
    <row r="15" spans="1:25" ht="14.25" customHeight="1">
      <c r="A15" s="79">
        <v>41643</v>
      </c>
      <c r="B15" s="56">
        <v>0</v>
      </c>
      <c r="C15" s="28">
        <f t="shared" si="0"/>
        <v>0</v>
      </c>
      <c r="D15" s="28">
        <f t="shared" si="1"/>
        <v>0</v>
      </c>
      <c r="E15" s="15">
        <f t="shared" si="12"/>
        <v>3.8600000000000003</v>
      </c>
      <c r="F15" s="56">
        <f t="shared" si="2"/>
        <v>183000</v>
      </c>
      <c r="G15" s="80">
        <f t="shared" si="3"/>
        <v>0</v>
      </c>
      <c r="H15" s="81">
        <f t="shared" si="4"/>
        <v>0</v>
      </c>
      <c r="I15" s="56">
        <f t="shared" si="5"/>
        <v>0</v>
      </c>
      <c r="J15" s="56">
        <f t="shared" si="6"/>
        <v>0</v>
      </c>
      <c r="K15" s="56">
        <f t="shared" si="7"/>
        <v>0</v>
      </c>
      <c r="L15" s="56">
        <f t="shared" si="8"/>
        <v>0</v>
      </c>
      <c r="M15" s="56">
        <f t="shared" si="9"/>
        <v>864</v>
      </c>
      <c r="N15" s="56">
        <f t="shared" si="10"/>
        <v>3.1103999999999998</v>
      </c>
      <c r="O15" s="81">
        <f t="shared" si="11"/>
        <v>3.1103999999999998</v>
      </c>
      <c r="P15" s="56">
        <f t="shared" si="13"/>
        <v>0.22217142857142858</v>
      </c>
    </row>
    <row r="16" spans="1:25" ht="14.25" customHeight="1">
      <c r="A16" s="79">
        <v>41644</v>
      </c>
      <c r="B16" s="56">
        <v>0</v>
      </c>
      <c r="C16" s="28">
        <f t="shared" si="0"/>
        <v>0</v>
      </c>
      <c r="D16" s="28">
        <f t="shared" si="1"/>
        <v>0</v>
      </c>
      <c r="E16" s="15">
        <f t="shared" si="12"/>
        <v>3.8600000000000003</v>
      </c>
      <c r="F16" s="56">
        <f t="shared" si="2"/>
        <v>183000</v>
      </c>
      <c r="G16" s="80">
        <f t="shared" si="3"/>
        <v>0</v>
      </c>
      <c r="H16" s="81">
        <f t="shared" si="4"/>
        <v>0</v>
      </c>
      <c r="I16" s="56">
        <f t="shared" si="5"/>
        <v>0</v>
      </c>
      <c r="J16" s="56">
        <f t="shared" si="6"/>
        <v>0</v>
      </c>
      <c r="K16" s="56">
        <f t="shared" si="7"/>
        <v>0</v>
      </c>
      <c r="L16" s="56">
        <f t="shared" si="8"/>
        <v>0</v>
      </c>
      <c r="M16" s="56">
        <f t="shared" si="9"/>
        <v>864</v>
      </c>
      <c r="N16" s="56">
        <f t="shared" si="10"/>
        <v>3.1103999999999998</v>
      </c>
      <c r="O16" s="81">
        <f t="shared" si="11"/>
        <v>3.1103999999999998</v>
      </c>
      <c r="P16" s="56">
        <f t="shared" si="13"/>
        <v>0.22217142857142858</v>
      </c>
    </row>
    <row r="17" spans="1:16" ht="14.25" customHeight="1">
      <c r="A17" s="79">
        <v>41645</v>
      </c>
      <c r="B17" s="56">
        <v>5</v>
      </c>
      <c r="C17" s="28">
        <f t="shared" si="0"/>
        <v>0.5</v>
      </c>
      <c r="D17" s="28">
        <f t="shared" si="1"/>
        <v>0.4</v>
      </c>
      <c r="E17" s="15">
        <f t="shared" si="12"/>
        <v>4.3600000000000003</v>
      </c>
      <c r="F17" s="56">
        <f t="shared" si="2"/>
        <v>183000</v>
      </c>
      <c r="G17" s="80">
        <f t="shared" si="3"/>
        <v>127083.33333333334</v>
      </c>
      <c r="H17" s="81">
        <f t="shared" si="4"/>
        <v>0.12708333333333335</v>
      </c>
      <c r="I17" s="56">
        <f t="shared" si="5"/>
        <v>2500</v>
      </c>
      <c r="J17" s="56">
        <f t="shared" si="6"/>
        <v>2.5</v>
      </c>
      <c r="K17" s="56">
        <f t="shared" si="7"/>
        <v>5000000</v>
      </c>
      <c r="L17" s="56">
        <f t="shared" si="8"/>
        <v>5</v>
      </c>
      <c r="M17" s="56">
        <f t="shared" si="9"/>
        <v>864</v>
      </c>
      <c r="N17" s="56">
        <f t="shared" si="10"/>
        <v>3.1103999999999998</v>
      </c>
      <c r="O17" s="81">
        <f t="shared" si="11"/>
        <v>8.2374833333333335</v>
      </c>
      <c r="P17" s="56">
        <f t="shared" si="13"/>
        <v>0.58839166666666665</v>
      </c>
    </row>
    <row r="18" spans="1:16" ht="14.25" customHeight="1">
      <c r="A18" s="79">
        <v>41646</v>
      </c>
      <c r="B18" s="56">
        <v>20.399999999999999</v>
      </c>
      <c r="C18" s="28">
        <f t="shared" si="0"/>
        <v>2.0399999999999996</v>
      </c>
      <c r="D18" s="28">
        <f t="shared" si="1"/>
        <v>0.4</v>
      </c>
      <c r="E18" s="15">
        <f t="shared" si="12"/>
        <v>6.4</v>
      </c>
      <c r="F18" s="56">
        <f t="shared" si="2"/>
        <v>183000</v>
      </c>
      <c r="G18" s="80">
        <f t="shared" si="3"/>
        <v>518499.99999999994</v>
      </c>
      <c r="H18" s="81">
        <f t="shared" si="4"/>
        <v>0.51849999999999996</v>
      </c>
      <c r="I18" s="56">
        <f t="shared" si="5"/>
        <v>10200</v>
      </c>
      <c r="J18" s="56">
        <f t="shared" si="6"/>
        <v>10.199999999999999</v>
      </c>
      <c r="K18" s="56">
        <f t="shared" si="7"/>
        <v>20400000</v>
      </c>
      <c r="L18" s="56">
        <f t="shared" si="8"/>
        <v>20.399999999999999</v>
      </c>
      <c r="M18" s="56">
        <f t="shared" si="9"/>
        <v>864</v>
      </c>
      <c r="N18" s="56">
        <f t="shared" si="10"/>
        <v>3.1103999999999998</v>
      </c>
      <c r="O18" s="81">
        <f t="shared" si="11"/>
        <v>24.028899999999997</v>
      </c>
      <c r="P18" s="56">
        <f t="shared" si="13"/>
        <v>1.7163499999999998</v>
      </c>
    </row>
    <row r="19" spans="1:16" ht="14.25" customHeight="1">
      <c r="A19" s="79">
        <v>41647</v>
      </c>
      <c r="B19" s="56">
        <v>24.8</v>
      </c>
      <c r="C19" s="28">
        <f t="shared" si="0"/>
        <v>2.48</v>
      </c>
      <c r="D19" s="28">
        <f t="shared" si="1"/>
        <v>0.4</v>
      </c>
      <c r="E19" s="15">
        <f t="shared" si="12"/>
        <v>8.8800000000000008</v>
      </c>
      <c r="F19" s="56">
        <f t="shared" si="2"/>
        <v>183000</v>
      </c>
      <c r="G19" s="80">
        <f t="shared" si="3"/>
        <v>630333.33333333337</v>
      </c>
      <c r="H19" s="81">
        <f t="shared" si="4"/>
        <v>0.63033333333333341</v>
      </c>
      <c r="I19" s="56">
        <f t="shared" si="5"/>
        <v>12400</v>
      </c>
      <c r="J19" s="56">
        <f t="shared" si="6"/>
        <v>12.4</v>
      </c>
      <c r="K19" s="56">
        <f t="shared" si="7"/>
        <v>24800000</v>
      </c>
      <c r="L19" s="56">
        <f t="shared" si="8"/>
        <v>24.8</v>
      </c>
      <c r="M19" s="56">
        <f t="shared" si="9"/>
        <v>864</v>
      </c>
      <c r="N19" s="56">
        <f t="shared" si="10"/>
        <v>3.1103999999999998</v>
      </c>
      <c r="O19" s="81">
        <f t="shared" si="11"/>
        <v>28.540733333333332</v>
      </c>
      <c r="P19" s="56">
        <f t="shared" si="13"/>
        <v>2.0386238095238096</v>
      </c>
    </row>
    <row r="20" spans="1:16" ht="14.25" customHeight="1">
      <c r="A20" s="79">
        <v>41648</v>
      </c>
      <c r="B20" s="56">
        <v>34</v>
      </c>
      <c r="C20" s="28">
        <f t="shared" si="0"/>
        <v>3.4000000000000004</v>
      </c>
      <c r="D20" s="28">
        <f t="shared" si="1"/>
        <v>0.4</v>
      </c>
      <c r="E20" s="15">
        <f t="shared" si="12"/>
        <v>12.280000000000001</v>
      </c>
      <c r="F20" s="56">
        <f t="shared" si="2"/>
        <v>183000</v>
      </c>
      <c r="G20" s="80">
        <f t="shared" si="3"/>
        <v>864166.66666666686</v>
      </c>
      <c r="H20" s="81">
        <f t="shared" si="4"/>
        <v>0.86416666666666686</v>
      </c>
      <c r="I20" s="56">
        <f t="shared" si="5"/>
        <v>17000.000000000004</v>
      </c>
      <c r="J20" s="56">
        <f t="shared" si="6"/>
        <v>17.000000000000004</v>
      </c>
      <c r="K20" s="56">
        <f t="shared" si="7"/>
        <v>34000000.000000007</v>
      </c>
      <c r="L20" s="56">
        <f t="shared" si="8"/>
        <v>34.000000000000007</v>
      </c>
      <c r="M20" s="56">
        <f t="shared" si="9"/>
        <v>864</v>
      </c>
      <c r="N20" s="56">
        <f t="shared" si="10"/>
        <v>3.1103999999999998</v>
      </c>
      <c r="O20" s="81">
        <f t="shared" si="11"/>
        <v>37.974566666666675</v>
      </c>
      <c r="P20" s="56">
        <f t="shared" si="13"/>
        <v>2.7124690476190483</v>
      </c>
    </row>
    <row r="21" spans="1:16" ht="14.25" customHeight="1">
      <c r="A21" s="79">
        <v>41649</v>
      </c>
      <c r="B21" s="56">
        <v>44.6</v>
      </c>
      <c r="C21" s="28">
        <f t="shared" si="0"/>
        <v>4.46</v>
      </c>
      <c r="D21" s="28">
        <f t="shared" si="1"/>
        <v>0.4</v>
      </c>
      <c r="E21" s="15">
        <f t="shared" si="12"/>
        <v>15</v>
      </c>
      <c r="F21" s="56">
        <f t="shared" si="2"/>
        <v>183000</v>
      </c>
      <c r="G21" s="80">
        <f t="shared" si="3"/>
        <v>1133583.3333333335</v>
      </c>
      <c r="H21" s="81">
        <f t="shared" si="4"/>
        <v>1.1335833333333334</v>
      </c>
      <c r="I21" s="56">
        <f t="shared" si="5"/>
        <v>22300</v>
      </c>
      <c r="J21" s="56">
        <f t="shared" si="6"/>
        <v>22.3</v>
      </c>
      <c r="K21" s="56">
        <f t="shared" si="7"/>
        <v>44600000</v>
      </c>
      <c r="L21" s="56">
        <f t="shared" si="8"/>
        <v>44.6</v>
      </c>
      <c r="M21" s="56">
        <f t="shared" si="9"/>
        <v>864</v>
      </c>
      <c r="N21" s="56">
        <f t="shared" si="10"/>
        <v>3.1103999999999998</v>
      </c>
      <c r="O21" s="81">
        <f t="shared" si="11"/>
        <v>48.843983333333334</v>
      </c>
      <c r="P21" s="56">
        <f t="shared" si="13"/>
        <v>3.4888559523809528</v>
      </c>
    </row>
    <row r="22" spans="1:16" ht="14.25" customHeight="1">
      <c r="A22" s="79">
        <v>41650</v>
      </c>
      <c r="B22" s="56">
        <v>14.4</v>
      </c>
      <c r="C22" s="28">
        <f t="shared" si="0"/>
        <v>1.44</v>
      </c>
      <c r="D22" s="28">
        <f t="shared" si="1"/>
        <v>0.4</v>
      </c>
      <c r="E22" s="15">
        <f t="shared" si="12"/>
        <v>15</v>
      </c>
      <c r="F22" s="56">
        <f t="shared" si="2"/>
        <v>183000</v>
      </c>
      <c r="G22" s="80">
        <f t="shared" si="3"/>
        <v>366000</v>
      </c>
      <c r="H22" s="81">
        <f t="shared" si="4"/>
        <v>0.36599999999999999</v>
      </c>
      <c r="I22" s="56">
        <f t="shared" si="5"/>
        <v>7200</v>
      </c>
      <c r="J22" s="56">
        <f t="shared" si="6"/>
        <v>7.2</v>
      </c>
      <c r="K22" s="56">
        <f t="shared" si="7"/>
        <v>14400000</v>
      </c>
      <c r="L22" s="56">
        <f t="shared" si="8"/>
        <v>14.4</v>
      </c>
      <c r="M22" s="56">
        <f t="shared" si="9"/>
        <v>864</v>
      </c>
      <c r="N22" s="56">
        <f t="shared" si="10"/>
        <v>3.1103999999999998</v>
      </c>
      <c r="O22" s="81">
        <f t="shared" si="11"/>
        <v>17.8764</v>
      </c>
      <c r="P22" s="56">
        <f t="shared" si="13"/>
        <v>1.2768857142857144</v>
      </c>
    </row>
    <row r="23" spans="1:16" ht="14.25" customHeight="1">
      <c r="A23" s="79">
        <v>41651</v>
      </c>
      <c r="B23" s="56">
        <v>50.2</v>
      </c>
      <c r="C23" s="28">
        <f t="shared" si="0"/>
        <v>5.0200000000000005</v>
      </c>
      <c r="D23" s="28">
        <f t="shared" si="1"/>
        <v>0.4</v>
      </c>
      <c r="E23" s="15">
        <f t="shared" si="12"/>
        <v>15</v>
      </c>
      <c r="F23" s="56">
        <f t="shared" si="2"/>
        <v>183000</v>
      </c>
      <c r="G23" s="80">
        <f t="shared" si="3"/>
        <v>1275916.666666667</v>
      </c>
      <c r="H23" s="81">
        <f t="shared" si="4"/>
        <v>1.275916666666667</v>
      </c>
      <c r="I23" s="56">
        <f t="shared" si="5"/>
        <v>25100</v>
      </c>
      <c r="J23" s="56">
        <f t="shared" si="6"/>
        <v>25.1</v>
      </c>
      <c r="K23" s="56">
        <f t="shared" si="7"/>
        <v>50200000</v>
      </c>
      <c r="L23" s="56">
        <f t="shared" si="8"/>
        <v>50.2</v>
      </c>
      <c r="M23" s="56">
        <f t="shared" si="9"/>
        <v>864</v>
      </c>
      <c r="N23" s="56">
        <f t="shared" si="10"/>
        <v>3.1103999999999998</v>
      </c>
      <c r="O23" s="81">
        <f t="shared" si="11"/>
        <v>54.586316666666669</v>
      </c>
      <c r="P23" s="56">
        <f t="shared" si="13"/>
        <v>3.8990226190476198</v>
      </c>
    </row>
    <row r="24" spans="1:16" ht="14.25" customHeight="1">
      <c r="A24" s="79">
        <v>41652</v>
      </c>
      <c r="B24" s="56">
        <v>9.6</v>
      </c>
      <c r="C24" s="28">
        <f t="shared" si="0"/>
        <v>0.96</v>
      </c>
      <c r="D24" s="28">
        <f t="shared" si="1"/>
        <v>0.4</v>
      </c>
      <c r="E24" s="15">
        <f t="shared" si="12"/>
        <v>15</v>
      </c>
      <c r="F24" s="56">
        <f t="shared" si="2"/>
        <v>183000</v>
      </c>
      <c r="G24" s="80">
        <f t="shared" si="3"/>
        <v>244000</v>
      </c>
      <c r="H24" s="81">
        <f t="shared" si="4"/>
        <v>0.24399999999999999</v>
      </c>
      <c r="I24" s="56">
        <f t="shared" si="5"/>
        <v>4800</v>
      </c>
      <c r="J24" s="56">
        <f t="shared" si="6"/>
        <v>4.8</v>
      </c>
      <c r="K24" s="56">
        <f t="shared" si="7"/>
        <v>9600000</v>
      </c>
      <c r="L24" s="56">
        <f t="shared" si="8"/>
        <v>9.6</v>
      </c>
      <c r="M24" s="56">
        <f t="shared" si="9"/>
        <v>864</v>
      </c>
      <c r="N24" s="56">
        <f t="shared" si="10"/>
        <v>3.1103999999999998</v>
      </c>
      <c r="O24" s="81">
        <f t="shared" si="11"/>
        <v>12.9544</v>
      </c>
      <c r="P24" s="56">
        <f t="shared" si="13"/>
        <v>0.92531428571428576</v>
      </c>
    </row>
    <row r="25" spans="1:16" ht="14.25" customHeight="1">
      <c r="A25" s="79">
        <v>41653</v>
      </c>
      <c r="B25" s="56">
        <v>5.8</v>
      </c>
      <c r="C25" s="28">
        <f t="shared" si="0"/>
        <v>0.57999999999999996</v>
      </c>
      <c r="D25" s="28">
        <f t="shared" si="1"/>
        <v>0.4</v>
      </c>
      <c r="E25" s="15">
        <f t="shared" si="12"/>
        <v>15</v>
      </c>
      <c r="F25" s="56">
        <f t="shared" si="2"/>
        <v>183000</v>
      </c>
      <c r="G25" s="80">
        <f t="shared" si="3"/>
        <v>147416.66666666666</v>
      </c>
      <c r="H25" s="81">
        <f t="shared" si="4"/>
        <v>0.14741666666666667</v>
      </c>
      <c r="I25" s="56">
        <f t="shared" si="5"/>
        <v>2899.9999999999995</v>
      </c>
      <c r="J25" s="56">
        <f t="shared" si="6"/>
        <v>2.8999999999999995</v>
      </c>
      <c r="K25" s="56">
        <f t="shared" si="7"/>
        <v>5799999.9999999991</v>
      </c>
      <c r="L25" s="56">
        <f t="shared" si="8"/>
        <v>5.7999999999999989</v>
      </c>
      <c r="M25" s="56">
        <f t="shared" si="9"/>
        <v>864</v>
      </c>
      <c r="N25" s="56">
        <f t="shared" si="10"/>
        <v>3.1103999999999998</v>
      </c>
      <c r="O25" s="81">
        <f t="shared" si="11"/>
        <v>9.0578166666666657</v>
      </c>
      <c r="P25" s="56">
        <f t="shared" si="13"/>
        <v>0.64698690476190479</v>
      </c>
    </row>
    <row r="26" spans="1:16" ht="14.25" customHeight="1">
      <c r="A26" s="79">
        <v>41654</v>
      </c>
      <c r="B26" s="56">
        <v>1.6</v>
      </c>
      <c r="C26" s="28">
        <f t="shared" si="0"/>
        <v>0.16</v>
      </c>
      <c r="D26" s="28">
        <f t="shared" si="1"/>
        <v>0.16</v>
      </c>
      <c r="E26" s="15">
        <f t="shared" si="12"/>
        <v>15</v>
      </c>
      <c r="F26" s="56">
        <f t="shared" si="2"/>
        <v>183000</v>
      </c>
      <c r="G26" s="80">
        <f t="shared" si="3"/>
        <v>40666.666666666672</v>
      </c>
      <c r="H26" s="81">
        <f t="shared" si="4"/>
        <v>4.066666666666667E-2</v>
      </c>
      <c r="I26" s="56">
        <f t="shared" si="5"/>
        <v>800</v>
      </c>
      <c r="J26" s="56">
        <f t="shared" si="6"/>
        <v>0.8</v>
      </c>
      <c r="K26" s="56">
        <f t="shared" si="7"/>
        <v>1600000</v>
      </c>
      <c r="L26" s="56">
        <f t="shared" si="8"/>
        <v>1.6</v>
      </c>
      <c r="M26" s="56">
        <f t="shared" si="9"/>
        <v>864</v>
      </c>
      <c r="N26" s="56">
        <f t="shared" si="10"/>
        <v>3.1103999999999998</v>
      </c>
      <c r="O26" s="81">
        <f t="shared" si="11"/>
        <v>4.7510666666666665</v>
      </c>
      <c r="P26" s="56">
        <f t="shared" si="13"/>
        <v>0.33936190476190481</v>
      </c>
    </row>
    <row r="27" spans="1:16" ht="14.25" customHeight="1">
      <c r="A27" s="79">
        <v>41655</v>
      </c>
      <c r="B27" s="56">
        <v>0.8</v>
      </c>
      <c r="C27" s="28">
        <f t="shared" si="0"/>
        <v>0.08</v>
      </c>
      <c r="D27" s="28">
        <f t="shared" si="1"/>
        <v>0.08</v>
      </c>
      <c r="E27" s="15">
        <f t="shared" si="12"/>
        <v>15</v>
      </c>
      <c r="F27" s="56">
        <f t="shared" si="2"/>
        <v>183000</v>
      </c>
      <c r="G27" s="80">
        <f t="shared" si="3"/>
        <v>20333.333333333336</v>
      </c>
      <c r="H27" s="81">
        <f t="shared" si="4"/>
        <v>2.0333333333333335E-2</v>
      </c>
      <c r="I27" s="56">
        <f t="shared" si="5"/>
        <v>400</v>
      </c>
      <c r="J27" s="56">
        <f t="shared" si="6"/>
        <v>0.4</v>
      </c>
      <c r="K27" s="56">
        <f t="shared" si="7"/>
        <v>800000</v>
      </c>
      <c r="L27" s="56">
        <f t="shared" si="8"/>
        <v>0.8</v>
      </c>
      <c r="M27" s="56">
        <f t="shared" si="9"/>
        <v>864</v>
      </c>
      <c r="N27" s="56">
        <f t="shared" si="10"/>
        <v>3.1103999999999998</v>
      </c>
      <c r="O27" s="81">
        <f t="shared" si="11"/>
        <v>3.9307333333333334</v>
      </c>
      <c r="P27" s="56">
        <f t="shared" si="13"/>
        <v>0.28076666666666666</v>
      </c>
    </row>
    <row r="28" spans="1:16" ht="14.25" customHeight="1">
      <c r="A28" s="79">
        <v>41656</v>
      </c>
      <c r="B28" s="56">
        <v>0</v>
      </c>
      <c r="C28" s="28">
        <f t="shared" si="0"/>
        <v>0</v>
      </c>
      <c r="D28" s="28">
        <f t="shared" si="1"/>
        <v>0</v>
      </c>
      <c r="E28" s="15">
        <f t="shared" si="12"/>
        <v>15</v>
      </c>
      <c r="F28" s="56">
        <f t="shared" si="2"/>
        <v>183000</v>
      </c>
      <c r="G28" s="80">
        <f t="shared" si="3"/>
        <v>0</v>
      </c>
      <c r="H28" s="81">
        <f t="shared" si="4"/>
        <v>0</v>
      </c>
      <c r="I28" s="56">
        <f t="shared" si="5"/>
        <v>0</v>
      </c>
      <c r="J28" s="56">
        <f t="shared" si="6"/>
        <v>0</v>
      </c>
      <c r="K28" s="56">
        <f t="shared" si="7"/>
        <v>0</v>
      </c>
      <c r="L28" s="56">
        <f t="shared" si="8"/>
        <v>0</v>
      </c>
      <c r="M28" s="56">
        <f t="shared" si="9"/>
        <v>864</v>
      </c>
      <c r="N28" s="56">
        <f t="shared" si="10"/>
        <v>3.1103999999999998</v>
      </c>
      <c r="O28" s="81">
        <f t="shared" si="11"/>
        <v>3.1103999999999998</v>
      </c>
      <c r="P28" s="56">
        <f t="shared" si="13"/>
        <v>0.22217142857142858</v>
      </c>
    </row>
    <row r="29" spans="1:16" ht="14.25" customHeight="1">
      <c r="A29" s="79">
        <v>41657</v>
      </c>
      <c r="B29" s="56">
        <v>2.6</v>
      </c>
      <c r="C29" s="28">
        <f t="shared" si="0"/>
        <v>0.26</v>
      </c>
      <c r="D29" s="28">
        <f t="shared" si="1"/>
        <v>0.26</v>
      </c>
      <c r="E29" s="15">
        <f t="shared" si="12"/>
        <v>15</v>
      </c>
      <c r="F29" s="56">
        <f t="shared" si="2"/>
        <v>183000</v>
      </c>
      <c r="G29" s="80">
        <f t="shared" si="3"/>
        <v>66083.333333333343</v>
      </c>
      <c r="H29" s="81">
        <f t="shared" si="4"/>
        <v>6.6083333333333341E-2</v>
      </c>
      <c r="I29" s="56">
        <f t="shared" si="5"/>
        <v>1300</v>
      </c>
      <c r="J29" s="56">
        <f t="shared" si="6"/>
        <v>1.3</v>
      </c>
      <c r="K29" s="56">
        <f t="shared" si="7"/>
        <v>2600000</v>
      </c>
      <c r="L29" s="56">
        <f t="shared" si="8"/>
        <v>2.6</v>
      </c>
      <c r="M29" s="56">
        <f t="shared" si="9"/>
        <v>864</v>
      </c>
      <c r="N29" s="56">
        <f t="shared" si="10"/>
        <v>3.1103999999999998</v>
      </c>
      <c r="O29" s="81">
        <f t="shared" si="11"/>
        <v>5.7764833333333332</v>
      </c>
      <c r="P29" s="56">
        <f t="shared" si="13"/>
        <v>0.41260595238095238</v>
      </c>
    </row>
    <row r="30" spans="1:16" ht="14.25" customHeight="1">
      <c r="A30" s="79">
        <v>41658</v>
      </c>
      <c r="B30" s="56">
        <v>1</v>
      </c>
      <c r="C30" s="28">
        <f t="shared" si="0"/>
        <v>0.1</v>
      </c>
      <c r="D30" s="28">
        <f t="shared" si="1"/>
        <v>0.1</v>
      </c>
      <c r="E30" s="15">
        <f t="shared" si="12"/>
        <v>15</v>
      </c>
      <c r="F30" s="56">
        <f t="shared" si="2"/>
        <v>183000</v>
      </c>
      <c r="G30" s="80">
        <f t="shared" si="3"/>
        <v>25416.666666666668</v>
      </c>
      <c r="H30" s="81">
        <f t="shared" si="4"/>
        <v>2.5416666666666667E-2</v>
      </c>
      <c r="I30" s="56">
        <f t="shared" si="5"/>
        <v>500</v>
      </c>
      <c r="J30" s="56">
        <f t="shared" si="6"/>
        <v>0.5</v>
      </c>
      <c r="K30" s="56">
        <f t="shared" si="7"/>
        <v>1000000</v>
      </c>
      <c r="L30" s="56">
        <f t="shared" si="8"/>
        <v>1</v>
      </c>
      <c r="M30" s="56">
        <f t="shared" si="9"/>
        <v>864</v>
      </c>
      <c r="N30" s="56">
        <f t="shared" si="10"/>
        <v>3.1103999999999998</v>
      </c>
      <c r="O30" s="81">
        <f t="shared" si="11"/>
        <v>4.1358166666666669</v>
      </c>
      <c r="P30" s="56">
        <f t="shared" si="13"/>
        <v>0.2954154761904762</v>
      </c>
    </row>
    <row r="31" spans="1:16" ht="14.25" customHeight="1">
      <c r="A31" s="79">
        <v>41659</v>
      </c>
      <c r="B31" s="56">
        <v>0.6</v>
      </c>
      <c r="C31" s="28">
        <f t="shared" si="0"/>
        <v>0.06</v>
      </c>
      <c r="D31" s="28">
        <f t="shared" si="1"/>
        <v>0.06</v>
      </c>
      <c r="E31" s="15">
        <f t="shared" si="12"/>
        <v>15</v>
      </c>
      <c r="F31" s="56">
        <f t="shared" si="2"/>
        <v>183000</v>
      </c>
      <c r="G31" s="80">
        <f t="shared" si="3"/>
        <v>15250</v>
      </c>
      <c r="H31" s="81">
        <f t="shared" si="4"/>
        <v>1.525E-2</v>
      </c>
      <c r="I31" s="56">
        <f t="shared" si="5"/>
        <v>300</v>
      </c>
      <c r="J31" s="56">
        <f t="shared" si="6"/>
        <v>0.3</v>
      </c>
      <c r="K31" s="56">
        <f t="shared" si="7"/>
        <v>600000</v>
      </c>
      <c r="L31" s="56">
        <f t="shared" si="8"/>
        <v>0.6</v>
      </c>
      <c r="M31" s="56">
        <f t="shared" si="9"/>
        <v>864</v>
      </c>
      <c r="N31" s="56">
        <f t="shared" si="10"/>
        <v>3.1103999999999998</v>
      </c>
      <c r="O31" s="81">
        <f t="shared" si="11"/>
        <v>3.7256499999999999</v>
      </c>
      <c r="P31" s="56">
        <f t="shared" si="13"/>
        <v>0.26611785714285713</v>
      </c>
    </row>
    <row r="32" spans="1:16" ht="14.25" customHeight="1">
      <c r="A32" s="79">
        <v>41660</v>
      </c>
      <c r="B32" s="56">
        <v>0.8</v>
      </c>
      <c r="C32" s="28">
        <f t="shared" si="0"/>
        <v>0.08</v>
      </c>
      <c r="D32" s="28">
        <f t="shared" si="1"/>
        <v>0.08</v>
      </c>
      <c r="E32" s="15">
        <f t="shared" si="12"/>
        <v>15</v>
      </c>
      <c r="F32" s="56">
        <f t="shared" si="2"/>
        <v>183000</v>
      </c>
      <c r="G32" s="80">
        <f t="shared" si="3"/>
        <v>20333.333333333336</v>
      </c>
      <c r="H32" s="81">
        <f t="shared" si="4"/>
        <v>2.0333333333333335E-2</v>
      </c>
      <c r="I32" s="56">
        <f t="shared" si="5"/>
        <v>400</v>
      </c>
      <c r="J32" s="56">
        <f t="shared" si="6"/>
        <v>0.4</v>
      </c>
      <c r="K32" s="56">
        <f t="shared" si="7"/>
        <v>800000</v>
      </c>
      <c r="L32" s="56">
        <f t="shared" si="8"/>
        <v>0.8</v>
      </c>
      <c r="M32" s="56">
        <f t="shared" si="9"/>
        <v>864</v>
      </c>
      <c r="N32" s="56">
        <f t="shared" si="10"/>
        <v>3.1103999999999998</v>
      </c>
      <c r="O32" s="81">
        <f t="shared" si="11"/>
        <v>3.9307333333333334</v>
      </c>
      <c r="P32" s="56">
        <f t="shared" si="13"/>
        <v>0.28076666666666666</v>
      </c>
    </row>
    <row r="33" spans="1:16" ht="14.25" customHeight="1">
      <c r="A33" s="79">
        <v>41661</v>
      </c>
      <c r="B33" s="56">
        <v>0.6</v>
      </c>
      <c r="C33" s="28">
        <f t="shared" si="0"/>
        <v>0.06</v>
      </c>
      <c r="D33" s="28">
        <f t="shared" si="1"/>
        <v>0.06</v>
      </c>
      <c r="E33" s="15">
        <f t="shared" si="12"/>
        <v>15</v>
      </c>
      <c r="F33" s="56">
        <f t="shared" si="2"/>
        <v>183000</v>
      </c>
      <c r="G33" s="80">
        <f t="shared" si="3"/>
        <v>15250</v>
      </c>
      <c r="H33" s="81">
        <f t="shared" si="4"/>
        <v>1.525E-2</v>
      </c>
      <c r="I33" s="56">
        <f t="shared" si="5"/>
        <v>300</v>
      </c>
      <c r="J33" s="56">
        <f t="shared" si="6"/>
        <v>0.3</v>
      </c>
      <c r="K33" s="56">
        <f t="shared" si="7"/>
        <v>600000</v>
      </c>
      <c r="L33" s="56">
        <f t="shared" si="8"/>
        <v>0.6</v>
      </c>
      <c r="M33" s="56">
        <f t="shared" si="9"/>
        <v>864</v>
      </c>
      <c r="N33" s="56">
        <f t="shared" si="10"/>
        <v>3.1103999999999998</v>
      </c>
      <c r="O33" s="81">
        <f t="shared" si="11"/>
        <v>3.7256499999999999</v>
      </c>
      <c r="P33" s="56">
        <f t="shared" si="13"/>
        <v>0.26611785714285713</v>
      </c>
    </row>
    <row r="34" spans="1:16" ht="14.25" customHeight="1">
      <c r="A34" s="79">
        <v>41662</v>
      </c>
      <c r="B34" s="56">
        <v>0</v>
      </c>
      <c r="C34" s="28">
        <f t="shared" si="0"/>
        <v>0</v>
      </c>
      <c r="D34" s="28">
        <f t="shared" si="1"/>
        <v>0</v>
      </c>
      <c r="E34" s="15">
        <f t="shared" si="12"/>
        <v>15</v>
      </c>
      <c r="F34" s="56">
        <f t="shared" si="2"/>
        <v>183000</v>
      </c>
      <c r="G34" s="80">
        <f t="shared" si="3"/>
        <v>0</v>
      </c>
      <c r="H34" s="81">
        <f t="shared" si="4"/>
        <v>0</v>
      </c>
      <c r="I34" s="56">
        <f t="shared" si="5"/>
        <v>0</v>
      </c>
      <c r="J34" s="56">
        <f t="shared" si="6"/>
        <v>0</v>
      </c>
      <c r="K34" s="56">
        <f t="shared" si="7"/>
        <v>0</v>
      </c>
      <c r="L34" s="56">
        <f t="shared" si="8"/>
        <v>0</v>
      </c>
      <c r="M34" s="56">
        <f t="shared" si="9"/>
        <v>864</v>
      </c>
      <c r="N34" s="56">
        <f t="shared" si="10"/>
        <v>3.1103999999999998</v>
      </c>
      <c r="O34" s="81">
        <f t="shared" si="11"/>
        <v>3.1103999999999998</v>
      </c>
      <c r="P34" s="56">
        <f t="shared" si="13"/>
        <v>0.22217142857142858</v>
      </c>
    </row>
    <row r="35" spans="1:16" ht="14.25" customHeight="1">
      <c r="A35" s="79">
        <v>41663</v>
      </c>
      <c r="B35" s="56">
        <v>0</v>
      </c>
      <c r="C35" s="28">
        <f t="shared" si="0"/>
        <v>0</v>
      </c>
      <c r="D35" s="28">
        <f t="shared" si="1"/>
        <v>0</v>
      </c>
      <c r="E35" s="15">
        <f t="shared" si="12"/>
        <v>15</v>
      </c>
      <c r="F35" s="56">
        <f t="shared" si="2"/>
        <v>183000</v>
      </c>
      <c r="G35" s="80">
        <f t="shared" si="3"/>
        <v>0</v>
      </c>
      <c r="H35" s="81">
        <f t="shared" si="4"/>
        <v>0</v>
      </c>
      <c r="I35" s="56">
        <f t="shared" si="5"/>
        <v>0</v>
      </c>
      <c r="J35" s="56">
        <f t="shared" si="6"/>
        <v>0</v>
      </c>
      <c r="K35" s="56">
        <f t="shared" si="7"/>
        <v>0</v>
      </c>
      <c r="L35" s="56">
        <f t="shared" si="8"/>
        <v>0</v>
      </c>
      <c r="M35" s="56">
        <f t="shared" si="9"/>
        <v>864</v>
      </c>
      <c r="N35" s="56">
        <f t="shared" si="10"/>
        <v>3.1103999999999998</v>
      </c>
      <c r="O35" s="81">
        <f t="shared" si="11"/>
        <v>3.1103999999999998</v>
      </c>
      <c r="P35" s="56">
        <f t="shared" si="13"/>
        <v>0.22217142857142858</v>
      </c>
    </row>
    <row r="36" spans="1:16" ht="14.25" customHeight="1">
      <c r="A36" s="79">
        <v>41664</v>
      </c>
      <c r="B36" s="56">
        <v>0</v>
      </c>
      <c r="C36" s="28">
        <f t="shared" si="0"/>
        <v>0</v>
      </c>
      <c r="D36" s="28">
        <f t="shared" si="1"/>
        <v>0</v>
      </c>
      <c r="E36" s="15">
        <f t="shared" si="12"/>
        <v>15</v>
      </c>
      <c r="F36" s="56">
        <f t="shared" si="2"/>
        <v>183000</v>
      </c>
      <c r="G36" s="80">
        <f t="shared" si="3"/>
        <v>0</v>
      </c>
      <c r="H36" s="81">
        <f t="shared" si="4"/>
        <v>0</v>
      </c>
      <c r="I36" s="56">
        <f t="shared" si="5"/>
        <v>0</v>
      </c>
      <c r="J36" s="56">
        <f t="shared" si="6"/>
        <v>0</v>
      </c>
      <c r="K36" s="56">
        <f t="shared" si="7"/>
        <v>0</v>
      </c>
      <c r="L36" s="56">
        <f t="shared" si="8"/>
        <v>0</v>
      </c>
      <c r="M36" s="56">
        <f t="shared" si="9"/>
        <v>864</v>
      </c>
      <c r="N36" s="56">
        <f t="shared" si="10"/>
        <v>3.1103999999999998</v>
      </c>
      <c r="O36" s="81">
        <f t="shared" si="11"/>
        <v>3.1103999999999998</v>
      </c>
      <c r="P36" s="56">
        <f t="shared" si="13"/>
        <v>0.22217142857142858</v>
      </c>
    </row>
    <row r="37" spans="1:16" ht="14.25" customHeight="1">
      <c r="A37" s="79">
        <v>41665</v>
      </c>
      <c r="B37" s="56">
        <v>0</v>
      </c>
      <c r="C37" s="28">
        <f t="shared" si="0"/>
        <v>0</v>
      </c>
      <c r="D37" s="28">
        <f t="shared" si="1"/>
        <v>0</v>
      </c>
      <c r="E37" s="15">
        <f t="shared" si="12"/>
        <v>15</v>
      </c>
      <c r="F37" s="56">
        <f t="shared" si="2"/>
        <v>183000</v>
      </c>
      <c r="G37" s="80">
        <f t="shared" si="3"/>
        <v>0</v>
      </c>
      <c r="H37" s="81">
        <f t="shared" si="4"/>
        <v>0</v>
      </c>
      <c r="I37" s="56">
        <f t="shared" si="5"/>
        <v>0</v>
      </c>
      <c r="J37" s="56">
        <f t="shared" si="6"/>
        <v>0</v>
      </c>
      <c r="K37" s="56">
        <f t="shared" si="7"/>
        <v>0</v>
      </c>
      <c r="L37" s="56">
        <f t="shared" si="8"/>
        <v>0</v>
      </c>
      <c r="M37" s="56">
        <f t="shared" si="9"/>
        <v>864</v>
      </c>
      <c r="N37" s="56">
        <f t="shared" si="10"/>
        <v>3.1103999999999998</v>
      </c>
      <c r="O37" s="81">
        <f t="shared" si="11"/>
        <v>3.1103999999999998</v>
      </c>
      <c r="P37" s="56">
        <f t="shared" si="13"/>
        <v>0.22217142857142858</v>
      </c>
    </row>
    <row r="38" spans="1:16" ht="14.25" customHeight="1">
      <c r="A38" s="79">
        <v>41666</v>
      </c>
      <c r="B38" s="56">
        <v>17.600000000000001</v>
      </c>
      <c r="C38" s="28">
        <f t="shared" si="0"/>
        <v>1.76</v>
      </c>
      <c r="D38" s="28">
        <f t="shared" si="1"/>
        <v>0.4</v>
      </c>
      <c r="E38" s="15">
        <f t="shared" si="12"/>
        <v>15</v>
      </c>
      <c r="F38" s="56">
        <f t="shared" si="2"/>
        <v>183000</v>
      </c>
      <c r="G38" s="80">
        <f t="shared" si="3"/>
        <v>447333.33333333337</v>
      </c>
      <c r="H38" s="81">
        <f t="shared" si="4"/>
        <v>0.44733333333333336</v>
      </c>
      <c r="I38" s="56">
        <f t="shared" si="5"/>
        <v>8800</v>
      </c>
      <c r="J38" s="56">
        <f t="shared" si="6"/>
        <v>8.8000000000000007</v>
      </c>
      <c r="K38" s="56">
        <f t="shared" si="7"/>
        <v>17600000</v>
      </c>
      <c r="L38" s="56">
        <f t="shared" si="8"/>
        <v>17.600000000000001</v>
      </c>
      <c r="M38" s="56">
        <f t="shared" si="9"/>
        <v>864</v>
      </c>
      <c r="N38" s="56">
        <f t="shared" si="10"/>
        <v>3.1103999999999998</v>
      </c>
      <c r="O38" s="81">
        <f t="shared" si="11"/>
        <v>21.157733333333333</v>
      </c>
      <c r="P38" s="56">
        <f t="shared" si="13"/>
        <v>1.5112666666666668</v>
      </c>
    </row>
    <row r="39" spans="1:16" ht="14.25" customHeight="1">
      <c r="A39" s="79">
        <v>41667</v>
      </c>
      <c r="B39" s="56">
        <v>0</v>
      </c>
      <c r="C39" s="28">
        <f t="shared" si="0"/>
        <v>0</v>
      </c>
      <c r="D39" s="28">
        <f t="shared" si="1"/>
        <v>0</v>
      </c>
      <c r="E39" s="15">
        <f t="shared" si="12"/>
        <v>15</v>
      </c>
      <c r="F39" s="56">
        <f t="shared" si="2"/>
        <v>183000</v>
      </c>
      <c r="G39" s="80">
        <f t="shared" si="3"/>
        <v>0</v>
      </c>
      <c r="H39" s="81">
        <f t="shared" si="4"/>
        <v>0</v>
      </c>
      <c r="I39" s="56">
        <f t="shared" si="5"/>
        <v>0</v>
      </c>
      <c r="J39" s="56">
        <f t="shared" si="6"/>
        <v>0</v>
      </c>
      <c r="K39" s="56">
        <f t="shared" si="7"/>
        <v>0</v>
      </c>
      <c r="L39" s="56">
        <f t="shared" si="8"/>
        <v>0</v>
      </c>
      <c r="M39" s="56">
        <f t="shared" si="9"/>
        <v>864</v>
      </c>
      <c r="N39" s="56">
        <f t="shared" si="10"/>
        <v>3.1103999999999998</v>
      </c>
      <c r="O39" s="81">
        <f t="shared" si="11"/>
        <v>3.1103999999999998</v>
      </c>
      <c r="P39" s="56">
        <f t="shared" si="13"/>
        <v>0.22217142857142858</v>
      </c>
    </row>
    <row r="40" spans="1:16" ht="14.25" customHeight="1">
      <c r="A40" s="79">
        <v>41668</v>
      </c>
      <c r="B40" s="56">
        <v>0</v>
      </c>
      <c r="C40" s="28">
        <f t="shared" si="0"/>
        <v>0</v>
      </c>
      <c r="D40" s="28">
        <f t="shared" si="1"/>
        <v>0</v>
      </c>
      <c r="E40" s="15">
        <f t="shared" si="12"/>
        <v>15</v>
      </c>
      <c r="F40" s="56">
        <f t="shared" si="2"/>
        <v>183000</v>
      </c>
      <c r="G40" s="80">
        <f t="shared" si="3"/>
        <v>0</v>
      </c>
      <c r="H40" s="81">
        <f t="shared" si="4"/>
        <v>0</v>
      </c>
      <c r="I40" s="56">
        <f t="shared" si="5"/>
        <v>0</v>
      </c>
      <c r="J40" s="56">
        <f t="shared" si="6"/>
        <v>0</v>
      </c>
      <c r="K40" s="56">
        <f t="shared" si="7"/>
        <v>0</v>
      </c>
      <c r="L40" s="56">
        <f t="shared" si="8"/>
        <v>0</v>
      </c>
      <c r="M40" s="56">
        <f t="shared" si="9"/>
        <v>864</v>
      </c>
      <c r="N40" s="56">
        <f t="shared" si="10"/>
        <v>3.1103999999999998</v>
      </c>
      <c r="O40" s="81">
        <f t="shared" si="11"/>
        <v>3.1103999999999998</v>
      </c>
      <c r="P40" s="56">
        <f t="shared" si="13"/>
        <v>0.22217142857142858</v>
      </c>
    </row>
    <row r="41" spans="1:16" ht="14.25" customHeight="1">
      <c r="A41" s="79">
        <v>41669</v>
      </c>
      <c r="B41" s="56">
        <v>0</v>
      </c>
      <c r="C41" s="28">
        <f t="shared" si="0"/>
        <v>0</v>
      </c>
      <c r="D41" s="28">
        <f t="shared" si="1"/>
        <v>0</v>
      </c>
      <c r="E41" s="15">
        <f t="shared" si="12"/>
        <v>15</v>
      </c>
      <c r="F41" s="56">
        <f t="shared" si="2"/>
        <v>183000</v>
      </c>
      <c r="G41" s="80">
        <f t="shared" si="3"/>
        <v>0</v>
      </c>
      <c r="H41" s="81">
        <f t="shared" si="4"/>
        <v>0</v>
      </c>
      <c r="I41" s="56">
        <f t="shared" si="5"/>
        <v>0</v>
      </c>
      <c r="J41" s="56">
        <f t="shared" si="6"/>
        <v>0</v>
      </c>
      <c r="K41" s="56">
        <f t="shared" si="7"/>
        <v>0</v>
      </c>
      <c r="L41" s="56">
        <f t="shared" si="8"/>
        <v>0</v>
      </c>
      <c r="M41" s="56">
        <f t="shared" si="9"/>
        <v>864</v>
      </c>
      <c r="N41" s="56">
        <f t="shared" si="10"/>
        <v>3.1103999999999998</v>
      </c>
      <c r="O41" s="81">
        <f t="shared" si="11"/>
        <v>3.1103999999999998</v>
      </c>
      <c r="P41" s="56">
        <f t="shared" si="13"/>
        <v>0.22217142857142858</v>
      </c>
    </row>
    <row r="42" spans="1:16" ht="14.25" customHeight="1">
      <c r="A42" s="79">
        <v>41670</v>
      </c>
      <c r="B42" s="56">
        <v>2.6</v>
      </c>
      <c r="C42" s="28">
        <f t="shared" si="0"/>
        <v>0.26</v>
      </c>
      <c r="D42" s="28">
        <f t="shared" si="1"/>
        <v>0.26</v>
      </c>
      <c r="E42" s="15">
        <f t="shared" si="12"/>
        <v>15</v>
      </c>
      <c r="F42" s="56">
        <f t="shared" si="2"/>
        <v>183000</v>
      </c>
      <c r="G42" s="80">
        <f t="shared" si="3"/>
        <v>66083.333333333343</v>
      </c>
      <c r="H42" s="81">
        <f t="shared" si="4"/>
        <v>6.6083333333333341E-2</v>
      </c>
      <c r="I42" s="56">
        <f t="shared" si="5"/>
        <v>1300</v>
      </c>
      <c r="J42" s="56">
        <f t="shared" si="6"/>
        <v>1.3</v>
      </c>
      <c r="K42" s="56">
        <f t="shared" si="7"/>
        <v>2600000</v>
      </c>
      <c r="L42" s="56">
        <f t="shared" si="8"/>
        <v>2.6</v>
      </c>
      <c r="M42" s="56">
        <f t="shared" si="9"/>
        <v>864</v>
      </c>
      <c r="N42" s="56">
        <f t="shared" si="10"/>
        <v>3.1103999999999998</v>
      </c>
      <c r="O42" s="81">
        <f t="shared" si="11"/>
        <v>5.7764833333333332</v>
      </c>
      <c r="P42" s="56">
        <f t="shared" si="13"/>
        <v>0.41260595238095238</v>
      </c>
    </row>
    <row r="43" spans="1:16" ht="14.25" customHeight="1">
      <c r="A43" s="79">
        <v>41671</v>
      </c>
      <c r="B43" s="56">
        <v>2.6</v>
      </c>
      <c r="C43" s="28">
        <f t="shared" si="0"/>
        <v>0.26</v>
      </c>
      <c r="D43" s="28">
        <f>MAX(0,MIN($B$3,($B$5+C43-$B$4/1000)))</f>
        <v>0</v>
      </c>
      <c r="E43" s="15">
        <f t="shared" ref="E43:E297" si="14">MAX(MIN($B$5+C43+E42-$B$4/1000, $X$1),0)</f>
        <v>14.959999999999999</v>
      </c>
      <c r="F43" s="56">
        <f t="shared" si="2"/>
        <v>183000</v>
      </c>
      <c r="G43" s="80">
        <f t="shared" si="3"/>
        <v>66083.333333333343</v>
      </c>
      <c r="H43" s="81">
        <f t="shared" si="4"/>
        <v>6.6083333333333341E-2</v>
      </c>
      <c r="I43" s="56">
        <f t="shared" si="5"/>
        <v>1300</v>
      </c>
      <c r="J43" s="56">
        <f t="shared" si="6"/>
        <v>1.3</v>
      </c>
      <c r="K43" s="56">
        <f t="shared" si="7"/>
        <v>2600000</v>
      </c>
      <c r="L43" s="56">
        <f t="shared" si="8"/>
        <v>2.6</v>
      </c>
      <c r="M43" s="56">
        <f t="shared" si="9"/>
        <v>864</v>
      </c>
      <c r="N43" s="56">
        <f t="shared" si="10"/>
        <v>3.1103999999999998</v>
      </c>
      <c r="O43" s="81">
        <f t="shared" si="11"/>
        <v>5.7764833333333332</v>
      </c>
      <c r="P43" s="56">
        <f t="shared" si="13"/>
        <v>0.41260595238095238</v>
      </c>
    </row>
    <row r="44" spans="1:16" ht="14.25" customHeight="1">
      <c r="A44" s="79">
        <v>41672</v>
      </c>
      <c r="B44" s="56">
        <v>0</v>
      </c>
      <c r="C44" s="28">
        <f t="shared" si="0"/>
        <v>0</v>
      </c>
      <c r="D44" s="28">
        <f t="shared" ref="D44:D298" si="15">MAX(0,MIN($B$3,$B$5+C44))</f>
        <v>0</v>
      </c>
      <c r="E44" s="15">
        <f t="shared" si="14"/>
        <v>14.659999999999998</v>
      </c>
      <c r="F44" s="56">
        <f t="shared" si="2"/>
        <v>183000</v>
      </c>
      <c r="G44" s="80">
        <f t="shared" si="3"/>
        <v>0</v>
      </c>
      <c r="H44" s="81">
        <f t="shared" si="4"/>
        <v>0</v>
      </c>
      <c r="I44" s="56">
        <f t="shared" si="5"/>
        <v>0</v>
      </c>
      <c r="J44" s="56">
        <f t="shared" si="6"/>
        <v>0</v>
      </c>
      <c r="K44" s="56">
        <f t="shared" si="7"/>
        <v>0</v>
      </c>
      <c r="L44" s="56">
        <f t="shared" si="8"/>
        <v>0</v>
      </c>
      <c r="M44" s="56">
        <f t="shared" si="9"/>
        <v>864</v>
      </c>
      <c r="N44" s="56">
        <f t="shared" si="10"/>
        <v>3.1103999999999998</v>
      </c>
      <c r="O44" s="81">
        <f t="shared" si="11"/>
        <v>3.1103999999999998</v>
      </c>
      <c r="P44" s="56">
        <f t="shared" si="13"/>
        <v>0.22217142857142858</v>
      </c>
    </row>
    <row r="45" spans="1:16" ht="14.25" customHeight="1">
      <c r="A45" s="79">
        <v>41673</v>
      </c>
      <c r="B45" s="56">
        <v>0</v>
      </c>
      <c r="C45" s="28">
        <f t="shared" si="0"/>
        <v>0</v>
      </c>
      <c r="D45" s="28">
        <f t="shared" si="15"/>
        <v>0</v>
      </c>
      <c r="E45" s="15">
        <f t="shared" si="14"/>
        <v>14.359999999999998</v>
      </c>
      <c r="F45" s="56">
        <f t="shared" si="2"/>
        <v>183000</v>
      </c>
      <c r="G45" s="80">
        <f t="shared" si="3"/>
        <v>0</v>
      </c>
      <c r="H45" s="81">
        <f t="shared" si="4"/>
        <v>0</v>
      </c>
      <c r="I45" s="56">
        <f t="shared" si="5"/>
        <v>0</v>
      </c>
      <c r="J45" s="56">
        <f t="shared" si="6"/>
        <v>0</v>
      </c>
      <c r="K45" s="56">
        <f t="shared" si="7"/>
        <v>0</v>
      </c>
      <c r="L45" s="56">
        <f t="shared" si="8"/>
        <v>0</v>
      </c>
      <c r="M45" s="56">
        <f t="shared" si="9"/>
        <v>864</v>
      </c>
      <c r="N45" s="56">
        <f t="shared" si="10"/>
        <v>3.1103999999999998</v>
      </c>
      <c r="O45" s="81">
        <f t="shared" si="11"/>
        <v>3.1103999999999998</v>
      </c>
      <c r="P45" s="56">
        <f t="shared" si="13"/>
        <v>0.22217142857142858</v>
      </c>
    </row>
    <row r="46" spans="1:16" ht="14.25" customHeight="1">
      <c r="A46" s="79">
        <v>41674</v>
      </c>
      <c r="B46" s="56">
        <v>0</v>
      </c>
      <c r="C46" s="28">
        <f t="shared" si="0"/>
        <v>0</v>
      </c>
      <c r="D46" s="28">
        <f t="shared" si="15"/>
        <v>0</v>
      </c>
      <c r="E46" s="15">
        <f t="shared" si="14"/>
        <v>14.059999999999997</v>
      </c>
      <c r="F46" s="56">
        <f t="shared" si="2"/>
        <v>183000</v>
      </c>
      <c r="G46" s="80">
        <f t="shared" si="3"/>
        <v>0</v>
      </c>
      <c r="H46" s="81">
        <f t="shared" si="4"/>
        <v>0</v>
      </c>
      <c r="I46" s="56">
        <f t="shared" si="5"/>
        <v>0</v>
      </c>
      <c r="J46" s="56">
        <f t="shared" si="6"/>
        <v>0</v>
      </c>
      <c r="K46" s="56">
        <f t="shared" si="7"/>
        <v>0</v>
      </c>
      <c r="L46" s="56">
        <f t="shared" si="8"/>
        <v>0</v>
      </c>
      <c r="M46" s="56">
        <f t="shared" si="9"/>
        <v>864</v>
      </c>
      <c r="N46" s="56">
        <f t="shared" si="10"/>
        <v>3.1103999999999998</v>
      </c>
      <c r="O46" s="81">
        <f t="shared" si="11"/>
        <v>3.1103999999999998</v>
      </c>
      <c r="P46" s="56">
        <f t="shared" si="13"/>
        <v>0.22217142857142858</v>
      </c>
    </row>
    <row r="47" spans="1:16" ht="14.25" customHeight="1">
      <c r="A47" s="79">
        <v>41675</v>
      </c>
      <c r="B47" s="56">
        <v>0</v>
      </c>
      <c r="C47" s="28">
        <f t="shared" si="0"/>
        <v>0</v>
      </c>
      <c r="D47" s="28">
        <f t="shared" si="15"/>
        <v>0</v>
      </c>
      <c r="E47" s="15">
        <f t="shared" si="14"/>
        <v>13.759999999999996</v>
      </c>
      <c r="F47" s="56">
        <f t="shared" si="2"/>
        <v>183000</v>
      </c>
      <c r="G47" s="80">
        <f t="shared" si="3"/>
        <v>0</v>
      </c>
      <c r="H47" s="81">
        <f t="shared" si="4"/>
        <v>0</v>
      </c>
      <c r="I47" s="56">
        <f t="shared" si="5"/>
        <v>0</v>
      </c>
      <c r="J47" s="56">
        <f t="shared" si="6"/>
        <v>0</v>
      </c>
      <c r="K47" s="56">
        <f t="shared" si="7"/>
        <v>0</v>
      </c>
      <c r="L47" s="56">
        <f t="shared" si="8"/>
        <v>0</v>
      </c>
      <c r="M47" s="56">
        <f t="shared" si="9"/>
        <v>864</v>
      </c>
      <c r="N47" s="56">
        <f t="shared" si="10"/>
        <v>3.1103999999999998</v>
      </c>
      <c r="O47" s="81">
        <f t="shared" si="11"/>
        <v>3.1103999999999998</v>
      </c>
      <c r="P47" s="56">
        <f t="shared" si="13"/>
        <v>0.22217142857142858</v>
      </c>
    </row>
    <row r="48" spans="1:16" ht="14.25" customHeight="1">
      <c r="A48" s="79">
        <v>41676</v>
      </c>
      <c r="B48" s="56">
        <v>0</v>
      </c>
      <c r="C48" s="28">
        <f t="shared" si="0"/>
        <v>0</v>
      </c>
      <c r="D48" s="28">
        <f t="shared" si="15"/>
        <v>0</v>
      </c>
      <c r="E48" s="15">
        <f t="shared" si="14"/>
        <v>13.459999999999996</v>
      </c>
      <c r="F48" s="56">
        <f t="shared" si="2"/>
        <v>183000</v>
      </c>
      <c r="G48" s="80">
        <f t="shared" si="3"/>
        <v>0</v>
      </c>
      <c r="H48" s="81">
        <f t="shared" si="4"/>
        <v>0</v>
      </c>
      <c r="I48" s="56">
        <f t="shared" si="5"/>
        <v>0</v>
      </c>
      <c r="J48" s="56">
        <f t="shared" si="6"/>
        <v>0</v>
      </c>
      <c r="K48" s="56">
        <f t="shared" si="7"/>
        <v>0</v>
      </c>
      <c r="L48" s="56">
        <f t="shared" si="8"/>
        <v>0</v>
      </c>
      <c r="M48" s="56">
        <f t="shared" si="9"/>
        <v>864</v>
      </c>
      <c r="N48" s="56">
        <f t="shared" si="10"/>
        <v>3.1103999999999998</v>
      </c>
      <c r="O48" s="81">
        <f t="shared" si="11"/>
        <v>3.1103999999999998</v>
      </c>
      <c r="P48" s="56">
        <f t="shared" si="13"/>
        <v>0.22217142857142858</v>
      </c>
    </row>
    <row r="49" spans="1:16" ht="14.25" customHeight="1">
      <c r="A49" s="79">
        <v>41677</v>
      </c>
      <c r="B49" s="56">
        <v>0</v>
      </c>
      <c r="C49" s="28">
        <f t="shared" si="0"/>
        <v>0</v>
      </c>
      <c r="D49" s="28">
        <f t="shared" si="15"/>
        <v>0</v>
      </c>
      <c r="E49" s="15">
        <f t="shared" si="14"/>
        <v>13.159999999999995</v>
      </c>
      <c r="F49" s="56">
        <f t="shared" si="2"/>
        <v>183000</v>
      </c>
      <c r="G49" s="80">
        <f t="shared" si="3"/>
        <v>0</v>
      </c>
      <c r="H49" s="81">
        <f t="shared" si="4"/>
        <v>0</v>
      </c>
      <c r="I49" s="56">
        <f t="shared" si="5"/>
        <v>0</v>
      </c>
      <c r="J49" s="56">
        <f t="shared" si="6"/>
        <v>0</v>
      </c>
      <c r="K49" s="56">
        <f t="shared" si="7"/>
        <v>0</v>
      </c>
      <c r="L49" s="56">
        <f t="shared" si="8"/>
        <v>0</v>
      </c>
      <c r="M49" s="56">
        <f t="shared" si="9"/>
        <v>864</v>
      </c>
      <c r="N49" s="56">
        <f t="shared" si="10"/>
        <v>3.1103999999999998</v>
      </c>
      <c r="O49" s="81">
        <f t="shared" si="11"/>
        <v>3.1103999999999998</v>
      </c>
      <c r="P49" s="56">
        <f t="shared" si="13"/>
        <v>0.22217142857142858</v>
      </c>
    </row>
    <row r="50" spans="1:16" ht="14.25" customHeight="1">
      <c r="A50" s="79">
        <v>41678</v>
      </c>
      <c r="B50" s="56">
        <v>0</v>
      </c>
      <c r="C50" s="28">
        <f t="shared" si="0"/>
        <v>0</v>
      </c>
      <c r="D50" s="28">
        <f t="shared" si="15"/>
        <v>0</v>
      </c>
      <c r="E50" s="15">
        <f t="shared" si="14"/>
        <v>12.859999999999994</v>
      </c>
      <c r="F50" s="56">
        <f t="shared" si="2"/>
        <v>183000</v>
      </c>
      <c r="G50" s="80">
        <f t="shared" si="3"/>
        <v>0</v>
      </c>
      <c r="H50" s="81">
        <f t="shared" si="4"/>
        <v>0</v>
      </c>
      <c r="I50" s="56">
        <f t="shared" si="5"/>
        <v>0</v>
      </c>
      <c r="J50" s="56">
        <f t="shared" si="6"/>
        <v>0</v>
      </c>
      <c r="K50" s="56">
        <f t="shared" si="7"/>
        <v>0</v>
      </c>
      <c r="L50" s="56">
        <f t="shared" si="8"/>
        <v>0</v>
      </c>
      <c r="M50" s="56">
        <f t="shared" si="9"/>
        <v>864</v>
      </c>
      <c r="N50" s="56">
        <f t="shared" si="10"/>
        <v>3.1103999999999998</v>
      </c>
      <c r="O50" s="81">
        <f t="shared" si="11"/>
        <v>3.1103999999999998</v>
      </c>
      <c r="P50" s="56">
        <f t="shared" si="13"/>
        <v>0.22217142857142858</v>
      </c>
    </row>
    <row r="51" spans="1:16" ht="14.25" customHeight="1">
      <c r="A51" s="79">
        <v>41679</v>
      </c>
      <c r="B51" s="56">
        <v>12.2</v>
      </c>
      <c r="C51" s="28">
        <f t="shared" si="0"/>
        <v>1.22</v>
      </c>
      <c r="D51" s="28">
        <f t="shared" si="15"/>
        <v>0.4</v>
      </c>
      <c r="E51" s="15">
        <f t="shared" si="14"/>
        <v>13.779999999999994</v>
      </c>
      <c r="F51" s="56">
        <f t="shared" si="2"/>
        <v>183000</v>
      </c>
      <c r="G51" s="80">
        <f t="shared" si="3"/>
        <v>310083.33333333337</v>
      </c>
      <c r="H51" s="81">
        <f t="shared" si="4"/>
        <v>0.31008333333333338</v>
      </c>
      <c r="I51" s="56">
        <f t="shared" si="5"/>
        <v>6100</v>
      </c>
      <c r="J51" s="56">
        <f t="shared" si="6"/>
        <v>6.1</v>
      </c>
      <c r="K51" s="56">
        <f t="shared" si="7"/>
        <v>12200000</v>
      </c>
      <c r="L51" s="56">
        <f t="shared" si="8"/>
        <v>12.2</v>
      </c>
      <c r="M51" s="56">
        <f t="shared" si="9"/>
        <v>864</v>
      </c>
      <c r="N51" s="56">
        <f t="shared" si="10"/>
        <v>3.1103999999999998</v>
      </c>
      <c r="O51" s="81">
        <f t="shared" si="11"/>
        <v>15.620483333333333</v>
      </c>
      <c r="P51" s="56">
        <f t="shared" si="13"/>
        <v>1.1157488095238095</v>
      </c>
    </row>
    <row r="52" spans="1:16" ht="14.25" customHeight="1">
      <c r="A52" s="79">
        <v>41680</v>
      </c>
      <c r="B52" s="56">
        <v>13.4</v>
      </c>
      <c r="C52" s="28">
        <f t="shared" si="0"/>
        <v>1.34</v>
      </c>
      <c r="D52" s="28">
        <f t="shared" si="15"/>
        <v>0.4</v>
      </c>
      <c r="E52" s="15">
        <f t="shared" si="14"/>
        <v>14.819999999999993</v>
      </c>
      <c r="F52" s="56">
        <f t="shared" si="2"/>
        <v>183000</v>
      </c>
      <c r="G52" s="80">
        <f t="shared" si="3"/>
        <v>340583.33333333337</v>
      </c>
      <c r="H52" s="81">
        <f t="shared" si="4"/>
        <v>0.34058333333333335</v>
      </c>
      <c r="I52" s="56">
        <f t="shared" si="5"/>
        <v>6700</v>
      </c>
      <c r="J52" s="56">
        <f t="shared" si="6"/>
        <v>6.7</v>
      </c>
      <c r="K52" s="56">
        <f t="shared" si="7"/>
        <v>13400000</v>
      </c>
      <c r="L52" s="56">
        <f t="shared" si="8"/>
        <v>13.4</v>
      </c>
      <c r="M52" s="56">
        <f t="shared" si="9"/>
        <v>864</v>
      </c>
      <c r="N52" s="56">
        <f t="shared" si="10"/>
        <v>3.1103999999999998</v>
      </c>
      <c r="O52" s="81">
        <f t="shared" si="11"/>
        <v>16.850983333333332</v>
      </c>
      <c r="P52" s="56">
        <f t="shared" si="13"/>
        <v>1.2036416666666665</v>
      </c>
    </row>
    <row r="53" spans="1:16" ht="14.25" customHeight="1">
      <c r="A53" s="79">
        <v>41681</v>
      </c>
      <c r="B53" s="56">
        <v>46.6</v>
      </c>
      <c r="C53" s="28">
        <f t="shared" si="0"/>
        <v>4.66</v>
      </c>
      <c r="D53" s="28">
        <f t="shared" si="15"/>
        <v>0.4</v>
      </c>
      <c r="E53" s="15">
        <f t="shared" si="14"/>
        <v>15</v>
      </c>
      <c r="F53" s="56">
        <f t="shared" si="2"/>
        <v>183000</v>
      </c>
      <c r="G53" s="80">
        <f t="shared" si="3"/>
        <v>1184416.6666666667</v>
      </c>
      <c r="H53" s="81">
        <f t="shared" si="4"/>
        <v>1.1844166666666667</v>
      </c>
      <c r="I53" s="56">
        <f t="shared" si="5"/>
        <v>23300</v>
      </c>
      <c r="J53" s="56">
        <f t="shared" si="6"/>
        <v>23.3</v>
      </c>
      <c r="K53" s="56">
        <f t="shared" si="7"/>
        <v>46600000</v>
      </c>
      <c r="L53" s="56">
        <f t="shared" si="8"/>
        <v>46.6</v>
      </c>
      <c r="M53" s="56">
        <f t="shared" si="9"/>
        <v>864</v>
      </c>
      <c r="N53" s="56">
        <f t="shared" si="10"/>
        <v>3.1103999999999998</v>
      </c>
      <c r="O53" s="81">
        <f t="shared" si="11"/>
        <v>50.894816666666664</v>
      </c>
      <c r="P53" s="56">
        <f t="shared" si="13"/>
        <v>3.6353440476190473</v>
      </c>
    </row>
    <row r="54" spans="1:16" ht="14.25" customHeight="1">
      <c r="A54" s="79">
        <v>41682</v>
      </c>
      <c r="B54" s="56">
        <v>16.8</v>
      </c>
      <c r="C54" s="28">
        <f t="shared" si="0"/>
        <v>1.6800000000000002</v>
      </c>
      <c r="D54" s="28">
        <f t="shared" si="15"/>
        <v>0.4</v>
      </c>
      <c r="E54" s="15">
        <f t="shared" si="14"/>
        <v>15</v>
      </c>
      <c r="F54" s="56">
        <f t="shared" si="2"/>
        <v>183000</v>
      </c>
      <c r="G54" s="80">
        <f t="shared" si="3"/>
        <v>427000.00000000012</v>
      </c>
      <c r="H54" s="81">
        <f t="shared" si="4"/>
        <v>0.4270000000000001</v>
      </c>
      <c r="I54" s="56">
        <f t="shared" si="5"/>
        <v>8400.0000000000018</v>
      </c>
      <c r="J54" s="56">
        <f t="shared" si="6"/>
        <v>8.4000000000000021</v>
      </c>
      <c r="K54" s="56">
        <f t="shared" si="7"/>
        <v>16800000.000000004</v>
      </c>
      <c r="L54" s="56">
        <f t="shared" si="8"/>
        <v>16.800000000000004</v>
      </c>
      <c r="M54" s="56">
        <f t="shared" si="9"/>
        <v>864</v>
      </c>
      <c r="N54" s="56">
        <f t="shared" si="10"/>
        <v>3.1103999999999998</v>
      </c>
      <c r="O54" s="81">
        <f t="shared" si="11"/>
        <v>20.337400000000002</v>
      </c>
      <c r="P54" s="56">
        <f t="shared" si="13"/>
        <v>1.4526714285714288</v>
      </c>
    </row>
    <row r="55" spans="1:16" ht="14.25" customHeight="1">
      <c r="A55" s="79">
        <v>41683</v>
      </c>
      <c r="B55" s="56">
        <v>15.6</v>
      </c>
      <c r="C55" s="28">
        <f t="shared" si="0"/>
        <v>1.5599999999999998</v>
      </c>
      <c r="D55" s="28">
        <f t="shared" si="15"/>
        <v>0.4</v>
      </c>
      <c r="E55" s="15">
        <f t="shared" si="14"/>
        <v>15</v>
      </c>
      <c r="F55" s="56">
        <f t="shared" si="2"/>
        <v>183000</v>
      </c>
      <c r="G55" s="80">
        <f t="shared" si="3"/>
        <v>396499.99999999994</v>
      </c>
      <c r="H55" s="81">
        <f t="shared" si="4"/>
        <v>0.39649999999999996</v>
      </c>
      <c r="I55" s="56">
        <f t="shared" si="5"/>
        <v>7799.9999999999991</v>
      </c>
      <c r="J55" s="56">
        <f t="shared" si="6"/>
        <v>7.7999999999999989</v>
      </c>
      <c r="K55" s="56">
        <f t="shared" si="7"/>
        <v>15599999.999999998</v>
      </c>
      <c r="L55" s="56">
        <f t="shared" si="8"/>
        <v>15.599999999999998</v>
      </c>
      <c r="M55" s="56">
        <f t="shared" si="9"/>
        <v>864</v>
      </c>
      <c r="N55" s="56">
        <f t="shared" si="10"/>
        <v>3.1103999999999998</v>
      </c>
      <c r="O55" s="81">
        <f t="shared" si="11"/>
        <v>19.106899999999996</v>
      </c>
      <c r="P55" s="56">
        <f t="shared" si="13"/>
        <v>1.3647785714285712</v>
      </c>
    </row>
    <row r="56" spans="1:16" ht="14.25" customHeight="1">
      <c r="A56" s="79">
        <v>41684</v>
      </c>
      <c r="B56" s="56">
        <v>3</v>
      </c>
      <c r="C56" s="28">
        <f t="shared" si="0"/>
        <v>0.3</v>
      </c>
      <c r="D56" s="28">
        <f t="shared" si="15"/>
        <v>0.3</v>
      </c>
      <c r="E56" s="15">
        <f t="shared" si="14"/>
        <v>15</v>
      </c>
      <c r="F56" s="56">
        <f t="shared" si="2"/>
        <v>183000</v>
      </c>
      <c r="G56" s="80">
        <f t="shared" si="3"/>
        <v>76250</v>
      </c>
      <c r="H56" s="81">
        <f t="shared" si="4"/>
        <v>7.6249999999999998E-2</v>
      </c>
      <c r="I56" s="56">
        <f t="shared" si="5"/>
        <v>1500</v>
      </c>
      <c r="J56" s="56">
        <f t="shared" si="6"/>
        <v>1.5</v>
      </c>
      <c r="K56" s="56">
        <f t="shared" si="7"/>
        <v>3000000</v>
      </c>
      <c r="L56" s="56">
        <f t="shared" si="8"/>
        <v>3</v>
      </c>
      <c r="M56" s="56">
        <f t="shared" si="9"/>
        <v>864</v>
      </c>
      <c r="N56" s="56">
        <f t="shared" si="10"/>
        <v>3.1103999999999998</v>
      </c>
      <c r="O56" s="81">
        <f t="shared" si="11"/>
        <v>6.1866500000000002</v>
      </c>
      <c r="P56" s="56">
        <f t="shared" si="13"/>
        <v>0.44190357142857145</v>
      </c>
    </row>
    <row r="57" spans="1:16" ht="14.25" customHeight="1">
      <c r="A57" s="79">
        <v>41685</v>
      </c>
      <c r="B57" s="56">
        <v>11.6</v>
      </c>
      <c r="C57" s="28">
        <f t="shared" si="0"/>
        <v>1.1599999999999999</v>
      </c>
      <c r="D57" s="28">
        <f t="shared" si="15"/>
        <v>0.4</v>
      </c>
      <c r="E57" s="15">
        <f t="shared" si="14"/>
        <v>15</v>
      </c>
      <c r="F57" s="56">
        <f t="shared" si="2"/>
        <v>183000</v>
      </c>
      <c r="G57" s="80">
        <f t="shared" si="3"/>
        <v>294833.33333333331</v>
      </c>
      <c r="H57" s="81">
        <f t="shared" si="4"/>
        <v>0.29483333333333334</v>
      </c>
      <c r="I57" s="56">
        <f t="shared" si="5"/>
        <v>5799.9999999999991</v>
      </c>
      <c r="J57" s="56">
        <f t="shared" si="6"/>
        <v>5.7999999999999989</v>
      </c>
      <c r="K57" s="56">
        <f t="shared" si="7"/>
        <v>11599999.999999998</v>
      </c>
      <c r="L57" s="56">
        <f t="shared" si="8"/>
        <v>11.599999999999998</v>
      </c>
      <c r="M57" s="56">
        <f t="shared" si="9"/>
        <v>864</v>
      </c>
      <c r="N57" s="56">
        <f t="shared" si="10"/>
        <v>3.1103999999999998</v>
      </c>
      <c r="O57" s="81">
        <f t="shared" si="11"/>
        <v>15.005233333333331</v>
      </c>
      <c r="P57" s="56">
        <f t="shared" si="13"/>
        <v>1.0718023809523809</v>
      </c>
    </row>
    <row r="58" spans="1:16" ht="14.25" customHeight="1">
      <c r="A58" s="79">
        <v>41686</v>
      </c>
      <c r="B58" s="56">
        <v>19</v>
      </c>
      <c r="C58" s="28">
        <f t="shared" si="0"/>
        <v>1.9</v>
      </c>
      <c r="D58" s="28">
        <f t="shared" si="15"/>
        <v>0.4</v>
      </c>
      <c r="E58" s="15">
        <f t="shared" si="14"/>
        <v>15</v>
      </c>
      <c r="F58" s="56">
        <f t="shared" si="2"/>
        <v>183000</v>
      </c>
      <c r="G58" s="80">
        <f t="shared" si="3"/>
        <v>482916.66666666669</v>
      </c>
      <c r="H58" s="81">
        <f t="shared" si="4"/>
        <v>0.48291666666666666</v>
      </c>
      <c r="I58" s="56">
        <f t="shared" si="5"/>
        <v>9500</v>
      </c>
      <c r="J58" s="56">
        <f t="shared" si="6"/>
        <v>9.5</v>
      </c>
      <c r="K58" s="56">
        <f t="shared" si="7"/>
        <v>19000000</v>
      </c>
      <c r="L58" s="56">
        <f t="shared" si="8"/>
        <v>19</v>
      </c>
      <c r="M58" s="56">
        <f t="shared" si="9"/>
        <v>864</v>
      </c>
      <c r="N58" s="56">
        <f t="shared" si="10"/>
        <v>3.1103999999999998</v>
      </c>
      <c r="O58" s="81">
        <f t="shared" si="11"/>
        <v>22.593316666666666</v>
      </c>
      <c r="P58" s="56">
        <f t="shared" si="13"/>
        <v>1.6138083333333335</v>
      </c>
    </row>
    <row r="59" spans="1:16" ht="14.25" customHeight="1">
      <c r="A59" s="79">
        <v>41687</v>
      </c>
      <c r="B59" s="56">
        <v>9.1999999999999993</v>
      </c>
      <c r="C59" s="28">
        <f t="shared" si="0"/>
        <v>0.91999999999999993</v>
      </c>
      <c r="D59" s="28">
        <f t="shared" si="15"/>
        <v>0.4</v>
      </c>
      <c r="E59" s="15">
        <f t="shared" si="14"/>
        <v>15</v>
      </c>
      <c r="F59" s="56">
        <f t="shared" si="2"/>
        <v>183000</v>
      </c>
      <c r="G59" s="80">
        <f t="shared" si="3"/>
        <v>233833.33333333334</v>
      </c>
      <c r="H59" s="81">
        <f t="shared" si="4"/>
        <v>0.23383333333333334</v>
      </c>
      <c r="I59" s="56">
        <f t="shared" si="5"/>
        <v>4600</v>
      </c>
      <c r="J59" s="56">
        <f t="shared" si="6"/>
        <v>4.5999999999999996</v>
      </c>
      <c r="K59" s="56">
        <f t="shared" si="7"/>
        <v>9200000</v>
      </c>
      <c r="L59" s="56">
        <f t="shared" si="8"/>
        <v>9.1999999999999993</v>
      </c>
      <c r="M59" s="56">
        <f t="shared" si="9"/>
        <v>864</v>
      </c>
      <c r="N59" s="56">
        <f t="shared" si="10"/>
        <v>3.1103999999999998</v>
      </c>
      <c r="O59" s="81">
        <f t="shared" si="11"/>
        <v>12.544233333333333</v>
      </c>
      <c r="P59" s="56">
        <f t="shared" si="13"/>
        <v>0.89601666666666668</v>
      </c>
    </row>
    <row r="60" spans="1:16" ht="14.25" customHeight="1">
      <c r="A60" s="79">
        <v>41688</v>
      </c>
      <c r="B60" s="56">
        <v>12.6</v>
      </c>
      <c r="C60" s="28">
        <f t="shared" si="0"/>
        <v>1.26</v>
      </c>
      <c r="D60" s="28">
        <f t="shared" si="15"/>
        <v>0.4</v>
      </c>
      <c r="E60" s="15">
        <f t="shared" si="14"/>
        <v>15</v>
      </c>
      <c r="F60" s="56">
        <f t="shared" si="2"/>
        <v>183000</v>
      </c>
      <c r="G60" s="80">
        <f t="shared" si="3"/>
        <v>320250</v>
      </c>
      <c r="H60" s="81">
        <f t="shared" si="4"/>
        <v>0.32024999999999998</v>
      </c>
      <c r="I60" s="56">
        <f t="shared" si="5"/>
        <v>6300</v>
      </c>
      <c r="J60" s="56">
        <f t="shared" si="6"/>
        <v>6.3</v>
      </c>
      <c r="K60" s="56">
        <f t="shared" si="7"/>
        <v>12600000</v>
      </c>
      <c r="L60" s="56">
        <f t="shared" si="8"/>
        <v>12.6</v>
      </c>
      <c r="M60" s="56">
        <f t="shared" si="9"/>
        <v>864</v>
      </c>
      <c r="N60" s="56">
        <f t="shared" si="10"/>
        <v>3.1103999999999998</v>
      </c>
      <c r="O60" s="81">
        <f t="shared" si="11"/>
        <v>16.030649999999998</v>
      </c>
      <c r="P60" s="56">
        <f t="shared" si="13"/>
        <v>1.1450464285714284</v>
      </c>
    </row>
    <row r="61" spans="1:16" ht="14.25" customHeight="1">
      <c r="A61" s="79">
        <v>41689</v>
      </c>
      <c r="B61" s="56">
        <v>21.8</v>
      </c>
      <c r="C61" s="28">
        <f t="shared" si="0"/>
        <v>2.1800000000000002</v>
      </c>
      <c r="D61" s="28">
        <f t="shared" si="15"/>
        <v>0.4</v>
      </c>
      <c r="E61" s="15">
        <f t="shared" si="14"/>
        <v>15</v>
      </c>
      <c r="F61" s="56">
        <f t="shared" si="2"/>
        <v>183000</v>
      </c>
      <c r="G61" s="80">
        <f t="shared" si="3"/>
        <v>554083.33333333349</v>
      </c>
      <c r="H61" s="81">
        <f t="shared" si="4"/>
        <v>0.55408333333333348</v>
      </c>
      <c r="I61" s="56">
        <f t="shared" si="5"/>
        <v>10900.000000000002</v>
      </c>
      <c r="J61" s="56">
        <f t="shared" si="6"/>
        <v>10.900000000000002</v>
      </c>
      <c r="K61" s="56">
        <f t="shared" si="7"/>
        <v>21800000.000000004</v>
      </c>
      <c r="L61" s="56">
        <f t="shared" si="8"/>
        <v>21.800000000000004</v>
      </c>
      <c r="M61" s="56">
        <f t="shared" si="9"/>
        <v>864</v>
      </c>
      <c r="N61" s="56">
        <f t="shared" si="10"/>
        <v>3.1103999999999998</v>
      </c>
      <c r="O61" s="81">
        <f t="shared" si="11"/>
        <v>25.464483333333337</v>
      </c>
      <c r="P61" s="56">
        <f t="shared" si="13"/>
        <v>1.818891666666667</v>
      </c>
    </row>
    <row r="62" spans="1:16" ht="14.25" customHeight="1">
      <c r="A62" s="79">
        <v>41690</v>
      </c>
      <c r="B62" s="56">
        <v>2.4</v>
      </c>
      <c r="C62" s="28">
        <f t="shared" si="0"/>
        <v>0.24</v>
      </c>
      <c r="D62" s="28">
        <f t="shared" si="15"/>
        <v>0.24</v>
      </c>
      <c r="E62" s="15">
        <f t="shared" si="14"/>
        <v>14.94</v>
      </c>
      <c r="F62" s="56">
        <f t="shared" si="2"/>
        <v>183000</v>
      </c>
      <c r="G62" s="80">
        <f t="shared" si="3"/>
        <v>61000</v>
      </c>
      <c r="H62" s="81">
        <f t="shared" si="4"/>
        <v>6.0999999999999999E-2</v>
      </c>
      <c r="I62" s="56">
        <f t="shared" si="5"/>
        <v>1200</v>
      </c>
      <c r="J62" s="56">
        <f t="shared" si="6"/>
        <v>1.2</v>
      </c>
      <c r="K62" s="56">
        <f t="shared" si="7"/>
        <v>2400000</v>
      </c>
      <c r="L62" s="56">
        <f t="shared" si="8"/>
        <v>2.4</v>
      </c>
      <c r="M62" s="56">
        <f t="shared" si="9"/>
        <v>864</v>
      </c>
      <c r="N62" s="56">
        <f t="shared" si="10"/>
        <v>3.1103999999999998</v>
      </c>
      <c r="O62" s="81">
        <f t="shared" si="11"/>
        <v>5.5713999999999997</v>
      </c>
      <c r="P62" s="56">
        <f t="shared" si="13"/>
        <v>0.39795714285714284</v>
      </c>
    </row>
    <row r="63" spans="1:16" ht="14.25" customHeight="1">
      <c r="A63" s="79">
        <v>41691</v>
      </c>
      <c r="B63" s="56">
        <v>0.8</v>
      </c>
      <c r="C63" s="28">
        <f t="shared" si="0"/>
        <v>0.08</v>
      </c>
      <c r="D63" s="28">
        <f t="shared" si="15"/>
        <v>0.08</v>
      </c>
      <c r="E63" s="15">
        <f t="shared" si="14"/>
        <v>14.719999999999999</v>
      </c>
      <c r="F63" s="56">
        <f t="shared" si="2"/>
        <v>183000</v>
      </c>
      <c r="G63" s="80">
        <f t="shared" si="3"/>
        <v>20333.333333333336</v>
      </c>
      <c r="H63" s="81">
        <f t="shared" si="4"/>
        <v>2.0333333333333335E-2</v>
      </c>
      <c r="I63" s="56">
        <f t="shared" si="5"/>
        <v>400</v>
      </c>
      <c r="J63" s="56">
        <f t="shared" si="6"/>
        <v>0.4</v>
      </c>
      <c r="K63" s="56">
        <f t="shared" si="7"/>
        <v>800000</v>
      </c>
      <c r="L63" s="56">
        <f t="shared" si="8"/>
        <v>0.8</v>
      </c>
      <c r="M63" s="56">
        <f t="shared" si="9"/>
        <v>864</v>
      </c>
      <c r="N63" s="56">
        <f t="shared" si="10"/>
        <v>3.1103999999999998</v>
      </c>
      <c r="O63" s="81">
        <f t="shared" si="11"/>
        <v>3.9307333333333334</v>
      </c>
      <c r="P63" s="56">
        <f t="shared" si="13"/>
        <v>0.28076666666666666</v>
      </c>
    </row>
    <row r="64" spans="1:16" ht="14.25" customHeight="1">
      <c r="A64" s="79">
        <v>41692</v>
      </c>
      <c r="B64" s="56">
        <v>4.8</v>
      </c>
      <c r="C64" s="28">
        <f t="shared" si="0"/>
        <v>0.48</v>
      </c>
      <c r="D64" s="28">
        <f t="shared" si="15"/>
        <v>0.4</v>
      </c>
      <c r="E64" s="15">
        <f t="shared" si="14"/>
        <v>14.899999999999999</v>
      </c>
      <c r="F64" s="56">
        <f t="shared" si="2"/>
        <v>183000</v>
      </c>
      <c r="G64" s="80">
        <f t="shared" si="3"/>
        <v>122000</v>
      </c>
      <c r="H64" s="81">
        <f t="shared" si="4"/>
        <v>0.122</v>
      </c>
      <c r="I64" s="56">
        <f t="shared" si="5"/>
        <v>2400</v>
      </c>
      <c r="J64" s="56">
        <f t="shared" si="6"/>
        <v>2.4</v>
      </c>
      <c r="K64" s="56">
        <f t="shared" si="7"/>
        <v>4800000</v>
      </c>
      <c r="L64" s="56">
        <f t="shared" si="8"/>
        <v>4.8</v>
      </c>
      <c r="M64" s="56">
        <f t="shared" si="9"/>
        <v>864</v>
      </c>
      <c r="N64" s="56">
        <f t="shared" si="10"/>
        <v>3.1103999999999998</v>
      </c>
      <c r="O64" s="81">
        <f t="shared" si="11"/>
        <v>8.0323999999999991</v>
      </c>
      <c r="P64" s="56">
        <f t="shared" si="13"/>
        <v>0.57374285714285711</v>
      </c>
    </row>
    <row r="65" spans="1:16" ht="14.25" customHeight="1">
      <c r="A65" s="79">
        <v>41693</v>
      </c>
      <c r="B65" s="56">
        <v>14.6</v>
      </c>
      <c r="C65" s="28">
        <f t="shared" si="0"/>
        <v>1.46</v>
      </c>
      <c r="D65" s="28">
        <f t="shared" si="15"/>
        <v>0.4</v>
      </c>
      <c r="E65" s="15">
        <f t="shared" si="14"/>
        <v>15</v>
      </c>
      <c r="F65" s="56">
        <f t="shared" si="2"/>
        <v>183000</v>
      </c>
      <c r="G65" s="80">
        <f t="shared" si="3"/>
        <v>371083.33333333337</v>
      </c>
      <c r="H65" s="81">
        <f t="shared" si="4"/>
        <v>0.37108333333333338</v>
      </c>
      <c r="I65" s="56">
        <f t="shared" si="5"/>
        <v>7300</v>
      </c>
      <c r="J65" s="56">
        <f t="shared" si="6"/>
        <v>7.3</v>
      </c>
      <c r="K65" s="56">
        <f t="shared" si="7"/>
        <v>14600000</v>
      </c>
      <c r="L65" s="56">
        <f t="shared" si="8"/>
        <v>14.6</v>
      </c>
      <c r="M65" s="56">
        <f t="shared" si="9"/>
        <v>864</v>
      </c>
      <c r="N65" s="56">
        <f t="shared" si="10"/>
        <v>3.1103999999999998</v>
      </c>
      <c r="O65" s="81">
        <f t="shared" si="11"/>
        <v>18.081483333333331</v>
      </c>
      <c r="P65" s="56">
        <f t="shared" si="13"/>
        <v>1.2915345238095237</v>
      </c>
    </row>
    <row r="66" spans="1:16" ht="14.25" customHeight="1">
      <c r="A66" s="79">
        <v>41694</v>
      </c>
      <c r="B66" s="56">
        <v>6.8</v>
      </c>
      <c r="C66" s="28">
        <f t="shared" si="0"/>
        <v>0.67999999999999994</v>
      </c>
      <c r="D66" s="28">
        <f t="shared" si="15"/>
        <v>0.4</v>
      </c>
      <c r="E66" s="15">
        <f t="shared" si="14"/>
        <v>15</v>
      </c>
      <c r="F66" s="56">
        <f t="shared" si="2"/>
        <v>183000</v>
      </c>
      <c r="G66" s="80">
        <f t="shared" si="3"/>
        <v>172833.33333333331</v>
      </c>
      <c r="H66" s="81">
        <f t="shared" si="4"/>
        <v>0.17283333333333331</v>
      </c>
      <c r="I66" s="56">
        <f t="shared" si="5"/>
        <v>3400</v>
      </c>
      <c r="J66" s="56">
        <f t="shared" si="6"/>
        <v>3.4</v>
      </c>
      <c r="K66" s="56">
        <f t="shared" si="7"/>
        <v>6800000</v>
      </c>
      <c r="L66" s="56">
        <f t="shared" si="8"/>
        <v>6.8</v>
      </c>
      <c r="M66" s="56">
        <f t="shared" si="9"/>
        <v>864</v>
      </c>
      <c r="N66" s="56">
        <f t="shared" si="10"/>
        <v>3.1103999999999998</v>
      </c>
      <c r="O66" s="81">
        <f t="shared" si="11"/>
        <v>10.083233333333332</v>
      </c>
      <c r="P66" s="56">
        <f t="shared" si="13"/>
        <v>0.72023095238095236</v>
      </c>
    </row>
    <row r="67" spans="1:16" ht="14.25" customHeight="1">
      <c r="A67" s="79">
        <v>41695</v>
      </c>
      <c r="B67" s="56">
        <v>0</v>
      </c>
      <c r="C67" s="28">
        <f t="shared" si="0"/>
        <v>0</v>
      </c>
      <c r="D67" s="28">
        <f t="shared" si="15"/>
        <v>0</v>
      </c>
      <c r="E67" s="15">
        <f t="shared" si="14"/>
        <v>14.7</v>
      </c>
      <c r="F67" s="56">
        <f t="shared" si="2"/>
        <v>183000</v>
      </c>
      <c r="G67" s="80">
        <f t="shared" si="3"/>
        <v>0</v>
      </c>
      <c r="H67" s="81">
        <f t="shared" si="4"/>
        <v>0</v>
      </c>
      <c r="I67" s="56">
        <f t="shared" si="5"/>
        <v>0</v>
      </c>
      <c r="J67" s="56">
        <f t="shared" si="6"/>
        <v>0</v>
      </c>
      <c r="K67" s="56">
        <f t="shared" si="7"/>
        <v>0</v>
      </c>
      <c r="L67" s="56">
        <f t="shared" si="8"/>
        <v>0</v>
      </c>
      <c r="M67" s="56">
        <f t="shared" si="9"/>
        <v>864</v>
      </c>
      <c r="N67" s="56">
        <f t="shared" si="10"/>
        <v>3.1103999999999998</v>
      </c>
      <c r="O67" s="81">
        <f t="shared" si="11"/>
        <v>3.1103999999999998</v>
      </c>
      <c r="P67" s="56">
        <f t="shared" si="13"/>
        <v>0.22217142857142858</v>
      </c>
    </row>
    <row r="68" spans="1:16" ht="14.25" customHeight="1">
      <c r="A68" s="79">
        <v>41696</v>
      </c>
      <c r="B68" s="56">
        <v>0.8</v>
      </c>
      <c r="C68" s="28">
        <f t="shared" si="0"/>
        <v>0.08</v>
      </c>
      <c r="D68" s="28">
        <f t="shared" si="15"/>
        <v>0.08</v>
      </c>
      <c r="E68" s="15">
        <f t="shared" si="14"/>
        <v>14.479999999999999</v>
      </c>
      <c r="F68" s="56">
        <f t="shared" si="2"/>
        <v>183000</v>
      </c>
      <c r="G68" s="80">
        <f t="shared" si="3"/>
        <v>20333.333333333336</v>
      </c>
      <c r="H68" s="81">
        <f t="shared" si="4"/>
        <v>2.0333333333333335E-2</v>
      </c>
      <c r="I68" s="56">
        <f t="shared" si="5"/>
        <v>400</v>
      </c>
      <c r="J68" s="56">
        <f t="shared" si="6"/>
        <v>0.4</v>
      </c>
      <c r="K68" s="56">
        <f t="shared" si="7"/>
        <v>800000</v>
      </c>
      <c r="L68" s="56">
        <f t="shared" si="8"/>
        <v>0.8</v>
      </c>
      <c r="M68" s="56">
        <f t="shared" si="9"/>
        <v>864</v>
      </c>
      <c r="N68" s="56">
        <f t="shared" si="10"/>
        <v>3.1103999999999998</v>
      </c>
      <c r="O68" s="81">
        <f t="shared" si="11"/>
        <v>3.9307333333333334</v>
      </c>
      <c r="P68" s="56">
        <f t="shared" si="13"/>
        <v>0.28076666666666666</v>
      </c>
    </row>
    <row r="69" spans="1:16" ht="14.25" customHeight="1">
      <c r="A69" s="79">
        <v>41697</v>
      </c>
      <c r="B69" s="56">
        <v>0</v>
      </c>
      <c r="C69" s="28">
        <f t="shared" si="0"/>
        <v>0</v>
      </c>
      <c r="D69" s="28">
        <f t="shared" si="15"/>
        <v>0</v>
      </c>
      <c r="E69" s="15">
        <f t="shared" si="14"/>
        <v>14.179999999999998</v>
      </c>
      <c r="F69" s="56">
        <f t="shared" si="2"/>
        <v>183000</v>
      </c>
      <c r="G69" s="80">
        <f t="shared" si="3"/>
        <v>0</v>
      </c>
      <c r="H69" s="81">
        <f t="shared" si="4"/>
        <v>0</v>
      </c>
      <c r="I69" s="56">
        <f t="shared" si="5"/>
        <v>0</v>
      </c>
      <c r="J69" s="56">
        <f t="shared" si="6"/>
        <v>0</v>
      </c>
      <c r="K69" s="56">
        <f t="shared" si="7"/>
        <v>0</v>
      </c>
      <c r="L69" s="56">
        <f t="shared" si="8"/>
        <v>0</v>
      </c>
      <c r="M69" s="56">
        <f t="shared" si="9"/>
        <v>864</v>
      </c>
      <c r="N69" s="56">
        <f t="shared" si="10"/>
        <v>3.1103999999999998</v>
      </c>
      <c r="O69" s="81">
        <f t="shared" si="11"/>
        <v>3.1103999999999998</v>
      </c>
      <c r="P69" s="56">
        <f t="shared" si="13"/>
        <v>0.22217142857142858</v>
      </c>
    </row>
    <row r="70" spans="1:16" ht="14.25" customHeight="1">
      <c r="A70" s="79">
        <v>41698</v>
      </c>
      <c r="B70" s="56">
        <v>0.4</v>
      </c>
      <c r="C70" s="28">
        <f t="shared" si="0"/>
        <v>0.04</v>
      </c>
      <c r="D70" s="28">
        <f t="shared" si="15"/>
        <v>0.04</v>
      </c>
      <c r="E70" s="15">
        <f t="shared" si="14"/>
        <v>13.919999999999996</v>
      </c>
      <c r="F70" s="56">
        <f t="shared" si="2"/>
        <v>183000</v>
      </c>
      <c r="G70" s="80">
        <f t="shared" si="3"/>
        <v>10166.666666666668</v>
      </c>
      <c r="H70" s="81">
        <f t="shared" si="4"/>
        <v>1.0166666666666668E-2</v>
      </c>
      <c r="I70" s="56">
        <f t="shared" si="5"/>
        <v>200</v>
      </c>
      <c r="J70" s="56">
        <f t="shared" si="6"/>
        <v>0.2</v>
      </c>
      <c r="K70" s="56">
        <f t="shared" si="7"/>
        <v>400000</v>
      </c>
      <c r="L70" s="56">
        <f t="shared" si="8"/>
        <v>0.4</v>
      </c>
      <c r="M70" s="56">
        <f t="shared" si="9"/>
        <v>864</v>
      </c>
      <c r="N70" s="56">
        <f t="shared" si="10"/>
        <v>3.1103999999999998</v>
      </c>
      <c r="O70" s="81">
        <f t="shared" si="11"/>
        <v>3.5205666666666664</v>
      </c>
      <c r="P70" s="56">
        <f t="shared" si="13"/>
        <v>0.25146904761904759</v>
      </c>
    </row>
    <row r="71" spans="1:16" ht="14.25" customHeight="1">
      <c r="A71" s="79">
        <v>41699</v>
      </c>
      <c r="B71" s="56">
        <v>2</v>
      </c>
      <c r="C71" s="28">
        <f t="shared" si="0"/>
        <v>0.2</v>
      </c>
      <c r="D71" s="28">
        <f t="shared" si="15"/>
        <v>0.2</v>
      </c>
      <c r="E71" s="15">
        <f t="shared" si="14"/>
        <v>13.819999999999995</v>
      </c>
      <c r="F71" s="56">
        <f t="shared" si="2"/>
        <v>183000</v>
      </c>
      <c r="G71" s="80">
        <f t="shared" si="3"/>
        <v>50833.333333333336</v>
      </c>
      <c r="H71" s="81">
        <f t="shared" si="4"/>
        <v>5.0833333333333335E-2</v>
      </c>
      <c r="I71" s="56">
        <f t="shared" si="5"/>
        <v>1000</v>
      </c>
      <c r="J71" s="56">
        <f t="shared" si="6"/>
        <v>1</v>
      </c>
      <c r="K71" s="56">
        <f t="shared" si="7"/>
        <v>2000000</v>
      </c>
      <c r="L71" s="56">
        <f t="shared" si="8"/>
        <v>2</v>
      </c>
      <c r="M71" s="56">
        <f t="shared" si="9"/>
        <v>864</v>
      </c>
      <c r="N71" s="56">
        <f t="shared" si="10"/>
        <v>3.1103999999999998</v>
      </c>
      <c r="O71" s="81">
        <f t="shared" si="11"/>
        <v>5.1612333333333336</v>
      </c>
      <c r="P71" s="56">
        <f t="shared" si="13"/>
        <v>0.36865952380952388</v>
      </c>
    </row>
    <row r="72" spans="1:16" ht="14.25" customHeight="1">
      <c r="A72" s="79">
        <v>41700</v>
      </c>
      <c r="B72" s="56">
        <v>19</v>
      </c>
      <c r="C72" s="28">
        <f t="shared" si="0"/>
        <v>1.9</v>
      </c>
      <c r="D72" s="28">
        <f t="shared" si="15"/>
        <v>0.4</v>
      </c>
      <c r="E72" s="15">
        <f t="shared" si="14"/>
        <v>15</v>
      </c>
      <c r="F72" s="56">
        <f t="shared" si="2"/>
        <v>183000</v>
      </c>
      <c r="G72" s="80">
        <f t="shared" si="3"/>
        <v>482916.66666666669</v>
      </c>
      <c r="H72" s="81">
        <f t="shared" si="4"/>
        <v>0.48291666666666666</v>
      </c>
      <c r="I72" s="56">
        <f t="shared" si="5"/>
        <v>9500</v>
      </c>
      <c r="J72" s="56">
        <f t="shared" si="6"/>
        <v>9.5</v>
      </c>
      <c r="K72" s="56">
        <f t="shared" si="7"/>
        <v>19000000</v>
      </c>
      <c r="L72" s="56">
        <f t="shared" si="8"/>
        <v>19</v>
      </c>
      <c r="M72" s="56">
        <f t="shared" si="9"/>
        <v>864</v>
      </c>
      <c r="N72" s="56">
        <f t="shared" si="10"/>
        <v>3.1103999999999998</v>
      </c>
      <c r="O72" s="81">
        <f t="shared" si="11"/>
        <v>22.593316666666666</v>
      </c>
      <c r="P72" s="56">
        <f t="shared" si="13"/>
        <v>1.6138083333333335</v>
      </c>
    </row>
    <row r="73" spans="1:16" ht="14.25" customHeight="1">
      <c r="A73" s="79">
        <v>41701</v>
      </c>
      <c r="B73" s="56">
        <v>1</v>
      </c>
      <c r="C73" s="28">
        <f t="shared" si="0"/>
        <v>0.1</v>
      </c>
      <c r="D73" s="28">
        <f t="shared" si="15"/>
        <v>0.1</v>
      </c>
      <c r="E73" s="15">
        <f t="shared" si="14"/>
        <v>14.799999999999999</v>
      </c>
      <c r="F73" s="56">
        <f t="shared" si="2"/>
        <v>183000</v>
      </c>
      <c r="G73" s="80">
        <f t="shared" si="3"/>
        <v>25416.666666666668</v>
      </c>
      <c r="H73" s="81">
        <f t="shared" si="4"/>
        <v>2.5416666666666667E-2</v>
      </c>
      <c r="I73" s="56">
        <f t="shared" si="5"/>
        <v>500</v>
      </c>
      <c r="J73" s="56">
        <f t="shared" si="6"/>
        <v>0.5</v>
      </c>
      <c r="K73" s="56">
        <f t="shared" si="7"/>
        <v>1000000</v>
      </c>
      <c r="L73" s="56">
        <f t="shared" si="8"/>
        <v>1</v>
      </c>
      <c r="M73" s="56">
        <f t="shared" si="9"/>
        <v>864</v>
      </c>
      <c r="N73" s="56">
        <f t="shared" si="10"/>
        <v>3.1103999999999998</v>
      </c>
      <c r="O73" s="81">
        <f t="shared" si="11"/>
        <v>4.1358166666666669</v>
      </c>
      <c r="P73" s="56">
        <f t="shared" si="13"/>
        <v>0.2954154761904762</v>
      </c>
    </row>
    <row r="74" spans="1:16" ht="14.25" customHeight="1">
      <c r="A74" s="79">
        <v>41702</v>
      </c>
      <c r="B74" s="56">
        <v>2.4</v>
      </c>
      <c r="C74" s="28">
        <f t="shared" si="0"/>
        <v>0.24</v>
      </c>
      <c r="D74" s="28">
        <f t="shared" si="15"/>
        <v>0.24</v>
      </c>
      <c r="E74" s="15">
        <f t="shared" si="14"/>
        <v>14.739999999999998</v>
      </c>
      <c r="F74" s="56">
        <f t="shared" si="2"/>
        <v>183000</v>
      </c>
      <c r="G74" s="80">
        <f t="shared" si="3"/>
        <v>61000</v>
      </c>
      <c r="H74" s="81">
        <f t="shared" si="4"/>
        <v>6.0999999999999999E-2</v>
      </c>
      <c r="I74" s="56">
        <f t="shared" si="5"/>
        <v>1200</v>
      </c>
      <c r="J74" s="56">
        <f t="shared" si="6"/>
        <v>1.2</v>
      </c>
      <c r="K74" s="56">
        <f t="shared" si="7"/>
        <v>2400000</v>
      </c>
      <c r="L74" s="56">
        <f t="shared" si="8"/>
        <v>2.4</v>
      </c>
      <c r="M74" s="56">
        <f t="shared" si="9"/>
        <v>864</v>
      </c>
      <c r="N74" s="56">
        <f t="shared" si="10"/>
        <v>3.1103999999999998</v>
      </c>
      <c r="O74" s="81">
        <f t="shared" si="11"/>
        <v>5.5713999999999997</v>
      </c>
      <c r="P74" s="56">
        <f t="shared" si="13"/>
        <v>0.39795714285714284</v>
      </c>
    </row>
    <row r="75" spans="1:16" ht="14.25" customHeight="1">
      <c r="A75" s="79">
        <v>41703</v>
      </c>
      <c r="B75" s="56">
        <v>23.8</v>
      </c>
      <c r="C75" s="28">
        <f t="shared" si="0"/>
        <v>2.3800000000000003</v>
      </c>
      <c r="D75" s="28">
        <f t="shared" si="15"/>
        <v>0.4</v>
      </c>
      <c r="E75" s="15">
        <f t="shared" si="14"/>
        <v>15</v>
      </c>
      <c r="F75" s="56">
        <f t="shared" si="2"/>
        <v>183000</v>
      </c>
      <c r="G75" s="80">
        <f t="shared" si="3"/>
        <v>604916.66666666674</v>
      </c>
      <c r="H75" s="81">
        <f t="shared" si="4"/>
        <v>0.60491666666666677</v>
      </c>
      <c r="I75" s="56">
        <f t="shared" si="5"/>
        <v>11900.000000000002</v>
      </c>
      <c r="J75" s="56">
        <f t="shared" si="6"/>
        <v>11.900000000000002</v>
      </c>
      <c r="K75" s="56">
        <f t="shared" si="7"/>
        <v>23800000.000000004</v>
      </c>
      <c r="L75" s="56">
        <f t="shared" si="8"/>
        <v>23.800000000000004</v>
      </c>
      <c r="M75" s="56">
        <f t="shared" si="9"/>
        <v>864</v>
      </c>
      <c r="N75" s="56">
        <f t="shared" si="10"/>
        <v>3.1103999999999998</v>
      </c>
      <c r="O75" s="81">
        <f t="shared" si="11"/>
        <v>27.515316666666671</v>
      </c>
      <c r="P75" s="56">
        <f t="shared" si="13"/>
        <v>1.9653797619047624</v>
      </c>
    </row>
    <row r="76" spans="1:16" ht="14.25" customHeight="1">
      <c r="A76" s="79">
        <v>41704</v>
      </c>
      <c r="B76" s="56">
        <v>8.6</v>
      </c>
      <c r="C76" s="28">
        <f t="shared" si="0"/>
        <v>0.86</v>
      </c>
      <c r="D76" s="28">
        <f t="shared" si="15"/>
        <v>0.4</v>
      </c>
      <c r="E76" s="15">
        <f t="shared" si="14"/>
        <v>15</v>
      </c>
      <c r="F76" s="56">
        <f t="shared" si="2"/>
        <v>183000</v>
      </c>
      <c r="G76" s="80">
        <f t="shared" si="3"/>
        <v>218583.33333333334</v>
      </c>
      <c r="H76" s="81">
        <f t="shared" si="4"/>
        <v>0.21858333333333335</v>
      </c>
      <c r="I76" s="56">
        <f t="shared" si="5"/>
        <v>4300</v>
      </c>
      <c r="J76" s="56">
        <f t="shared" si="6"/>
        <v>4.3</v>
      </c>
      <c r="K76" s="56">
        <f t="shared" si="7"/>
        <v>8600000</v>
      </c>
      <c r="L76" s="56">
        <f t="shared" si="8"/>
        <v>8.6</v>
      </c>
      <c r="M76" s="56">
        <f t="shared" si="9"/>
        <v>864</v>
      </c>
      <c r="N76" s="56">
        <f t="shared" si="10"/>
        <v>3.1103999999999998</v>
      </c>
      <c r="O76" s="81">
        <f t="shared" si="11"/>
        <v>11.928983333333333</v>
      </c>
      <c r="P76" s="56">
        <f t="shared" si="13"/>
        <v>0.85207023809523819</v>
      </c>
    </row>
    <row r="77" spans="1:16" ht="14.25" customHeight="1">
      <c r="A77" s="79">
        <v>41705</v>
      </c>
      <c r="B77" s="56">
        <v>34</v>
      </c>
      <c r="C77" s="28">
        <f t="shared" si="0"/>
        <v>3.4000000000000004</v>
      </c>
      <c r="D77" s="28">
        <f t="shared" si="15"/>
        <v>0.4</v>
      </c>
      <c r="E77" s="15">
        <f t="shared" si="14"/>
        <v>15</v>
      </c>
      <c r="F77" s="56">
        <f t="shared" si="2"/>
        <v>183000</v>
      </c>
      <c r="G77" s="80">
        <f t="shared" si="3"/>
        <v>864166.66666666686</v>
      </c>
      <c r="H77" s="81">
        <f t="shared" si="4"/>
        <v>0.86416666666666686</v>
      </c>
      <c r="I77" s="56">
        <f t="shared" si="5"/>
        <v>17000.000000000004</v>
      </c>
      <c r="J77" s="56">
        <f t="shared" si="6"/>
        <v>17.000000000000004</v>
      </c>
      <c r="K77" s="56">
        <f t="shared" si="7"/>
        <v>34000000.000000007</v>
      </c>
      <c r="L77" s="56">
        <f t="shared" si="8"/>
        <v>34.000000000000007</v>
      </c>
      <c r="M77" s="56">
        <f t="shared" si="9"/>
        <v>864</v>
      </c>
      <c r="N77" s="56">
        <f t="shared" si="10"/>
        <v>3.1103999999999998</v>
      </c>
      <c r="O77" s="81">
        <f t="shared" si="11"/>
        <v>37.974566666666675</v>
      </c>
      <c r="P77" s="56">
        <f t="shared" si="13"/>
        <v>2.7124690476190483</v>
      </c>
    </row>
    <row r="78" spans="1:16" ht="14.25" customHeight="1">
      <c r="A78" s="79">
        <v>41706</v>
      </c>
      <c r="B78" s="56">
        <v>52.4</v>
      </c>
      <c r="C78" s="28">
        <f t="shared" si="0"/>
        <v>5.2399999999999993</v>
      </c>
      <c r="D78" s="28">
        <f t="shared" si="15"/>
        <v>0.4</v>
      </c>
      <c r="E78" s="15">
        <f t="shared" si="14"/>
        <v>15</v>
      </c>
      <c r="F78" s="56">
        <f t="shared" si="2"/>
        <v>183000</v>
      </c>
      <c r="G78" s="80">
        <f t="shared" si="3"/>
        <v>1331833.3333333333</v>
      </c>
      <c r="H78" s="81">
        <f t="shared" si="4"/>
        <v>1.3318333333333332</v>
      </c>
      <c r="I78" s="56">
        <f t="shared" si="5"/>
        <v>26199.999999999996</v>
      </c>
      <c r="J78" s="56">
        <f t="shared" si="6"/>
        <v>26.199999999999996</v>
      </c>
      <c r="K78" s="56">
        <f t="shared" si="7"/>
        <v>52399999.999999993</v>
      </c>
      <c r="L78" s="56">
        <f t="shared" si="8"/>
        <v>52.399999999999991</v>
      </c>
      <c r="M78" s="56">
        <f t="shared" si="9"/>
        <v>864</v>
      </c>
      <c r="N78" s="56">
        <f t="shared" si="10"/>
        <v>3.1103999999999998</v>
      </c>
      <c r="O78" s="81">
        <f t="shared" si="11"/>
        <v>56.842233333333326</v>
      </c>
      <c r="P78" s="56">
        <f t="shared" si="13"/>
        <v>4.0601595238095234</v>
      </c>
    </row>
    <row r="79" spans="1:16" ht="14.25" customHeight="1">
      <c r="A79" s="79">
        <v>41707</v>
      </c>
      <c r="B79" s="56">
        <v>10.6</v>
      </c>
      <c r="C79" s="28">
        <f t="shared" si="0"/>
        <v>1.06</v>
      </c>
      <c r="D79" s="28">
        <f t="shared" si="15"/>
        <v>0.4</v>
      </c>
      <c r="E79" s="15">
        <f t="shared" si="14"/>
        <v>15</v>
      </c>
      <c r="F79" s="56">
        <f t="shared" si="2"/>
        <v>183000</v>
      </c>
      <c r="G79" s="80">
        <f t="shared" si="3"/>
        <v>269416.66666666669</v>
      </c>
      <c r="H79" s="81">
        <f t="shared" si="4"/>
        <v>0.26941666666666669</v>
      </c>
      <c r="I79" s="56">
        <f t="shared" si="5"/>
        <v>5300</v>
      </c>
      <c r="J79" s="56">
        <f t="shared" si="6"/>
        <v>5.3</v>
      </c>
      <c r="K79" s="56">
        <f t="shared" si="7"/>
        <v>10600000</v>
      </c>
      <c r="L79" s="56">
        <f t="shared" si="8"/>
        <v>10.6</v>
      </c>
      <c r="M79" s="56">
        <f t="shared" si="9"/>
        <v>864</v>
      </c>
      <c r="N79" s="56">
        <f t="shared" si="10"/>
        <v>3.1103999999999998</v>
      </c>
      <c r="O79" s="81">
        <f t="shared" si="11"/>
        <v>13.979816666666666</v>
      </c>
      <c r="P79" s="56">
        <f t="shared" si="13"/>
        <v>0.99855833333333344</v>
      </c>
    </row>
    <row r="80" spans="1:16" ht="14.25" customHeight="1">
      <c r="A80" s="79">
        <v>41708</v>
      </c>
      <c r="B80" s="56">
        <v>2.4</v>
      </c>
      <c r="C80" s="28">
        <f t="shared" si="0"/>
        <v>0.24</v>
      </c>
      <c r="D80" s="28">
        <f t="shared" si="15"/>
        <v>0.24</v>
      </c>
      <c r="E80" s="15">
        <f t="shared" si="14"/>
        <v>14.94</v>
      </c>
      <c r="F80" s="56">
        <f t="shared" si="2"/>
        <v>183000</v>
      </c>
      <c r="G80" s="80">
        <f t="shared" si="3"/>
        <v>61000</v>
      </c>
      <c r="H80" s="81">
        <f t="shared" si="4"/>
        <v>6.0999999999999999E-2</v>
      </c>
      <c r="I80" s="56">
        <f t="shared" si="5"/>
        <v>1200</v>
      </c>
      <c r="J80" s="56">
        <f t="shared" si="6"/>
        <v>1.2</v>
      </c>
      <c r="K80" s="56">
        <f t="shared" si="7"/>
        <v>2400000</v>
      </c>
      <c r="L80" s="56">
        <f t="shared" si="8"/>
        <v>2.4</v>
      </c>
      <c r="M80" s="56">
        <f t="shared" si="9"/>
        <v>864</v>
      </c>
      <c r="N80" s="56">
        <f t="shared" si="10"/>
        <v>3.1103999999999998</v>
      </c>
      <c r="O80" s="81">
        <f t="shared" si="11"/>
        <v>5.5713999999999997</v>
      </c>
      <c r="P80" s="56">
        <f t="shared" si="13"/>
        <v>0.39795714285714284</v>
      </c>
    </row>
    <row r="81" spans="1:16" ht="14.25" customHeight="1">
      <c r="A81" s="79">
        <v>41709</v>
      </c>
      <c r="B81" s="56">
        <v>0</v>
      </c>
      <c r="C81" s="28">
        <f t="shared" si="0"/>
        <v>0</v>
      </c>
      <c r="D81" s="28">
        <f t="shared" si="15"/>
        <v>0</v>
      </c>
      <c r="E81" s="15">
        <f t="shared" si="14"/>
        <v>14.639999999999999</v>
      </c>
      <c r="F81" s="56">
        <f t="shared" si="2"/>
        <v>183000</v>
      </c>
      <c r="G81" s="80">
        <f t="shared" si="3"/>
        <v>0</v>
      </c>
      <c r="H81" s="81">
        <f t="shared" si="4"/>
        <v>0</v>
      </c>
      <c r="I81" s="56">
        <f t="shared" si="5"/>
        <v>0</v>
      </c>
      <c r="J81" s="56">
        <f t="shared" si="6"/>
        <v>0</v>
      </c>
      <c r="K81" s="56">
        <f t="shared" si="7"/>
        <v>0</v>
      </c>
      <c r="L81" s="56">
        <f t="shared" si="8"/>
        <v>0</v>
      </c>
      <c r="M81" s="56">
        <f t="shared" si="9"/>
        <v>864</v>
      </c>
      <c r="N81" s="56">
        <f t="shared" si="10"/>
        <v>3.1103999999999998</v>
      </c>
      <c r="O81" s="81">
        <f t="shared" si="11"/>
        <v>3.1103999999999998</v>
      </c>
      <c r="P81" s="56">
        <f t="shared" si="13"/>
        <v>0.22217142857142858</v>
      </c>
    </row>
    <row r="82" spans="1:16" ht="14.25" customHeight="1">
      <c r="A82" s="79">
        <v>41710</v>
      </c>
      <c r="B82" s="56">
        <v>2.8</v>
      </c>
      <c r="C82" s="28">
        <f t="shared" si="0"/>
        <v>0.27999999999999997</v>
      </c>
      <c r="D82" s="28">
        <f t="shared" si="15"/>
        <v>0.27999999999999997</v>
      </c>
      <c r="E82" s="15">
        <f t="shared" si="14"/>
        <v>14.619999999999997</v>
      </c>
      <c r="F82" s="56">
        <f t="shared" si="2"/>
        <v>183000</v>
      </c>
      <c r="G82" s="80">
        <f t="shared" si="3"/>
        <v>71166.666666666657</v>
      </c>
      <c r="H82" s="81">
        <f t="shared" si="4"/>
        <v>7.1166666666666656E-2</v>
      </c>
      <c r="I82" s="56">
        <f t="shared" si="5"/>
        <v>1400</v>
      </c>
      <c r="J82" s="56">
        <f t="shared" si="6"/>
        <v>1.4</v>
      </c>
      <c r="K82" s="56">
        <f t="shared" si="7"/>
        <v>2800000</v>
      </c>
      <c r="L82" s="56">
        <f t="shared" si="8"/>
        <v>2.8</v>
      </c>
      <c r="M82" s="56">
        <f t="shared" si="9"/>
        <v>864</v>
      </c>
      <c r="N82" s="56">
        <f t="shared" si="10"/>
        <v>3.1103999999999998</v>
      </c>
      <c r="O82" s="81">
        <f t="shared" si="11"/>
        <v>5.9815666666666658</v>
      </c>
      <c r="P82" s="56">
        <f t="shared" si="13"/>
        <v>0.42725476190476186</v>
      </c>
    </row>
    <row r="83" spans="1:16" ht="14.25" customHeight="1">
      <c r="A83" s="79">
        <v>41711</v>
      </c>
      <c r="B83" s="56">
        <v>20.2</v>
      </c>
      <c r="C83" s="28">
        <f t="shared" si="0"/>
        <v>2.02</v>
      </c>
      <c r="D83" s="28">
        <f t="shared" si="15"/>
        <v>0.4</v>
      </c>
      <c r="E83" s="15">
        <f t="shared" si="14"/>
        <v>15</v>
      </c>
      <c r="F83" s="56">
        <f t="shared" si="2"/>
        <v>183000</v>
      </c>
      <c r="G83" s="80">
        <f t="shared" si="3"/>
        <v>513416.66666666669</v>
      </c>
      <c r="H83" s="81">
        <f t="shared" si="4"/>
        <v>0.51341666666666663</v>
      </c>
      <c r="I83" s="56">
        <f t="shared" si="5"/>
        <v>10100</v>
      </c>
      <c r="J83" s="56">
        <f t="shared" si="6"/>
        <v>10.1</v>
      </c>
      <c r="K83" s="56">
        <f t="shared" si="7"/>
        <v>20200000</v>
      </c>
      <c r="L83" s="56">
        <f t="shared" si="8"/>
        <v>20.2</v>
      </c>
      <c r="M83" s="56">
        <f t="shared" si="9"/>
        <v>864</v>
      </c>
      <c r="N83" s="56">
        <f t="shared" si="10"/>
        <v>3.1103999999999998</v>
      </c>
      <c r="O83" s="81">
        <f t="shared" si="11"/>
        <v>23.823816666666666</v>
      </c>
      <c r="P83" s="56">
        <f t="shared" si="13"/>
        <v>1.7017011904761903</v>
      </c>
    </row>
    <row r="84" spans="1:16" ht="14.25" customHeight="1">
      <c r="A84" s="79">
        <v>41712</v>
      </c>
      <c r="B84" s="56">
        <v>13.8</v>
      </c>
      <c r="C84" s="28">
        <f t="shared" si="0"/>
        <v>1.3800000000000001</v>
      </c>
      <c r="D84" s="28">
        <f t="shared" si="15"/>
        <v>0.4</v>
      </c>
      <c r="E84" s="15">
        <f t="shared" si="14"/>
        <v>15</v>
      </c>
      <c r="F84" s="56">
        <f t="shared" si="2"/>
        <v>183000</v>
      </c>
      <c r="G84" s="80">
        <f t="shared" si="3"/>
        <v>350750.00000000006</v>
      </c>
      <c r="H84" s="81">
        <f t="shared" si="4"/>
        <v>0.35075000000000006</v>
      </c>
      <c r="I84" s="56">
        <f t="shared" si="5"/>
        <v>6900</v>
      </c>
      <c r="J84" s="56">
        <f t="shared" si="6"/>
        <v>6.9</v>
      </c>
      <c r="K84" s="56">
        <f t="shared" si="7"/>
        <v>13800000</v>
      </c>
      <c r="L84" s="56">
        <f t="shared" si="8"/>
        <v>13.8</v>
      </c>
      <c r="M84" s="56">
        <f t="shared" si="9"/>
        <v>864</v>
      </c>
      <c r="N84" s="56">
        <f t="shared" si="10"/>
        <v>3.1103999999999998</v>
      </c>
      <c r="O84" s="81">
        <f t="shared" si="11"/>
        <v>17.261150000000001</v>
      </c>
      <c r="P84" s="56">
        <f t="shared" si="13"/>
        <v>1.2329392857142858</v>
      </c>
    </row>
    <row r="85" spans="1:16" ht="14.25" customHeight="1">
      <c r="A85" s="79">
        <v>41713</v>
      </c>
      <c r="B85" s="56">
        <v>22.8</v>
      </c>
      <c r="C85" s="28">
        <f t="shared" si="0"/>
        <v>2.2800000000000002</v>
      </c>
      <c r="D85" s="28">
        <f t="shared" si="15"/>
        <v>0.4</v>
      </c>
      <c r="E85" s="15">
        <f t="shared" si="14"/>
        <v>15</v>
      </c>
      <c r="F85" s="56">
        <f t="shared" si="2"/>
        <v>183000</v>
      </c>
      <c r="G85" s="80">
        <f t="shared" si="3"/>
        <v>579500.00000000012</v>
      </c>
      <c r="H85" s="81">
        <f t="shared" si="4"/>
        <v>0.57950000000000013</v>
      </c>
      <c r="I85" s="56">
        <f t="shared" si="5"/>
        <v>11400.000000000002</v>
      </c>
      <c r="J85" s="56">
        <f t="shared" si="6"/>
        <v>11.400000000000002</v>
      </c>
      <c r="K85" s="56">
        <f t="shared" si="7"/>
        <v>22800000.000000004</v>
      </c>
      <c r="L85" s="56">
        <f t="shared" si="8"/>
        <v>22.800000000000004</v>
      </c>
      <c r="M85" s="56">
        <f t="shared" si="9"/>
        <v>864</v>
      </c>
      <c r="N85" s="56">
        <f t="shared" si="10"/>
        <v>3.1103999999999998</v>
      </c>
      <c r="O85" s="81">
        <f t="shared" si="11"/>
        <v>26.489900000000002</v>
      </c>
      <c r="P85" s="56">
        <f t="shared" si="13"/>
        <v>1.8921357142857147</v>
      </c>
    </row>
    <row r="86" spans="1:16" ht="14.25" customHeight="1">
      <c r="A86" s="79">
        <v>41714</v>
      </c>
      <c r="B86" s="56">
        <v>5.4</v>
      </c>
      <c r="C86" s="28">
        <f t="shared" si="0"/>
        <v>0.54</v>
      </c>
      <c r="D86" s="28">
        <f t="shared" si="15"/>
        <v>0.4</v>
      </c>
      <c r="E86" s="15">
        <f t="shared" si="14"/>
        <v>15</v>
      </c>
      <c r="F86" s="56">
        <f t="shared" si="2"/>
        <v>183000</v>
      </c>
      <c r="G86" s="80">
        <f t="shared" si="3"/>
        <v>137250</v>
      </c>
      <c r="H86" s="81">
        <f t="shared" si="4"/>
        <v>0.13725000000000001</v>
      </c>
      <c r="I86" s="56">
        <f t="shared" si="5"/>
        <v>2700</v>
      </c>
      <c r="J86" s="56">
        <f t="shared" si="6"/>
        <v>2.7</v>
      </c>
      <c r="K86" s="56">
        <f t="shared" si="7"/>
        <v>5400000</v>
      </c>
      <c r="L86" s="56">
        <f t="shared" si="8"/>
        <v>5.4</v>
      </c>
      <c r="M86" s="56">
        <f t="shared" si="9"/>
        <v>864</v>
      </c>
      <c r="N86" s="56">
        <f t="shared" si="10"/>
        <v>3.1103999999999998</v>
      </c>
      <c r="O86" s="81">
        <f t="shared" si="11"/>
        <v>8.6476500000000005</v>
      </c>
      <c r="P86" s="56">
        <f t="shared" si="13"/>
        <v>0.61768928571428572</v>
      </c>
    </row>
    <row r="87" spans="1:16" ht="14.25" customHeight="1">
      <c r="A87" s="79">
        <v>41715</v>
      </c>
      <c r="B87" s="56">
        <v>0.4</v>
      </c>
      <c r="C87" s="28">
        <f t="shared" si="0"/>
        <v>0.04</v>
      </c>
      <c r="D87" s="28">
        <f t="shared" si="15"/>
        <v>0.04</v>
      </c>
      <c r="E87" s="15">
        <f t="shared" si="14"/>
        <v>14.739999999999998</v>
      </c>
      <c r="F87" s="56">
        <f t="shared" si="2"/>
        <v>183000</v>
      </c>
      <c r="G87" s="80">
        <f t="shared" si="3"/>
        <v>10166.666666666668</v>
      </c>
      <c r="H87" s="81">
        <f t="shared" si="4"/>
        <v>1.0166666666666668E-2</v>
      </c>
      <c r="I87" s="56">
        <f t="shared" si="5"/>
        <v>200</v>
      </c>
      <c r="J87" s="56">
        <f t="shared" si="6"/>
        <v>0.2</v>
      </c>
      <c r="K87" s="56">
        <f t="shared" si="7"/>
        <v>400000</v>
      </c>
      <c r="L87" s="56">
        <f t="shared" si="8"/>
        <v>0.4</v>
      </c>
      <c r="M87" s="56">
        <f t="shared" si="9"/>
        <v>864</v>
      </c>
      <c r="N87" s="56">
        <f t="shared" si="10"/>
        <v>3.1103999999999998</v>
      </c>
      <c r="O87" s="81">
        <f t="shared" si="11"/>
        <v>3.5205666666666664</v>
      </c>
      <c r="P87" s="56">
        <f t="shared" si="13"/>
        <v>0.25146904761904759</v>
      </c>
    </row>
    <row r="88" spans="1:16" ht="14.25" customHeight="1">
      <c r="A88" s="79">
        <v>41716</v>
      </c>
      <c r="B88" s="56">
        <v>31</v>
      </c>
      <c r="C88" s="28">
        <f t="shared" si="0"/>
        <v>3.1</v>
      </c>
      <c r="D88" s="28">
        <f t="shared" si="15"/>
        <v>0.4</v>
      </c>
      <c r="E88" s="15">
        <f t="shared" si="14"/>
        <v>15</v>
      </c>
      <c r="F88" s="56">
        <f t="shared" si="2"/>
        <v>183000</v>
      </c>
      <c r="G88" s="80">
        <f t="shared" si="3"/>
        <v>787916.66666666674</v>
      </c>
      <c r="H88" s="81">
        <f t="shared" si="4"/>
        <v>0.78791666666666671</v>
      </c>
      <c r="I88" s="56">
        <f t="shared" si="5"/>
        <v>15500</v>
      </c>
      <c r="J88" s="56">
        <f t="shared" si="6"/>
        <v>15.5</v>
      </c>
      <c r="K88" s="56">
        <f t="shared" si="7"/>
        <v>31000000</v>
      </c>
      <c r="L88" s="56">
        <f t="shared" si="8"/>
        <v>31</v>
      </c>
      <c r="M88" s="56">
        <f t="shared" si="9"/>
        <v>864</v>
      </c>
      <c r="N88" s="56">
        <f t="shared" si="10"/>
        <v>3.1103999999999998</v>
      </c>
      <c r="O88" s="81">
        <f t="shared" si="11"/>
        <v>34.898316666666666</v>
      </c>
      <c r="P88" s="56">
        <f t="shared" si="13"/>
        <v>2.4927369047619048</v>
      </c>
    </row>
    <row r="89" spans="1:16" ht="14.25" customHeight="1">
      <c r="A89" s="79">
        <v>41717</v>
      </c>
      <c r="B89" s="56">
        <v>1.6</v>
      </c>
      <c r="C89" s="28">
        <f t="shared" si="0"/>
        <v>0.16</v>
      </c>
      <c r="D89" s="28">
        <f t="shared" si="15"/>
        <v>0.16</v>
      </c>
      <c r="E89" s="15">
        <f t="shared" si="14"/>
        <v>14.86</v>
      </c>
      <c r="F89" s="56">
        <f t="shared" si="2"/>
        <v>183000</v>
      </c>
      <c r="G89" s="80">
        <f t="shared" si="3"/>
        <v>40666.666666666672</v>
      </c>
      <c r="H89" s="81">
        <f t="shared" si="4"/>
        <v>4.066666666666667E-2</v>
      </c>
      <c r="I89" s="56">
        <f t="shared" si="5"/>
        <v>800</v>
      </c>
      <c r="J89" s="56">
        <f t="shared" si="6"/>
        <v>0.8</v>
      </c>
      <c r="K89" s="56">
        <f t="shared" si="7"/>
        <v>1600000</v>
      </c>
      <c r="L89" s="56">
        <f t="shared" si="8"/>
        <v>1.6</v>
      </c>
      <c r="M89" s="56">
        <f t="shared" si="9"/>
        <v>864</v>
      </c>
      <c r="N89" s="56">
        <f t="shared" si="10"/>
        <v>3.1103999999999998</v>
      </c>
      <c r="O89" s="81">
        <f t="shared" si="11"/>
        <v>4.7510666666666665</v>
      </c>
      <c r="P89" s="56">
        <f t="shared" si="13"/>
        <v>0.33936190476190481</v>
      </c>
    </row>
    <row r="90" spans="1:16" ht="14.25" customHeight="1">
      <c r="A90" s="79">
        <v>41718</v>
      </c>
      <c r="B90" s="56">
        <v>1.6</v>
      </c>
      <c r="C90" s="28">
        <f t="shared" si="0"/>
        <v>0.16</v>
      </c>
      <c r="D90" s="28">
        <f t="shared" si="15"/>
        <v>0.16</v>
      </c>
      <c r="E90" s="15">
        <f t="shared" si="14"/>
        <v>14.719999999999999</v>
      </c>
      <c r="F90" s="56">
        <f t="shared" si="2"/>
        <v>183000</v>
      </c>
      <c r="G90" s="80">
        <f t="shared" si="3"/>
        <v>40666.666666666672</v>
      </c>
      <c r="H90" s="81">
        <f t="shared" si="4"/>
        <v>4.066666666666667E-2</v>
      </c>
      <c r="I90" s="56">
        <f t="shared" si="5"/>
        <v>800</v>
      </c>
      <c r="J90" s="56">
        <f t="shared" si="6"/>
        <v>0.8</v>
      </c>
      <c r="K90" s="56">
        <f t="shared" si="7"/>
        <v>1600000</v>
      </c>
      <c r="L90" s="56">
        <f t="shared" si="8"/>
        <v>1.6</v>
      </c>
      <c r="M90" s="56">
        <f t="shared" si="9"/>
        <v>864</v>
      </c>
      <c r="N90" s="56">
        <f t="shared" si="10"/>
        <v>3.1103999999999998</v>
      </c>
      <c r="O90" s="81">
        <f t="shared" si="11"/>
        <v>4.7510666666666665</v>
      </c>
      <c r="P90" s="56">
        <f t="shared" si="13"/>
        <v>0.33936190476190481</v>
      </c>
    </row>
    <row r="91" spans="1:16" ht="14.25" customHeight="1">
      <c r="A91" s="79">
        <v>41719</v>
      </c>
      <c r="B91" s="56">
        <v>7.6</v>
      </c>
      <c r="C91" s="28">
        <f t="shared" si="0"/>
        <v>0.76</v>
      </c>
      <c r="D91" s="28">
        <f t="shared" si="15"/>
        <v>0.4</v>
      </c>
      <c r="E91" s="15">
        <f t="shared" si="14"/>
        <v>15</v>
      </c>
      <c r="F91" s="56">
        <f t="shared" si="2"/>
        <v>183000</v>
      </c>
      <c r="G91" s="80">
        <f t="shared" si="3"/>
        <v>193166.66666666669</v>
      </c>
      <c r="H91" s="81">
        <f t="shared" si="4"/>
        <v>0.19316666666666668</v>
      </c>
      <c r="I91" s="56">
        <f t="shared" si="5"/>
        <v>3800</v>
      </c>
      <c r="J91" s="56">
        <f t="shared" si="6"/>
        <v>3.8</v>
      </c>
      <c r="K91" s="56">
        <f t="shared" si="7"/>
        <v>7600000</v>
      </c>
      <c r="L91" s="56">
        <f t="shared" si="8"/>
        <v>7.6</v>
      </c>
      <c r="M91" s="56">
        <f t="shared" si="9"/>
        <v>864</v>
      </c>
      <c r="N91" s="56">
        <f t="shared" si="10"/>
        <v>3.1103999999999998</v>
      </c>
      <c r="O91" s="81">
        <f t="shared" si="11"/>
        <v>10.903566666666666</v>
      </c>
      <c r="P91" s="56">
        <f t="shared" si="13"/>
        <v>0.77882619047619051</v>
      </c>
    </row>
    <row r="92" spans="1:16" ht="14.25" customHeight="1">
      <c r="A92" s="79">
        <v>41720</v>
      </c>
      <c r="B92" s="56">
        <v>2.6</v>
      </c>
      <c r="C92" s="28">
        <f t="shared" si="0"/>
        <v>0.26</v>
      </c>
      <c r="D92" s="28">
        <f t="shared" si="15"/>
        <v>0.26</v>
      </c>
      <c r="E92" s="15">
        <f t="shared" si="14"/>
        <v>14.959999999999999</v>
      </c>
      <c r="F92" s="56">
        <f t="shared" si="2"/>
        <v>183000</v>
      </c>
      <c r="G92" s="80">
        <f t="shared" si="3"/>
        <v>66083.333333333343</v>
      </c>
      <c r="H92" s="81">
        <f t="shared" si="4"/>
        <v>6.6083333333333341E-2</v>
      </c>
      <c r="I92" s="56">
        <f t="shared" si="5"/>
        <v>1300</v>
      </c>
      <c r="J92" s="56">
        <f t="shared" si="6"/>
        <v>1.3</v>
      </c>
      <c r="K92" s="56">
        <f t="shared" si="7"/>
        <v>2600000</v>
      </c>
      <c r="L92" s="56">
        <f t="shared" si="8"/>
        <v>2.6</v>
      </c>
      <c r="M92" s="56">
        <f t="shared" si="9"/>
        <v>864</v>
      </c>
      <c r="N92" s="56">
        <f t="shared" si="10"/>
        <v>3.1103999999999998</v>
      </c>
      <c r="O92" s="81">
        <f t="shared" si="11"/>
        <v>5.7764833333333332</v>
      </c>
      <c r="P92" s="56">
        <f t="shared" si="13"/>
        <v>0.41260595238095238</v>
      </c>
    </row>
    <row r="93" spans="1:16" ht="14.25" customHeight="1">
      <c r="A93" s="79">
        <v>41721</v>
      </c>
      <c r="B93" s="56">
        <v>0</v>
      </c>
      <c r="C93" s="28">
        <f t="shared" si="0"/>
        <v>0</v>
      </c>
      <c r="D93" s="28">
        <f t="shared" si="15"/>
        <v>0</v>
      </c>
      <c r="E93" s="15">
        <f t="shared" si="14"/>
        <v>14.659999999999998</v>
      </c>
      <c r="F93" s="56">
        <f t="shared" si="2"/>
        <v>183000</v>
      </c>
      <c r="G93" s="80">
        <f t="shared" si="3"/>
        <v>0</v>
      </c>
      <c r="H93" s="81">
        <f t="shared" si="4"/>
        <v>0</v>
      </c>
      <c r="I93" s="56">
        <f t="shared" si="5"/>
        <v>0</v>
      </c>
      <c r="J93" s="56">
        <f t="shared" si="6"/>
        <v>0</v>
      </c>
      <c r="K93" s="56">
        <f t="shared" si="7"/>
        <v>0</v>
      </c>
      <c r="L93" s="56">
        <f t="shared" si="8"/>
        <v>0</v>
      </c>
      <c r="M93" s="56">
        <f t="shared" si="9"/>
        <v>864</v>
      </c>
      <c r="N93" s="56">
        <f t="shared" si="10"/>
        <v>3.1103999999999998</v>
      </c>
      <c r="O93" s="81">
        <f t="shared" si="11"/>
        <v>3.1103999999999998</v>
      </c>
      <c r="P93" s="56">
        <f t="shared" si="13"/>
        <v>0.22217142857142858</v>
      </c>
    </row>
    <row r="94" spans="1:16" ht="14.25" customHeight="1">
      <c r="A94" s="79">
        <v>41722</v>
      </c>
      <c r="B94" s="56">
        <v>4</v>
      </c>
      <c r="C94" s="28">
        <f t="shared" si="0"/>
        <v>0.4</v>
      </c>
      <c r="D94" s="28">
        <f t="shared" si="15"/>
        <v>0.4</v>
      </c>
      <c r="E94" s="15">
        <f t="shared" si="14"/>
        <v>14.759999999999998</v>
      </c>
      <c r="F94" s="56">
        <f t="shared" si="2"/>
        <v>183000</v>
      </c>
      <c r="G94" s="80">
        <f t="shared" si="3"/>
        <v>101666.66666666667</v>
      </c>
      <c r="H94" s="81">
        <f t="shared" si="4"/>
        <v>0.10166666666666667</v>
      </c>
      <c r="I94" s="56">
        <f t="shared" si="5"/>
        <v>2000</v>
      </c>
      <c r="J94" s="56">
        <f t="shared" si="6"/>
        <v>2</v>
      </c>
      <c r="K94" s="56">
        <f t="shared" si="7"/>
        <v>4000000</v>
      </c>
      <c r="L94" s="56">
        <f t="shared" si="8"/>
        <v>4</v>
      </c>
      <c r="M94" s="56">
        <f t="shared" si="9"/>
        <v>864</v>
      </c>
      <c r="N94" s="56">
        <f t="shared" si="10"/>
        <v>3.1103999999999998</v>
      </c>
      <c r="O94" s="81">
        <f t="shared" si="11"/>
        <v>7.2120666666666668</v>
      </c>
      <c r="P94" s="56">
        <f t="shared" si="13"/>
        <v>0.51514761904761908</v>
      </c>
    </row>
    <row r="95" spans="1:16" ht="14.25" customHeight="1">
      <c r="A95" s="79">
        <v>41723</v>
      </c>
      <c r="B95" s="56">
        <v>31</v>
      </c>
      <c r="C95" s="28">
        <f t="shared" si="0"/>
        <v>3.1</v>
      </c>
      <c r="D95" s="28">
        <f t="shared" si="15"/>
        <v>0.4</v>
      </c>
      <c r="E95" s="15">
        <f t="shared" si="14"/>
        <v>15</v>
      </c>
      <c r="F95" s="56">
        <f t="shared" si="2"/>
        <v>183000</v>
      </c>
      <c r="G95" s="80">
        <f t="shared" si="3"/>
        <v>787916.66666666674</v>
      </c>
      <c r="H95" s="81">
        <f t="shared" si="4"/>
        <v>0.78791666666666671</v>
      </c>
      <c r="I95" s="56">
        <f t="shared" si="5"/>
        <v>15500</v>
      </c>
      <c r="J95" s="56">
        <f t="shared" si="6"/>
        <v>15.5</v>
      </c>
      <c r="K95" s="56">
        <f t="shared" si="7"/>
        <v>31000000</v>
      </c>
      <c r="L95" s="56">
        <f t="shared" si="8"/>
        <v>31</v>
      </c>
      <c r="M95" s="56">
        <f t="shared" si="9"/>
        <v>864</v>
      </c>
      <c r="N95" s="56">
        <f t="shared" si="10"/>
        <v>3.1103999999999998</v>
      </c>
      <c r="O95" s="81">
        <f t="shared" si="11"/>
        <v>34.898316666666666</v>
      </c>
      <c r="P95" s="56">
        <f t="shared" si="13"/>
        <v>2.4927369047619048</v>
      </c>
    </row>
    <row r="96" spans="1:16" ht="14.25" customHeight="1">
      <c r="A96" s="79">
        <v>41724</v>
      </c>
      <c r="B96" s="56">
        <v>0.2</v>
      </c>
      <c r="C96" s="28">
        <f t="shared" si="0"/>
        <v>0.02</v>
      </c>
      <c r="D96" s="28">
        <f t="shared" si="15"/>
        <v>0.02</v>
      </c>
      <c r="E96" s="15">
        <f t="shared" si="14"/>
        <v>14.719999999999999</v>
      </c>
      <c r="F96" s="56">
        <f t="shared" si="2"/>
        <v>183000</v>
      </c>
      <c r="G96" s="80">
        <f t="shared" si="3"/>
        <v>5083.3333333333339</v>
      </c>
      <c r="H96" s="81">
        <f t="shared" si="4"/>
        <v>5.0833333333333338E-3</v>
      </c>
      <c r="I96" s="56">
        <f t="shared" si="5"/>
        <v>100</v>
      </c>
      <c r="J96" s="56">
        <f t="shared" si="6"/>
        <v>0.1</v>
      </c>
      <c r="K96" s="56">
        <f t="shared" si="7"/>
        <v>200000</v>
      </c>
      <c r="L96" s="56">
        <f t="shared" si="8"/>
        <v>0.2</v>
      </c>
      <c r="M96" s="56">
        <f t="shared" si="9"/>
        <v>864</v>
      </c>
      <c r="N96" s="56">
        <f t="shared" si="10"/>
        <v>3.1103999999999998</v>
      </c>
      <c r="O96" s="81">
        <f t="shared" si="11"/>
        <v>3.3154833333333333</v>
      </c>
      <c r="P96" s="56">
        <f t="shared" si="13"/>
        <v>0.23682023809523811</v>
      </c>
    </row>
    <row r="97" spans="1:16" ht="14.25" customHeight="1">
      <c r="A97" s="79">
        <v>41725</v>
      </c>
      <c r="B97" s="56">
        <v>4.4000000000000004</v>
      </c>
      <c r="C97" s="28">
        <f t="shared" si="0"/>
        <v>0.44</v>
      </c>
      <c r="D97" s="28">
        <f t="shared" si="15"/>
        <v>0.4</v>
      </c>
      <c r="E97" s="15">
        <f t="shared" si="14"/>
        <v>14.859999999999998</v>
      </c>
      <c r="F97" s="56">
        <f t="shared" si="2"/>
        <v>183000</v>
      </c>
      <c r="G97" s="80">
        <f t="shared" si="3"/>
        <v>111833.33333333334</v>
      </c>
      <c r="H97" s="81">
        <f t="shared" si="4"/>
        <v>0.11183333333333334</v>
      </c>
      <c r="I97" s="56">
        <f t="shared" si="5"/>
        <v>2200</v>
      </c>
      <c r="J97" s="56">
        <f t="shared" si="6"/>
        <v>2.2000000000000002</v>
      </c>
      <c r="K97" s="56">
        <f t="shared" si="7"/>
        <v>4400000</v>
      </c>
      <c r="L97" s="56">
        <f t="shared" si="8"/>
        <v>4.4000000000000004</v>
      </c>
      <c r="M97" s="56">
        <f t="shared" si="9"/>
        <v>864</v>
      </c>
      <c r="N97" s="56">
        <f t="shared" si="10"/>
        <v>3.1103999999999998</v>
      </c>
      <c r="O97" s="81">
        <f t="shared" si="11"/>
        <v>7.6222333333333339</v>
      </c>
      <c r="P97" s="56">
        <f t="shared" si="13"/>
        <v>0.54444523809523815</v>
      </c>
    </row>
    <row r="98" spans="1:16" ht="14.25" customHeight="1">
      <c r="A98" s="79">
        <v>41726</v>
      </c>
      <c r="B98" s="56">
        <v>23.6</v>
      </c>
      <c r="C98" s="28">
        <f t="shared" si="0"/>
        <v>2.3600000000000003</v>
      </c>
      <c r="D98" s="28">
        <f t="shared" si="15"/>
        <v>0.4</v>
      </c>
      <c r="E98" s="15">
        <f t="shared" si="14"/>
        <v>15</v>
      </c>
      <c r="F98" s="56">
        <f t="shared" si="2"/>
        <v>183000</v>
      </c>
      <c r="G98" s="80">
        <f t="shared" si="3"/>
        <v>599833.33333333349</v>
      </c>
      <c r="H98" s="81">
        <f t="shared" si="4"/>
        <v>0.59983333333333344</v>
      </c>
      <c r="I98" s="56">
        <f t="shared" si="5"/>
        <v>11800</v>
      </c>
      <c r="J98" s="56">
        <f t="shared" si="6"/>
        <v>11.8</v>
      </c>
      <c r="K98" s="56">
        <f t="shared" si="7"/>
        <v>23600000</v>
      </c>
      <c r="L98" s="56">
        <f t="shared" si="8"/>
        <v>23.6</v>
      </c>
      <c r="M98" s="56">
        <f t="shared" si="9"/>
        <v>864</v>
      </c>
      <c r="N98" s="56">
        <f t="shared" si="10"/>
        <v>3.1103999999999998</v>
      </c>
      <c r="O98" s="81">
        <f t="shared" si="11"/>
        <v>27.310233333333333</v>
      </c>
      <c r="P98" s="56">
        <f t="shared" si="13"/>
        <v>1.9507309523809526</v>
      </c>
    </row>
    <row r="99" spans="1:16" ht="14.25" customHeight="1">
      <c r="A99" s="79">
        <v>41727</v>
      </c>
      <c r="B99" s="56">
        <v>41.6</v>
      </c>
      <c r="C99" s="28">
        <f t="shared" si="0"/>
        <v>4.16</v>
      </c>
      <c r="D99" s="28">
        <f t="shared" si="15"/>
        <v>0.4</v>
      </c>
      <c r="E99" s="15">
        <f t="shared" si="14"/>
        <v>15</v>
      </c>
      <c r="F99" s="56">
        <f t="shared" si="2"/>
        <v>183000</v>
      </c>
      <c r="G99" s="80">
        <f t="shared" si="3"/>
        <v>1057333.3333333335</v>
      </c>
      <c r="H99" s="81">
        <f t="shared" si="4"/>
        <v>1.0573333333333335</v>
      </c>
      <c r="I99" s="56">
        <f t="shared" si="5"/>
        <v>20800</v>
      </c>
      <c r="J99" s="56">
        <f t="shared" si="6"/>
        <v>20.8</v>
      </c>
      <c r="K99" s="56">
        <f t="shared" si="7"/>
        <v>41600000</v>
      </c>
      <c r="L99" s="56">
        <f t="shared" si="8"/>
        <v>41.6</v>
      </c>
      <c r="M99" s="56">
        <f t="shared" si="9"/>
        <v>864</v>
      </c>
      <c r="N99" s="56">
        <f t="shared" si="10"/>
        <v>3.1103999999999998</v>
      </c>
      <c r="O99" s="81">
        <f t="shared" si="11"/>
        <v>45.767733333333332</v>
      </c>
      <c r="P99" s="56">
        <f t="shared" si="13"/>
        <v>3.2691238095238098</v>
      </c>
    </row>
    <row r="100" spans="1:16" ht="14.25" customHeight="1">
      <c r="A100" s="79">
        <v>41728</v>
      </c>
      <c r="B100" s="56">
        <v>3</v>
      </c>
      <c r="C100" s="28">
        <f t="shared" si="0"/>
        <v>0.3</v>
      </c>
      <c r="D100" s="28">
        <f t="shared" si="15"/>
        <v>0.3</v>
      </c>
      <c r="E100" s="15">
        <f t="shared" si="14"/>
        <v>15</v>
      </c>
      <c r="F100" s="56">
        <f t="shared" si="2"/>
        <v>183000</v>
      </c>
      <c r="G100" s="80">
        <f t="shared" si="3"/>
        <v>76250</v>
      </c>
      <c r="H100" s="81">
        <f t="shared" si="4"/>
        <v>7.6249999999999998E-2</v>
      </c>
      <c r="I100" s="56">
        <f t="shared" si="5"/>
        <v>1500</v>
      </c>
      <c r="J100" s="56">
        <f t="shared" si="6"/>
        <v>1.5</v>
      </c>
      <c r="K100" s="56">
        <f t="shared" si="7"/>
        <v>3000000</v>
      </c>
      <c r="L100" s="56">
        <f t="shared" si="8"/>
        <v>3</v>
      </c>
      <c r="M100" s="56">
        <f t="shared" si="9"/>
        <v>864</v>
      </c>
      <c r="N100" s="56">
        <f t="shared" si="10"/>
        <v>3.1103999999999998</v>
      </c>
      <c r="O100" s="81">
        <f t="shared" si="11"/>
        <v>6.1866500000000002</v>
      </c>
      <c r="P100" s="56">
        <f t="shared" si="13"/>
        <v>0.44190357142857145</v>
      </c>
    </row>
    <row r="101" spans="1:16" ht="14.25" customHeight="1">
      <c r="A101" s="79">
        <v>41729</v>
      </c>
      <c r="B101" s="56">
        <v>0</v>
      </c>
      <c r="C101" s="28">
        <f t="shared" si="0"/>
        <v>0</v>
      </c>
      <c r="D101" s="28">
        <f t="shared" si="15"/>
        <v>0</v>
      </c>
      <c r="E101" s="15">
        <f t="shared" si="14"/>
        <v>14.7</v>
      </c>
      <c r="F101" s="56">
        <f t="shared" si="2"/>
        <v>183000</v>
      </c>
      <c r="G101" s="80">
        <f t="shared" si="3"/>
        <v>0</v>
      </c>
      <c r="H101" s="81">
        <f t="shared" si="4"/>
        <v>0</v>
      </c>
      <c r="I101" s="56">
        <f t="shared" si="5"/>
        <v>0</v>
      </c>
      <c r="J101" s="56">
        <f t="shared" si="6"/>
        <v>0</v>
      </c>
      <c r="K101" s="56">
        <f t="shared" si="7"/>
        <v>0</v>
      </c>
      <c r="L101" s="56">
        <f t="shared" si="8"/>
        <v>0</v>
      </c>
      <c r="M101" s="56">
        <f t="shared" si="9"/>
        <v>864</v>
      </c>
      <c r="N101" s="56">
        <f t="shared" si="10"/>
        <v>3.1103999999999998</v>
      </c>
      <c r="O101" s="81">
        <f t="shared" si="11"/>
        <v>3.1103999999999998</v>
      </c>
      <c r="P101" s="56">
        <f t="shared" si="13"/>
        <v>0.22217142857142858</v>
      </c>
    </row>
    <row r="102" spans="1:16" ht="14.25" customHeight="1">
      <c r="A102" s="79">
        <v>41730</v>
      </c>
      <c r="B102" s="56">
        <v>0</v>
      </c>
      <c r="C102" s="28">
        <f t="shared" si="0"/>
        <v>0</v>
      </c>
      <c r="D102" s="28">
        <f t="shared" si="15"/>
        <v>0</v>
      </c>
      <c r="E102" s="15">
        <f t="shared" si="14"/>
        <v>14.399999999999999</v>
      </c>
      <c r="F102" s="56">
        <f t="shared" si="2"/>
        <v>183000</v>
      </c>
      <c r="G102" s="80">
        <f t="shared" si="3"/>
        <v>0</v>
      </c>
      <c r="H102" s="81">
        <f t="shared" si="4"/>
        <v>0</v>
      </c>
      <c r="I102" s="56">
        <f t="shared" si="5"/>
        <v>0</v>
      </c>
      <c r="J102" s="56">
        <f t="shared" si="6"/>
        <v>0</v>
      </c>
      <c r="K102" s="56">
        <f t="shared" si="7"/>
        <v>0</v>
      </c>
      <c r="L102" s="56">
        <f t="shared" si="8"/>
        <v>0</v>
      </c>
      <c r="M102" s="56">
        <f t="shared" si="9"/>
        <v>864</v>
      </c>
      <c r="N102" s="56">
        <f t="shared" si="10"/>
        <v>3.1103999999999998</v>
      </c>
      <c r="O102" s="81">
        <f t="shared" si="11"/>
        <v>3.1103999999999998</v>
      </c>
      <c r="P102" s="56">
        <f t="shared" si="13"/>
        <v>0.22217142857142858</v>
      </c>
    </row>
    <row r="103" spans="1:16" ht="14.25" customHeight="1">
      <c r="A103" s="79">
        <v>41731</v>
      </c>
      <c r="B103" s="56">
        <v>5.6</v>
      </c>
      <c r="C103" s="28">
        <f t="shared" si="0"/>
        <v>0.55999999999999994</v>
      </c>
      <c r="D103" s="28">
        <f t="shared" si="15"/>
        <v>0.4</v>
      </c>
      <c r="E103" s="15">
        <f t="shared" si="14"/>
        <v>14.659999999999998</v>
      </c>
      <c r="F103" s="56">
        <f t="shared" si="2"/>
        <v>183000</v>
      </c>
      <c r="G103" s="80">
        <f t="shared" si="3"/>
        <v>142333.33333333331</v>
      </c>
      <c r="H103" s="81">
        <f t="shared" si="4"/>
        <v>0.14233333333333331</v>
      </c>
      <c r="I103" s="56">
        <f t="shared" si="5"/>
        <v>2800</v>
      </c>
      <c r="J103" s="56">
        <f t="shared" si="6"/>
        <v>2.8</v>
      </c>
      <c r="K103" s="56">
        <f t="shared" si="7"/>
        <v>5600000</v>
      </c>
      <c r="L103" s="56">
        <f t="shared" si="8"/>
        <v>5.6</v>
      </c>
      <c r="M103" s="56">
        <f t="shared" si="9"/>
        <v>864</v>
      </c>
      <c r="N103" s="56">
        <f t="shared" si="10"/>
        <v>3.1103999999999998</v>
      </c>
      <c r="O103" s="81">
        <f t="shared" si="11"/>
        <v>8.8527333333333331</v>
      </c>
      <c r="P103" s="56">
        <f t="shared" si="13"/>
        <v>0.63233809523809525</v>
      </c>
    </row>
    <row r="104" spans="1:16" ht="14.25" customHeight="1">
      <c r="A104" s="79">
        <v>41732</v>
      </c>
      <c r="B104" s="56">
        <v>20.399999999999999</v>
      </c>
      <c r="C104" s="28">
        <f t="shared" si="0"/>
        <v>2.0399999999999996</v>
      </c>
      <c r="D104" s="28">
        <f t="shared" si="15"/>
        <v>0.4</v>
      </c>
      <c r="E104" s="15">
        <f t="shared" si="14"/>
        <v>15</v>
      </c>
      <c r="F104" s="56">
        <f t="shared" si="2"/>
        <v>183000</v>
      </c>
      <c r="G104" s="80">
        <f t="shared" si="3"/>
        <v>518499.99999999994</v>
      </c>
      <c r="H104" s="81">
        <f t="shared" si="4"/>
        <v>0.51849999999999996</v>
      </c>
      <c r="I104" s="56">
        <f t="shared" si="5"/>
        <v>10200</v>
      </c>
      <c r="J104" s="56">
        <f t="shared" si="6"/>
        <v>10.199999999999999</v>
      </c>
      <c r="K104" s="56">
        <f t="shared" si="7"/>
        <v>20400000</v>
      </c>
      <c r="L104" s="56">
        <f t="shared" si="8"/>
        <v>20.399999999999999</v>
      </c>
      <c r="M104" s="56">
        <f t="shared" si="9"/>
        <v>864</v>
      </c>
      <c r="N104" s="56">
        <f t="shared" si="10"/>
        <v>3.1103999999999998</v>
      </c>
      <c r="O104" s="81">
        <f t="shared" si="11"/>
        <v>24.028899999999997</v>
      </c>
      <c r="P104" s="56">
        <f t="shared" si="13"/>
        <v>1.7163499999999998</v>
      </c>
    </row>
    <row r="105" spans="1:16" ht="14.25" customHeight="1">
      <c r="A105" s="79">
        <v>41733</v>
      </c>
      <c r="B105" s="56">
        <v>2.6</v>
      </c>
      <c r="C105" s="28">
        <f t="shared" si="0"/>
        <v>0.26</v>
      </c>
      <c r="D105" s="28">
        <f t="shared" si="15"/>
        <v>0.26</v>
      </c>
      <c r="E105" s="15">
        <f t="shared" si="14"/>
        <v>14.959999999999999</v>
      </c>
      <c r="F105" s="56">
        <f t="shared" si="2"/>
        <v>183000</v>
      </c>
      <c r="G105" s="80">
        <f t="shared" si="3"/>
        <v>66083.333333333343</v>
      </c>
      <c r="H105" s="81">
        <f t="shared" si="4"/>
        <v>6.6083333333333341E-2</v>
      </c>
      <c r="I105" s="56">
        <f t="shared" si="5"/>
        <v>1300</v>
      </c>
      <c r="J105" s="56">
        <f t="shared" si="6"/>
        <v>1.3</v>
      </c>
      <c r="K105" s="56">
        <f t="shared" si="7"/>
        <v>2600000</v>
      </c>
      <c r="L105" s="56">
        <f t="shared" si="8"/>
        <v>2.6</v>
      </c>
      <c r="M105" s="56">
        <f t="shared" si="9"/>
        <v>864</v>
      </c>
      <c r="N105" s="56">
        <f t="shared" si="10"/>
        <v>3.1103999999999998</v>
      </c>
      <c r="O105" s="81">
        <f t="shared" si="11"/>
        <v>5.7764833333333332</v>
      </c>
      <c r="P105" s="56">
        <f t="shared" si="13"/>
        <v>0.41260595238095238</v>
      </c>
    </row>
    <row r="106" spans="1:16" ht="14.25" customHeight="1">
      <c r="A106" s="79">
        <v>41734</v>
      </c>
      <c r="B106" s="56">
        <v>15.9</v>
      </c>
      <c r="C106" s="28">
        <f t="shared" si="0"/>
        <v>1.59</v>
      </c>
      <c r="D106" s="28">
        <f t="shared" si="15"/>
        <v>0.4</v>
      </c>
      <c r="E106" s="15">
        <f t="shared" si="14"/>
        <v>15</v>
      </c>
      <c r="F106" s="56">
        <f t="shared" si="2"/>
        <v>183000</v>
      </c>
      <c r="G106" s="80">
        <f t="shared" si="3"/>
        <v>404125</v>
      </c>
      <c r="H106" s="81">
        <f t="shared" si="4"/>
        <v>0.40412500000000001</v>
      </c>
      <c r="I106" s="56">
        <f t="shared" si="5"/>
        <v>7950</v>
      </c>
      <c r="J106" s="56">
        <f t="shared" si="6"/>
        <v>7.95</v>
      </c>
      <c r="K106" s="56">
        <f t="shared" si="7"/>
        <v>15900000</v>
      </c>
      <c r="L106" s="56">
        <f t="shared" si="8"/>
        <v>15.9</v>
      </c>
      <c r="M106" s="56">
        <f t="shared" si="9"/>
        <v>864</v>
      </c>
      <c r="N106" s="56">
        <f t="shared" si="10"/>
        <v>3.1103999999999998</v>
      </c>
      <c r="O106" s="81">
        <f t="shared" si="11"/>
        <v>19.414524999999998</v>
      </c>
      <c r="P106" s="56">
        <f t="shared" si="13"/>
        <v>1.3867517857142857</v>
      </c>
    </row>
    <row r="107" spans="1:16" ht="14.25" customHeight="1">
      <c r="A107" s="79">
        <v>41735</v>
      </c>
      <c r="B107" s="56">
        <v>9.4</v>
      </c>
      <c r="C107" s="28">
        <f t="shared" si="0"/>
        <v>0.94000000000000006</v>
      </c>
      <c r="D107" s="28">
        <f t="shared" si="15"/>
        <v>0.4</v>
      </c>
      <c r="E107" s="15">
        <f t="shared" si="14"/>
        <v>15</v>
      </c>
      <c r="F107" s="56">
        <f t="shared" si="2"/>
        <v>183000</v>
      </c>
      <c r="G107" s="80">
        <f t="shared" si="3"/>
        <v>238916.66666666669</v>
      </c>
      <c r="H107" s="81">
        <f t="shared" si="4"/>
        <v>0.23891666666666669</v>
      </c>
      <c r="I107" s="56">
        <f t="shared" si="5"/>
        <v>4700</v>
      </c>
      <c r="J107" s="56">
        <f t="shared" si="6"/>
        <v>4.7</v>
      </c>
      <c r="K107" s="56">
        <f t="shared" si="7"/>
        <v>9400000</v>
      </c>
      <c r="L107" s="56">
        <f t="shared" si="8"/>
        <v>9.4</v>
      </c>
      <c r="M107" s="56">
        <f t="shared" si="9"/>
        <v>864</v>
      </c>
      <c r="N107" s="56">
        <f t="shared" si="10"/>
        <v>3.1103999999999998</v>
      </c>
      <c r="O107" s="81">
        <f t="shared" si="11"/>
        <v>12.749316666666667</v>
      </c>
      <c r="P107" s="56">
        <f t="shared" si="13"/>
        <v>0.91066547619047633</v>
      </c>
    </row>
    <row r="108" spans="1:16" ht="14.25" customHeight="1">
      <c r="A108" s="79">
        <v>41736</v>
      </c>
      <c r="B108" s="56">
        <v>13.6</v>
      </c>
      <c r="C108" s="28">
        <f t="shared" si="0"/>
        <v>1.3599999999999999</v>
      </c>
      <c r="D108" s="28">
        <f t="shared" si="15"/>
        <v>0.4</v>
      </c>
      <c r="E108" s="15">
        <f t="shared" si="14"/>
        <v>15</v>
      </c>
      <c r="F108" s="56">
        <f t="shared" si="2"/>
        <v>183000</v>
      </c>
      <c r="G108" s="80">
        <f t="shared" si="3"/>
        <v>345666.66666666663</v>
      </c>
      <c r="H108" s="81">
        <f t="shared" si="4"/>
        <v>0.34566666666666662</v>
      </c>
      <c r="I108" s="56">
        <f t="shared" si="5"/>
        <v>6800</v>
      </c>
      <c r="J108" s="56">
        <f t="shared" si="6"/>
        <v>6.8</v>
      </c>
      <c r="K108" s="56">
        <f t="shared" si="7"/>
        <v>13600000</v>
      </c>
      <c r="L108" s="56">
        <f t="shared" si="8"/>
        <v>13.6</v>
      </c>
      <c r="M108" s="56">
        <f t="shared" si="9"/>
        <v>864</v>
      </c>
      <c r="N108" s="56">
        <f t="shared" si="10"/>
        <v>3.1103999999999998</v>
      </c>
      <c r="O108" s="81">
        <f t="shared" si="11"/>
        <v>17.056066666666666</v>
      </c>
      <c r="P108" s="56">
        <f t="shared" si="13"/>
        <v>1.2182904761904763</v>
      </c>
    </row>
    <row r="109" spans="1:16" ht="14.25" customHeight="1">
      <c r="A109" s="79">
        <v>41737</v>
      </c>
      <c r="B109" s="56">
        <v>5.6</v>
      </c>
      <c r="C109" s="28">
        <f t="shared" si="0"/>
        <v>0.55999999999999994</v>
      </c>
      <c r="D109" s="28">
        <f t="shared" si="15"/>
        <v>0.4</v>
      </c>
      <c r="E109" s="15">
        <f t="shared" si="14"/>
        <v>15</v>
      </c>
      <c r="F109" s="56">
        <f t="shared" si="2"/>
        <v>183000</v>
      </c>
      <c r="G109" s="80">
        <f t="shared" si="3"/>
        <v>142333.33333333331</v>
      </c>
      <c r="H109" s="81">
        <f t="shared" si="4"/>
        <v>0.14233333333333331</v>
      </c>
      <c r="I109" s="56">
        <f t="shared" si="5"/>
        <v>2800</v>
      </c>
      <c r="J109" s="56">
        <f t="shared" si="6"/>
        <v>2.8</v>
      </c>
      <c r="K109" s="56">
        <f t="shared" si="7"/>
        <v>5600000</v>
      </c>
      <c r="L109" s="56">
        <f t="shared" si="8"/>
        <v>5.6</v>
      </c>
      <c r="M109" s="56">
        <f t="shared" si="9"/>
        <v>864</v>
      </c>
      <c r="N109" s="56">
        <f t="shared" si="10"/>
        <v>3.1103999999999998</v>
      </c>
      <c r="O109" s="81">
        <f t="shared" si="11"/>
        <v>8.8527333333333331</v>
      </c>
      <c r="P109" s="56">
        <f t="shared" si="13"/>
        <v>0.63233809523809525</v>
      </c>
    </row>
    <row r="110" spans="1:16" ht="14.25" customHeight="1">
      <c r="A110" s="79">
        <v>41738</v>
      </c>
      <c r="B110" s="56">
        <v>0</v>
      </c>
      <c r="C110" s="28">
        <f t="shared" si="0"/>
        <v>0</v>
      </c>
      <c r="D110" s="28">
        <f t="shared" si="15"/>
        <v>0</v>
      </c>
      <c r="E110" s="15">
        <f t="shared" si="14"/>
        <v>14.7</v>
      </c>
      <c r="F110" s="56">
        <f t="shared" si="2"/>
        <v>183000</v>
      </c>
      <c r="G110" s="80">
        <f t="shared" si="3"/>
        <v>0</v>
      </c>
      <c r="H110" s="81">
        <f t="shared" si="4"/>
        <v>0</v>
      </c>
      <c r="I110" s="56">
        <f t="shared" si="5"/>
        <v>0</v>
      </c>
      <c r="J110" s="56">
        <f t="shared" si="6"/>
        <v>0</v>
      </c>
      <c r="K110" s="56">
        <f t="shared" si="7"/>
        <v>0</v>
      </c>
      <c r="L110" s="56">
        <f t="shared" si="8"/>
        <v>0</v>
      </c>
      <c r="M110" s="56">
        <f t="shared" si="9"/>
        <v>864</v>
      </c>
      <c r="N110" s="56">
        <f t="shared" si="10"/>
        <v>3.1103999999999998</v>
      </c>
      <c r="O110" s="81">
        <f t="shared" si="11"/>
        <v>3.1103999999999998</v>
      </c>
      <c r="P110" s="56">
        <f t="shared" si="13"/>
        <v>0.22217142857142858</v>
      </c>
    </row>
    <row r="111" spans="1:16" ht="14.25" customHeight="1">
      <c r="A111" s="79">
        <v>41739</v>
      </c>
      <c r="B111" s="56">
        <v>16.600000000000001</v>
      </c>
      <c r="C111" s="28">
        <f t="shared" si="0"/>
        <v>1.66</v>
      </c>
      <c r="D111" s="28">
        <f t="shared" si="15"/>
        <v>0.4</v>
      </c>
      <c r="E111" s="15">
        <f t="shared" si="14"/>
        <v>15</v>
      </c>
      <c r="F111" s="56">
        <f t="shared" si="2"/>
        <v>183000</v>
      </c>
      <c r="G111" s="80">
        <f t="shared" si="3"/>
        <v>421916.66666666669</v>
      </c>
      <c r="H111" s="81">
        <f t="shared" si="4"/>
        <v>0.42191666666666666</v>
      </c>
      <c r="I111" s="56">
        <f t="shared" si="5"/>
        <v>8300</v>
      </c>
      <c r="J111" s="56">
        <f t="shared" si="6"/>
        <v>8.3000000000000007</v>
      </c>
      <c r="K111" s="56">
        <f t="shared" si="7"/>
        <v>16600000.000000002</v>
      </c>
      <c r="L111" s="56">
        <f t="shared" si="8"/>
        <v>16.600000000000001</v>
      </c>
      <c r="M111" s="56">
        <f t="shared" si="9"/>
        <v>864</v>
      </c>
      <c r="N111" s="56">
        <f t="shared" si="10"/>
        <v>3.1103999999999998</v>
      </c>
      <c r="O111" s="81">
        <f t="shared" si="11"/>
        <v>20.132316666666668</v>
      </c>
      <c r="P111" s="56">
        <f t="shared" si="13"/>
        <v>1.4380226190476193</v>
      </c>
    </row>
    <row r="112" spans="1:16" ht="14.25" customHeight="1">
      <c r="A112" s="79">
        <v>41740</v>
      </c>
      <c r="B112" s="56">
        <v>0</v>
      </c>
      <c r="C112" s="28">
        <f t="shared" si="0"/>
        <v>0</v>
      </c>
      <c r="D112" s="28">
        <f t="shared" si="15"/>
        <v>0</v>
      </c>
      <c r="E112" s="15">
        <f t="shared" si="14"/>
        <v>14.7</v>
      </c>
      <c r="F112" s="56">
        <f t="shared" si="2"/>
        <v>183000</v>
      </c>
      <c r="G112" s="80">
        <f t="shared" si="3"/>
        <v>0</v>
      </c>
      <c r="H112" s="81">
        <f t="shared" si="4"/>
        <v>0</v>
      </c>
      <c r="I112" s="56">
        <f t="shared" si="5"/>
        <v>0</v>
      </c>
      <c r="J112" s="56">
        <f t="shared" si="6"/>
        <v>0</v>
      </c>
      <c r="K112" s="56">
        <f t="shared" si="7"/>
        <v>0</v>
      </c>
      <c r="L112" s="56">
        <f t="shared" si="8"/>
        <v>0</v>
      </c>
      <c r="M112" s="56">
        <f t="shared" si="9"/>
        <v>864</v>
      </c>
      <c r="N112" s="56">
        <f t="shared" si="10"/>
        <v>3.1103999999999998</v>
      </c>
      <c r="O112" s="81">
        <f t="shared" si="11"/>
        <v>3.1103999999999998</v>
      </c>
      <c r="P112" s="56">
        <f t="shared" si="13"/>
        <v>0.22217142857142858</v>
      </c>
    </row>
    <row r="113" spans="1:16" ht="14.25" customHeight="1">
      <c r="A113" s="79">
        <v>41741</v>
      </c>
      <c r="B113" s="56">
        <v>0</v>
      </c>
      <c r="C113" s="28">
        <f t="shared" si="0"/>
        <v>0</v>
      </c>
      <c r="D113" s="28">
        <f t="shared" si="15"/>
        <v>0</v>
      </c>
      <c r="E113" s="15">
        <f t="shared" si="14"/>
        <v>14.399999999999999</v>
      </c>
      <c r="F113" s="56">
        <f t="shared" si="2"/>
        <v>183000</v>
      </c>
      <c r="G113" s="80">
        <f t="shared" si="3"/>
        <v>0</v>
      </c>
      <c r="H113" s="81">
        <f t="shared" si="4"/>
        <v>0</v>
      </c>
      <c r="I113" s="56">
        <f t="shared" si="5"/>
        <v>0</v>
      </c>
      <c r="J113" s="56">
        <f t="shared" si="6"/>
        <v>0</v>
      </c>
      <c r="K113" s="56">
        <f t="shared" si="7"/>
        <v>0</v>
      </c>
      <c r="L113" s="56">
        <f t="shared" si="8"/>
        <v>0</v>
      </c>
      <c r="M113" s="56">
        <f t="shared" si="9"/>
        <v>864</v>
      </c>
      <c r="N113" s="56">
        <f t="shared" si="10"/>
        <v>3.1103999999999998</v>
      </c>
      <c r="O113" s="81">
        <f t="shared" si="11"/>
        <v>3.1103999999999998</v>
      </c>
      <c r="P113" s="56">
        <f t="shared" si="13"/>
        <v>0.22217142857142858</v>
      </c>
    </row>
    <row r="114" spans="1:16" ht="14.25" customHeight="1">
      <c r="A114" s="79">
        <v>41742</v>
      </c>
      <c r="B114" s="56">
        <v>0</v>
      </c>
      <c r="C114" s="28">
        <f t="shared" si="0"/>
        <v>0</v>
      </c>
      <c r="D114" s="28">
        <f t="shared" si="15"/>
        <v>0</v>
      </c>
      <c r="E114" s="15">
        <f t="shared" si="14"/>
        <v>14.099999999999998</v>
      </c>
      <c r="F114" s="56">
        <f t="shared" si="2"/>
        <v>183000</v>
      </c>
      <c r="G114" s="80">
        <f t="shared" si="3"/>
        <v>0</v>
      </c>
      <c r="H114" s="81">
        <f t="shared" si="4"/>
        <v>0</v>
      </c>
      <c r="I114" s="56">
        <f t="shared" si="5"/>
        <v>0</v>
      </c>
      <c r="J114" s="56">
        <f t="shared" si="6"/>
        <v>0</v>
      </c>
      <c r="K114" s="56">
        <f t="shared" si="7"/>
        <v>0</v>
      </c>
      <c r="L114" s="56">
        <f t="shared" si="8"/>
        <v>0</v>
      </c>
      <c r="M114" s="56">
        <f t="shared" si="9"/>
        <v>864</v>
      </c>
      <c r="N114" s="56">
        <f t="shared" si="10"/>
        <v>3.1103999999999998</v>
      </c>
      <c r="O114" s="81">
        <f t="shared" si="11"/>
        <v>3.1103999999999998</v>
      </c>
      <c r="P114" s="56">
        <f t="shared" si="13"/>
        <v>0.22217142857142858</v>
      </c>
    </row>
    <row r="115" spans="1:16" ht="14.25" customHeight="1">
      <c r="A115" s="79">
        <v>41743</v>
      </c>
      <c r="B115" s="56">
        <v>14.8</v>
      </c>
      <c r="C115" s="28">
        <f t="shared" si="0"/>
        <v>1.48</v>
      </c>
      <c r="D115" s="28">
        <f t="shared" si="15"/>
        <v>0.4</v>
      </c>
      <c r="E115" s="15">
        <f t="shared" si="14"/>
        <v>15</v>
      </c>
      <c r="F115" s="56">
        <f t="shared" si="2"/>
        <v>183000</v>
      </c>
      <c r="G115" s="80">
        <f t="shared" si="3"/>
        <v>376166.66666666669</v>
      </c>
      <c r="H115" s="81">
        <f t="shared" si="4"/>
        <v>0.3761666666666667</v>
      </c>
      <c r="I115" s="56">
        <f t="shared" si="5"/>
        <v>7400</v>
      </c>
      <c r="J115" s="56">
        <f t="shared" si="6"/>
        <v>7.4</v>
      </c>
      <c r="K115" s="56">
        <f t="shared" si="7"/>
        <v>14800000</v>
      </c>
      <c r="L115" s="56">
        <f t="shared" si="8"/>
        <v>14.8</v>
      </c>
      <c r="M115" s="56">
        <f t="shared" si="9"/>
        <v>864</v>
      </c>
      <c r="N115" s="56">
        <f t="shared" si="10"/>
        <v>3.1103999999999998</v>
      </c>
      <c r="O115" s="81">
        <f t="shared" si="11"/>
        <v>18.286566666666666</v>
      </c>
      <c r="P115" s="56">
        <f t="shared" si="13"/>
        <v>1.3061833333333335</v>
      </c>
    </row>
    <row r="116" spans="1:16" ht="14.25" customHeight="1">
      <c r="A116" s="79">
        <v>41744</v>
      </c>
      <c r="B116" s="56">
        <v>20.8</v>
      </c>
      <c r="C116" s="28">
        <f t="shared" si="0"/>
        <v>2.08</v>
      </c>
      <c r="D116" s="28">
        <f t="shared" si="15"/>
        <v>0.4</v>
      </c>
      <c r="E116" s="15">
        <f t="shared" si="14"/>
        <v>15</v>
      </c>
      <c r="F116" s="56">
        <f t="shared" si="2"/>
        <v>183000</v>
      </c>
      <c r="G116" s="80">
        <f t="shared" si="3"/>
        <v>528666.66666666674</v>
      </c>
      <c r="H116" s="81">
        <f t="shared" si="4"/>
        <v>0.52866666666666673</v>
      </c>
      <c r="I116" s="56">
        <f t="shared" si="5"/>
        <v>10400</v>
      </c>
      <c r="J116" s="56">
        <f t="shared" si="6"/>
        <v>10.4</v>
      </c>
      <c r="K116" s="56">
        <f t="shared" si="7"/>
        <v>20800000</v>
      </c>
      <c r="L116" s="56">
        <f t="shared" si="8"/>
        <v>20.8</v>
      </c>
      <c r="M116" s="56">
        <f t="shared" si="9"/>
        <v>864</v>
      </c>
      <c r="N116" s="56">
        <f t="shared" si="10"/>
        <v>3.1103999999999998</v>
      </c>
      <c r="O116" s="81">
        <f t="shared" si="11"/>
        <v>24.439066666666665</v>
      </c>
      <c r="P116" s="56">
        <f t="shared" si="13"/>
        <v>1.7456476190476189</v>
      </c>
    </row>
    <row r="117" spans="1:16" ht="14.25" customHeight="1">
      <c r="A117" s="79">
        <v>41745</v>
      </c>
      <c r="B117" s="56">
        <v>37.4</v>
      </c>
      <c r="C117" s="28">
        <f t="shared" si="0"/>
        <v>3.7399999999999998</v>
      </c>
      <c r="D117" s="28">
        <f t="shared" si="15"/>
        <v>0.4</v>
      </c>
      <c r="E117" s="15">
        <f t="shared" si="14"/>
        <v>15</v>
      </c>
      <c r="F117" s="56">
        <f t="shared" si="2"/>
        <v>183000</v>
      </c>
      <c r="G117" s="80">
        <f t="shared" si="3"/>
        <v>950583.33333333337</v>
      </c>
      <c r="H117" s="81">
        <f t="shared" si="4"/>
        <v>0.95058333333333334</v>
      </c>
      <c r="I117" s="56">
        <f t="shared" si="5"/>
        <v>18700</v>
      </c>
      <c r="J117" s="56">
        <f t="shared" si="6"/>
        <v>18.7</v>
      </c>
      <c r="K117" s="56">
        <f t="shared" si="7"/>
        <v>37400000</v>
      </c>
      <c r="L117" s="56">
        <f t="shared" si="8"/>
        <v>37.4</v>
      </c>
      <c r="M117" s="56">
        <f t="shared" si="9"/>
        <v>864</v>
      </c>
      <c r="N117" s="56">
        <f t="shared" si="10"/>
        <v>3.1103999999999998</v>
      </c>
      <c r="O117" s="81">
        <f t="shared" si="11"/>
        <v>41.460983333333331</v>
      </c>
      <c r="P117" s="56">
        <f t="shared" si="13"/>
        <v>2.9614988095238095</v>
      </c>
    </row>
    <row r="118" spans="1:16" ht="14.25" customHeight="1">
      <c r="A118" s="79">
        <v>41746</v>
      </c>
      <c r="B118" s="56">
        <v>9.8000000000000007</v>
      </c>
      <c r="C118" s="28">
        <f t="shared" si="0"/>
        <v>0.98000000000000009</v>
      </c>
      <c r="D118" s="28">
        <f t="shared" si="15"/>
        <v>0.4</v>
      </c>
      <c r="E118" s="15">
        <f t="shared" si="14"/>
        <v>15</v>
      </c>
      <c r="F118" s="56">
        <f t="shared" si="2"/>
        <v>183000</v>
      </c>
      <c r="G118" s="80">
        <f t="shared" si="3"/>
        <v>249083.33333333337</v>
      </c>
      <c r="H118" s="81">
        <f t="shared" si="4"/>
        <v>0.24908333333333338</v>
      </c>
      <c r="I118" s="56">
        <f t="shared" si="5"/>
        <v>4900</v>
      </c>
      <c r="J118" s="56">
        <f t="shared" si="6"/>
        <v>4.9000000000000004</v>
      </c>
      <c r="K118" s="56">
        <f t="shared" si="7"/>
        <v>9800000</v>
      </c>
      <c r="L118" s="56">
        <f t="shared" si="8"/>
        <v>9.8000000000000007</v>
      </c>
      <c r="M118" s="56">
        <f t="shared" si="9"/>
        <v>864</v>
      </c>
      <c r="N118" s="56">
        <f t="shared" si="10"/>
        <v>3.1103999999999998</v>
      </c>
      <c r="O118" s="81">
        <f t="shared" si="11"/>
        <v>13.159483333333334</v>
      </c>
      <c r="P118" s="56">
        <f t="shared" si="13"/>
        <v>0.9399630952380954</v>
      </c>
    </row>
    <row r="119" spans="1:16" ht="14.25" customHeight="1">
      <c r="A119" s="79">
        <v>41747</v>
      </c>
      <c r="B119" s="56">
        <v>1.9</v>
      </c>
      <c r="C119" s="28">
        <f t="shared" si="0"/>
        <v>0.19</v>
      </c>
      <c r="D119" s="28">
        <f t="shared" si="15"/>
        <v>0.19</v>
      </c>
      <c r="E119" s="15">
        <f t="shared" si="14"/>
        <v>14.889999999999999</v>
      </c>
      <c r="F119" s="56">
        <f t="shared" si="2"/>
        <v>183000</v>
      </c>
      <c r="G119" s="80">
        <f t="shared" si="3"/>
        <v>48291.666666666672</v>
      </c>
      <c r="H119" s="81">
        <f t="shared" si="4"/>
        <v>4.829166666666667E-2</v>
      </c>
      <c r="I119" s="56">
        <f t="shared" si="5"/>
        <v>950</v>
      </c>
      <c r="J119" s="56">
        <f t="shared" si="6"/>
        <v>0.95</v>
      </c>
      <c r="K119" s="56">
        <f t="shared" si="7"/>
        <v>1900000</v>
      </c>
      <c r="L119" s="56">
        <f t="shared" si="8"/>
        <v>1.9</v>
      </c>
      <c r="M119" s="56">
        <f t="shared" si="9"/>
        <v>864</v>
      </c>
      <c r="N119" s="56">
        <f t="shared" si="10"/>
        <v>3.1103999999999998</v>
      </c>
      <c r="O119" s="81">
        <f t="shared" si="11"/>
        <v>5.0586916666666664</v>
      </c>
      <c r="P119" s="56">
        <f t="shared" si="13"/>
        <v>0.361335119047619</v>
      </c>
    </row>
    <row r="120" spans="1:16" ht="14.25" customHeight="1">
      <c r="A120" s="79">
        <v>41748</v>
      </c>
      <c r="B120" s="56">
        <v>21</v>
      </c>
      <c r="C120" s="28">
        <f t="shared" si="0"/>
        <v>2.1</v>
      </c>
      <c r="D120" s="28">
        <f t="shared" si="15"/>
        <v>0.4</v>
      </c>
      <c r="E120" s="15">
        <f t="shared" si="14"/>
        <v>15</v>
      </c>
      <c r="F120" s="56">
        <f t="shared" si="2"/>
        <v>183000</v>
      </c>
      <c r="G120" s="80">
        <f t="shared" si="3"/>
        <v>533750</v>
      </c>
      <c r="H120" s="81">
        <f t="shared" si="4"/>
        <v>0.53374999999999995</v>
      </c>
      <c r="I120" s="56">
        <f t="shared" si="5"/>
        <v>10500</v>
      </c>
      <c r="J120" s="56">
        <f t="shared" si="6"/>
        <v>10.5</v>
      </c>
      <c r="K120" s="56">
        <f t="shared" si="7"/>
        <v>21000000</v>
      </c>
      <c r="L120" s="56">
        <f t="shared" si="8"/>
        <v>21</v>
      </c>
      <c r="M120" s="56">
        <f t="shared" si="9"/>
        <v>864</v>
      </c>
      <c r="N120" s="56">
        <f t="shared" si="10"/>
        <v>3.1103999999999998</v>
      </c>
      <c r="O120" s="81">
        <f t="shared" si="11"/>
        <v>24.64415</v>
      </c>
      <c r="P120" s="56">
        <f t="shared" si="13"/>
        <v>1.7602964285714287</v>
      </c>
    </row>
    <row r="121" spans="1:16" ht="14.25" customHeight="1">
      <c r="A121" s="79">
        <v>41749</v>
      </c>
      <c r="B121" s="56">
        <v>30</v>
      </c>
      <c r="C121" s="28">
        <f t="shared" si="0"/>
        <v>3</v>
      </c>
      <c r="D121" s="28">
        <f t="shared" si="15"/>
        <v>0.4</v>
      </c>
      <c r="E121" s="15">
        <f t="shared" si="14"/>
        <v>15</v>
      </c>
      <c r="F121" s="56">
        <f t="shared" si="2"/>
        <v>183000</v>
      </c>
      <c r="G121" s="80">
        <f t="shared" si="3"/>
        <v>762500</v>
      </c>
      <c r="H121" s="81">
        <f t="shared" si="4"/>
        <v>0.76249999999999996</v>
      </c>
      <c r="I121" s="56">
        <f t="shared" si="5"/>
        <v>15000</v>
      </c>
      <c r="J121" s="56">
        <f t="shared" si="6"/>
        <v>15</v>
      </c>
      <c r="K121" s="56">
        <f t="shared" si="7"/>
        <v>30000000</v>
      </c>
      <c r="L121" s="56">
        <f t="shared" si="8"/>
        <v>30</v>
      </c>
      <c r="M121" s="56">
        <f t="shared" si="9"/>
        <v>864</v>
      </c>
      <c r="N121" s="56">
        <f t="shared" si="10"/>
        <v>3.1103999999999998</v>
      </c>
      <c r="O121" s="81">
        <f t="shared" si="11"/>
        <v>33.872900000000001</v>
      </c>
      <c r="P121" s="56">
        <f t="shared" si="13"/>
        <v>2.4194928571428576</v>
      </c>
    </row>
    <row r="122" spans="1:16" ht="14.25" customHeight="1">
      <c r="A122" s="79">
        <v>41750</v>
      </c>
      <c r="B122" s="56">
        <v>0</v>
      </c>
      <c r="C122" s="28">
        <f t="shared" si="0"/>
        <v>0</v>
      </c>
      <c r="D122" s="28">
        <f t="shared" si="15"/>
        <v>0</v>
      </c>
      <c r="E122" s="15">
        <f t="shared" si="14"/>
        <v>14.7</v>
      </c>
      <c r="F122" s="56">
        <f t="shared" si="2"/>
        <v>183000</v>
      </c>
      <c r="G122" s="80">
        <f t="shared" si="3"/>
        <v>0</v>
      </c>
      <c r="H122" s="81">
        <f t="shared" si="4"/>
        <v>0</v>
      </c>
      <c r="I122" s="56">
        <f t="shared" si="5"/>
        <v>0</v>
      </c>
      <c r="J122" s="56">
        <f t="shared" si="6"/>
        <v>0</v>
      </c>
      <c r="K122" s="56">
        <f t="shared" si="7"/>
        <v>0</v>
      </c>
      <c r="L122" s="56">
        <f t="shared" si="8"/>
        <v>0</v>
      </c>
      <c r="M122" s="56">
        <f t="shared" si="9"/>
        <v>864</v>
      </c>
      <c r="N122" s="56">
        <f t="shared" si="10"/>
        <v>3.1103999999999998</v>
      </c>
      <c r="O122" s="81">
        <f t="shared" si="11"/>
        <v>3.1103999999999998</v>
      </c>
      <c r="P122" s="56">
        <f t="shared" si="13"/>
        <v>0.22217142857142858</v>
      </c>
    </row>
    <row r="123" spans="1:16" ht="14.25" customHeight="1">
      <c r="A123" s="79">
        <v>41751</v>
      </c>
      <c r="B123" s="56">
        <v>4.4000000000000004</v>
      </c>
      <c r="C123" s="28">
        <f t="shared" si="0"/>
        <v>0.44</v>
      </c>
      <c r="D123" s="28">
        <f t="shared" si="15"/>
        <v>0.4</v>
      </c>
      <c r="E123" s="15">
        <f t="shared" si="14"/>
        <v>14.839999999999998</v>
      </c>
      <c r="F123" s="56">
        <f t="shared" si="2"/>
        <v>183000</v>
      </c>
      <c r="G123" s="80">
        <f t="shared" si="3"/>
        <v>111833.33333333334</v>
      </c>
      <c r="H123" s="81">
        <f t="shared" si="4"/>
        <v>0.11183333333333334</v>
      </c>
      <c r="I123" s="56">
        <f t="shared" si="5"/>
        <v>2200</v>
      </c>
      <c r="J123" s="56">
        <f t="shared" si="6"/>
        <v>2.2000000000000002</v>
      </c>
      <c r="K123" s="56">
        <f t="shared" si="7"/>
        <v>4400000</v>
      </c>
      <c r="L123" s="56">
        <f t="shared" si="8"/>
        <v>4.4000000000000004</v>
      </c>
      <c r="M123" s="56">
        <f t="shared" si="9"/>
        <v>864</v>
      </c>
      <c r="N123" s="56">
        <f t="shared" si="10"/>
        <v>3.1103999999999998</v>
      </c>
      <c r="O123" s="81">
        <f t="shared" si="11"/>
        <v>7.6222333333333339</v>
      </c>
      <c r="P123" s="56">
        <f t="shared" si="13"/>
        <v>0.54444523809523815</v>
      </c>
    </row>
    <row r="124" spans="1:16" ht="14.25" customHeight="1">
      <c r="A124" s="79">
        <v>41752</v>
      </c>
      <c r="B124" s="56">
        <v>12.8</v>
      </c>
      <c r="C124" s="28">
        <f t="shared" si="0"/>
        <v>1.28</v>
      </c>
      <c r="D124" s="28">
        <f t="shared" si="15"/>
        <v>0.4</v>
      </c>
      <c r="E124" s="15">
        <f t="shared" si="14"/>
        <v>15</v>
      </c>
      <c r="F124" s="56">
        <f t="shared" si="2"/>
        <v>183000</v>
      </c>
      <c r="G124" s="80">
        <f t="shared" si="3"/>
        <v>325333.33333333337</v>
      </c>
      <c r="H124" s="81">
        <f t="shared" si="4"/>
        <v>0.32533333333333336</v>
      </c>
      <c r="I124" s="56">
        <f t="shared" si="5"/>
        <v>6400</v>
      </c>
      <c r="J124" s="56">
        <f t="shared" si="6"/>
        <v>6.4</v>
      </c>
      <c r="K124" s="56">
        <f t="shared" si="7"/>
        <v>12800000</v>
      </c>
      <c r="L124" s="56">
        <f t="shared" si="8"/>
        <v>12.8</v>
      </c>
      <c r="M124" s="56">
        <f t="shared" si="9"/>
        <v>864</v>
      </c>
      <c r="N124" s="56">
        <f t="shared" si="10"/>
        <v>3.1103999999999998</v>
      </c>
      <c r="O124" s="81">
        <f t="shared" si="11"/>
        <v>16.235733333333332</v>
      </c>
      <c r="P124" s="56">
        <f t="shared" si="13"/>
        <v>1.1596952380952381</v>
      </c>
    </row>
    <row r="125" spans="1:16" ht="14.25" customHeight="1">
      <c r="A125" s="79">
        <v>41753</v>
      </c>
      <c r="B125" s="56">
        <v>26</v>
      </c>
      <c r="C125" s="28">
        <f t="shared" si="0"/>
        <v>2.6</v>
      </c>
      <c r="D125" s="28">
        <f t="shared" si="15"/>
        <v>0.4</v>
      </c>
      <c r="E125" s="15">
        <f t="shared" si="14"/>
        <v>15</v>
      </c>
      <c r="F125" s="56">
        <f t="shared" si="2"/>
        <v>183000</v>
      </c>
      <c r="G125" s="80">
        <f t="shared" si="3"/>
        <v>660833.33333333337</v>
      </c>
      <c r="H125" s="81">
        <f t="shared" si="4"/>
        <v>0.66083333333333338</v>
      </c>
      <c r="I125" s="56">
        <f t="shared" si="5"/>
        <v>13000</v>
      </c>
      <c r="J125" s="56">
        <f t="shared" si="6"/>
        <v>13</v>
      </c>
      <c r="K125" s="56">
        <f t="shared" si="7"/>
        <v>26000000</v>
      </c>
      <c r="L125" s="56">
        <f t="shared" si="8"/>
        <v>26</v>
      </c>
      <c r="M125" s="56">
        <f t="shared" si="9"/>
        <v>864</v>
      </c>
      <c r="N125" s="56">
        <f t="shared" si="10"/>
        <v>3.1103999999999998</v>
      </c>
      <c r="O125" s="81">
        <f t="shared" si="11"/>
        <v>29.771233333333331</v>
      </c>
      <c r="P125" s="56">
        <f t="shared" si="13"/>
        <v>2.1265166666666668</v>
      </c>
    </row>
    <row r="126" spans="1:16" ht="14.25" customHeight="1">
      <c r="A126" s="79">
        <v>41754</v>
      </c>
      <c r="B126" s="56">
        <v>1.8</v>
      </c>
      <c r="C126" s="28">
        <f t="shared" si="0"/>
        <v>0.18</v>
      </c>
      <c r="D126" s="28">
        <f t="shared" si="15"/>
        <v>0.18</v>
      </c>
      <c r="E126" s="15">
        <f t="shared" si="14"/>
        <v>14.879999999999999</v>
      </c>
      <c r="F126" s="56">
        <f t="shared" si="2"/>
        <v>183000</v>
      </c>
      <c r="G126" s="80">
        <f t="shared" si="3"/>
        <v>45750</v>
      </c>
      <c r="H126" s="81">
        <f t="shared" si="4"/>
        <v>4.5749999999999999E-2</v>
      </c>
      <c r="I126" s="56">
        <f t="shared" si="5"/>
        <v>900</v>
      </c>
      <c r="J126" s="56">
        <f t="shared" si="6"/>
        <v>0.9</v>
      </c>
      <c r="K126" s="56">
        <f t="shared" si="7"/>
        <v>1800000</v>
      </c>
      <c r="L126" s="56">
        <f t="shared" si="8"/>
        <v>1.8</v>
      </c>
      <c r="M126" s="56">
        <f t="shared" si="9"/>
        <v>864</v>
      </c>
      <c r="N126" s="56">
        <f t="shared" si="10"/>
        <v>3.1103999999999998</v>
      </c>
      <c r="O126" s="81">
        <f t="shared" si="11"/>
        <v>4.9561500000000001</v>
      </c>
      <c r="P126" s="56">
        <f t="shared" si="13"/>
        <v>0.35401071428571435</v>
      </c>
    </row>
    <row r="127" spans="1:16" ht="14.25" customHeight="1">
      <c r="A127" s="79">
        <v>41755</v>
      </c>
      <c r="B127" s="56">
        <v>35</v>
      </c>
      <c r="C127" s="28">
        <f t="shared" si="0"/>
        <v>3.5000000000000004</v>
      </c>
      <c r="D127" s="28">
        <f t="shared" si="15"/>
        <v>0.4</v>
      </c>
      <c r="E127" s="15">
        <f t="shared" si="14"/>
        <v>15</v>
      </c>
      <c r="F127" s="56">
        <f t="shared" si="2"/>
        <v>183000</v>
      </c>
      <c r="G127" s="80">
        <f t="shared" si="3"/>
        <v>889583.33333333349</v>
      </c>
      <c r="H127" s="81">
        <f t="shared" si="4"/>
        <v>0.8895833333333335</v>
      </c>
      <c r="I127" s="56">
        <f t="shared" si="5"/>
        <v>17500.000000000004</v>
      </c>
      <c r="J127" s="56">
        <f t="shared" si="6"/>
        <v>17.500000000000004</v>
      </c>
      <c r="K127" s="56">
        <f t="shared" si="7"/>
        <v>35000000.000000007</v>
      </c>
      <c r="L127" s="56">
        <f t="shared" si="8"/>
        <v>35.000000000000007</v>
      </c>
      <c r="M127" s="56">
        <f t="shared" si="9"/>
        <v>864</v>
      </c>
      <c r="N127" s="56">
        <f t="shared" si="10"/>
        <v>3.1103999999999998</v>
      </c>
      <c r="O127" s="81">
        <f t="shared" si="11"/>
        <v>38.99998333333334</v>
      </c>
      <c r="P127" s="56">
        <f t="shared" si="13"/>
        <v>2.785713095238096</v>
      </c>
    </row>
    <row r="128" spans="1:16" ht="14.25" customHeight="1">
      <c r="A128" s="79">
        <v>41756</v>
      </c>
      <c r="B128" s="56">
        <v>7.2</v>
      </c>
      <c r="C128" s="28">
        <f t="shared" si="0"/>
        <v>0.72</v>
      </c>
      <c r="D128" s="28">
        <f t="shared" si="15"/>
        <v>0.4</v>
      </c>
      <c r="E128" s="15">
        <f t="shared" si="14"/>
        <v>15</v>
      </c>
      <c r="F128" s="56">
        <f t="shared" si="2"/>
        <v>183000</v>
      </c>
      <c r="G128" s="80">
        <f t="shared" si="3"/>
        <v>183000</v>
      </c>
      <c r="H128" s="81">
        <f t="shared" si="4"/>
        <v>0.183</v>
      </c>
      <c r="I128" s="56">
        <f t="shared" si="5"/>
        <v>3600</v>
      </c>
      <c r="J128" s="56">
        <f t="shared" si="6"/>
        <v>3.6</v>
      </c>
      <c r="K128" s="56">
        <f t="shared" si="7"/>
        <v>7200000</v>
      </c>
      <c r="L128" s="56">
        <f t="shared" si="8"/>
        <v>7.2</v>
      </c>
      <c r="M128" s="56">
        <f t="shared" si="9"/>
        <v>864</v>
      </c>
      <c r="N128" s="56">
        <f t="shared" si="10"/>
        <v>3.1103999999999998</v>
      </c>
      <c r="O128" s="81">
        <f t="shared" si="11"/>
        <v>10.493399999999999</v>
      </c>
      <c r="P128" s="56">
        <f t="shared" si="13"/>
        <v>0.74952857142857143</v>
      </c>
    </row>
    <row r="129" spans="1:16" ht="14.25" customHeight="1">
      <c r="A129" s="79">
        <v>41757</v>
      </c>
      <c r="B129" s="56">
        <v>0.8</v>
      </c>
      <c r="C129" s="28">
        <f t="shared" si="0"/>
        <v>0.08</v>
      </c>
      <c r="D129" s="28">
        <f t="shared" si="15"/>
        <v>0.08</v>
      </c>
      <c r="E129" s="15">
        <f t="shared" si="14"/>
        <v>14.78</v>
      </c>
      <c r="F129" s="56">
        <f t="shared" si="2"/>
        <v>183000</v>
      </c>
      <c r="G129" s="80">
        <f t="shared" si="3"/>
        <v>20333.333333333336</v>
      </c>
      <c r="H129" s="81">
        <f t="shared" si="4"/>
        <v>2.0333333333333335E-2</v>
      </c>
      <c r="I129" s="56">
        <f t="shared" si="5"/>
        <v>400</v>
      </c>
      <c r="J129" s="56">
        <f t="shared" si="6"/>
        <v>0.4</v>
      </c>
      <c r="K129" s="56">
        <f t="shared" si="7"/>
        <v>800000</v>
      </c>
      <c r="L129" s="56">
        <f t="shared" si="8"/>
        <v>0.8</v>
      </c>
      <c r="M129" s="56">
        <f t="shared" si="9"/>
        <v>864</v>
      </c>
      <c r="N129" s="56">
        <f t="shared" si="10"/>
        <v>3.1103999999999998</v>
      </c>
      <c r="O129" s="81">
        <f t="shared" si="11"/>
        <v>3.9307333333333334</v>
      </c>
      <c r="P129" s="56">
        <f t="shared" si="13"/>
        <v>0.28076666666666666</v>
      </c>
    </row>
    <row r="130" spans="1:16" ht="14.25" customHeight="1">
      <c r="A130" s="79">
        <v>41758</v>
      </c>
      <c r="B130" s="56">
        <v>0.1</v>
      </c>
      <c r="C130" s="28">
        <f t="shared" si="0"/>
        <v>0.01</v>
      </c>
      <c r="D130" s="28">
        <f t="shared" si="15"/>
        <v>0.01</v>
      </c>
      <c r="E130" s="15">
        <f t="shared" si="14"/>
        <v>14.489999999999998</v>
      </c>
      <c r="F130" s="56">
        <f t="shared" si="2"/>
        <v>183000</v>
      </c>
      <c r="G130" s="80">
        <f t="shared" si="3"/>
        <v>2541.666666666667</v>
      </c>
      <c r="H130" s="81">
        <f t="shared" si="4"/>
        <v>2.5416666666666669E-3</v>
      </c>
      <c r="I130" s="56">
        <f t="shared" si="5"/>
        <v>50</v>
      </c>
      <c r="J130" s="56">
        <f t="shared" si="6"/>
        <v>0.05</v>
      </c>
      <c r="K130" s="56">
        <f t="shared" si="7"/>
        <v>100000</v>
      </c>
      <c r="L130" s="56">
        <f t="shared" si="8"/>
        <v>0.1</v>
      </c>
      <c r="M130" s="56">
        <f t="shared" si="9"/>
        <v>864</v>
      </c>
      <c r="N130" s="56">
        <f t="shared" si="10"/>
        <v>3.1103999999999998</v>
      </c>
      <c r="O130" s="81">
        <f t="shared" si="11"/>
        <v>3.2129416666666666</v>
      </c>
      <c r="P130" s="56">
        <f t="shared" si="13"/>
        <v>0.22949583333333334</v>
      </c>
    </row>
    <row r="131" spans="1:16" ht="14.25" customHeight="1">
      <c r="A131" s="79">
        <v>41759</v>
      </c>
      <c r="B131" s="56">
        <v>0</v>
      </c>
      <c r="C131" s="28">
        <f t="shared" si="0"/>
        <v>0</v>
      </c>
      <c r="D131" s="28">
        <f t="shared" si="15"/>
        <v>0</v>
      </c>
      <c r="E131" s="15">
        <f t="shared" si="14"/>
        <v>14.189999999999998</v>
      </c>
      <c r="F131" s="56">
        <f t="shared" si="2"/>
        <v>183000</v>
      </c>
      <c r="G131" s="80">
        <f t="shared" si="3"/>
        <v>0</v>
      </c>
      <c r="H131" s="81">
        <f t="shared" si="4"/>
        <v>0</v>
      </c>
      <c r="I131" s="56">
        <f t="shared" si="5"/>
        <v>0</v>
      </c>
      <c r="J131" s="56">
        <f t="shared" si="6"/>
        <v>0</v>
      </c>
      <c r="K131" s="56">
        <f t="shared" si="7"/>
        <v>0</v>
      </c>
      <c r="L131" s="56">
        <f t="shared" si="8"/>
        <v>0</v>
      </c>
      <c r="M131" s="56">
        <f t="shared" si="9"/>
        <v>864</v>
      </c>
      <c r="N131" s="56">
        <f t="shared" si="10"/>
        <v>3.1103999999999998</v>
      </c>
      <c r="O131" s="81">
        <f t="shared" si="11"/>
        <v>3.1103999999999998</v>
      </c>
      <c r="P131" s="56">
        <f t="shared" si="13"/>
        <v>0.22217142857142858</v>
      </c>
    </row>
    <row r="132" spans="1:16" ht="14.25" customHeight="1">
      <c r="A132" s="79">
        <v>41760</v>
      </c>
      <c r="B132" s="56">
        <v>0</v>
      </c>
      <c r="C132" s="28">
        <f t="shared" si="0"/>
        <v>0</v>
      </c>
      <c r="D132" s="28">
        <f t="shared" si="15"/>
        <v>0</v>
      </c>
      <c r="E132" s="15">
        <f t="shared" si="14"/>
        <v>13.889999999999997</v>
      </c>
      <c r="F132" s="56">
        <f t="shared" si="2"/>
        <v>183000</v>
      </c>
      <c r="G132" s="80">
        <f t="shared" si="3"/>
        <v>0</v>
      </c>
      <c r="H132" s="81">
        <f t="shared" si="4"/>
        <v>0</v>
      </c>
      <c r="I132" s="56">
        <f t="shared" si="5"/>
        <v>0</v>
      </c>
      <c r="J132" s="56">
        <f t="shared" si="6"/>
        <v>0</v>
      </c>
      <c r="K132" s="56">
        <f t="shared" si="7"/>
        <v>0</v>
      </c>
      <c r="L132" s="56">
        <f t="shared" si="8"/>
        <v>0</v>
      </c>
      <c r="M132" s="56">
        <f t="shared" si="9"/>
        <v>864</v>
      </c>
      <c r="N132" s="56">
        <f t="shared" si="10"/>
        <v>3.1103999999999998</v>
      </c>
      <c r="O132" s="81">
        <f t="shared" si="11"/>
        <v>3.1103999999999998</v>
      </c>
      <c r="P132" s="56">
        <f t="shared" si="13"/>
        <v>0.22217142857142858</v>
      </c>
    </row>
    <row r="133" spans="1:16" ht="14.25" customHeight="1">
      <c r="A133" s="79">
        <v>41761</v>
      </c>
      <c r="B133" s="56">
        <v>2</v>
      </c>
      <c r="C133" s="28">
        <f t="shared" si="0"/>
        <v>0.2</v>
      </c>
      <c r="D133" s="28">
        <f t="shared" si="15"/>
        <v>0.2</v>
      </c>
      <c r="E133" s="15">
        <f t="shared" si="14"/>
        <v>13.789999999999996</v>
      </c>
      <c r="F133" s="56">
        <f t="shared" si="2"/>
        <v>183000</v>
      </c>
      <c r="G133" s="80">
        <f t="shared" si="3"/>
        <v>50833.333333333336</v>
      </c>
      <c r="H133" s="81">
        <f t="shared" si="4"/>
        <v>5.0833333333333335E-2</v>
      </c>
      <c r="I133" s="56">
        <f t="shared" si="5"/>
        <v>1000</v>
      </c>
      <c r="J133" s="56">
        <f t="shared" si="6"/>
        <v>1</v>
      </c>
      <c r="K133" s="56">
        <f t="shared" si="7"/>
        <v>2000000</v>
      </c>
      <c r="L133" s="56">
        <f t="shared" si="8"/>
        <v>2</v>
      </c>
      <c r="M133" s="56">
        <f t="shared" si="9"/>
        <v>864</v>
      </c>
      <c r="N133" s="56">
        <f t="shared" si="10"/>
        <v>3.1103999999999998</v>
      </c>
      <c r="O133" s="81">
        <f t="shared" si="11"/>
        <v>5.1612333333333336</v>
      </c>
      <c r="P133" s="56">
        <f t="shared" si="13"/>
        <v>0.36865952380952388</v>
      </c>
    </row>
    <row r="134" spans="1:16" ht="14.25" customHeight="1">
      <c r="A134" s="79">
        <v>41762</v>
      </c>
      <c r="B134" s="56">
        <v>4.5999999999999996</v>
      </c>
      <c r="C134" s="28">
        <f t="shared" si="0"/>
        <v>0.45999999999999996</v>
      </c>
      <c r="D134" s="28">
        <f t="shared" si="15"/>
        <v>0.4</v>
      </c>
      <c r="E134" s="15">
        <f t="shared" si="14"/>
        <v>13.949999999999996</v>
      </c>
      <c r="F134" s="56">
        <f t="shared" si="2"/>
        <v>183000</v>
      </c>
      <c r="G134" s="80">
        <f t="shared" si="3"/>
        <v>116916.66666666667</v>
      </c>
      <c r="H134" s="81">
        <f t="shared" si="4"/>
        <v>0.11691666666666667</v>
      </c>
      <c r="I134" s="56">
        <f t="shared" si="5"/>
        <v>2300</v>
      </c>
      <c r="J134" s="56">
        <f t="shared" si="6"/>
        <v>2.2999999999999998</v>
      </c>
      <c r="K134" s="56">
        <f t="shared" si="7"/>
        <v>4600000</v>
      </c>
      <c r="L134" s="56">
        <f t="shared" si="8"/>
        <v>4.5999999999999996</v>
      </c>
      <c r="M134" s="56">
        <f t="shared" si="9"/>
        <v>864</v>
      </c>
      <c r="N134" s="56">
        <f t="shared" si="10"/>
        <v>3.1103999999999998</v>
      </c>
      <c r="O134" s="81">
        <f t="shared" si="11"/>
        <v>7.8273166666666665</v>
      </c>
      <c r="P134" s="56">
        <f t="shared" si="13"/>
        <v>0.55909404761904757</v>
      </c>
    </row>
    <row r="135" spans="1:16" ht="14.25" customHeight="1">
      <c r="A135" s="79">
        <v>41763</v>
      </c>
      <c r="B135" s="56">
        <v>3.8</v>
      </c>
      <c r="C135" s="28">
        <f t="shared" si="0"/>
        <v>0.38</v>
      </c>
      <c r="D135" s="28">
        <f t="shared" si="15"/>
        <v>0.38</v>
      </c>
      <c r="E135" s="15">
        <f t="shared" si="14"/>
        <v>14.029999999999996</v>
      </c>
      <c r="F135" s="56">
        <f t="shared" si="2"/>
        <v>183000</v>
      </c>
      <c r="G135" s="80">
        <f t="shared" si="3"/>
        <v>96583.333333333343</v>
      </c>
      <c r="H135" s="81">
        <f t="shared" si="4"/>
        <v>9.658333333333334E-2</v>
      </c>
      <c r="I135" s="56">
        <f t="shared" si="5"/>
        <v>1900</v>
      </c>
      <c r="J135" s="56">
        <f t="shared" si="6"/>
        <v>1.9</v>
      </c>
      <c r="K135" s="56">
        <f t="shared" si="7"/>
        <v>3800000</v>
      </c>
      <c r="L135" s="56">
        <f t="shared" si="8"/>
        <v>3.8</v>
      </c>
      <c r="M135" s="56">
        <f t="shared" si="9"/>
        <v>864</v>
      </c>
      <c r="N135" s="56">
        <f t="shared" si="10"/>
        <v>3.1103999999999998</v>
      </c>
      <c r="O135" s="81">
        <f t="shared" si="11"/>
        <v>7.0069833333333325</v>
      </c>
      <c r="P135" s="56">
        <f t="shared" si="13"/>
        <v>0.50049880952380943</v>
      </c>
    </row>
    <row r="136" spans="1:16" ht="14.25" customHeight="1">
      <c r="A136" s="79">
        <v>41764</v>
      </c>
      <c r="B136" s="56">
        <v>0</v>
      </c>
      <c r="C136" s="28">
        <f t="shared" si="0"/>
        <v>0</v>
      </c>
      <c r="D136" s="28">
        <f t="shared" si="15"/>
        <v>0</v>
      </c>
      <c r="E136" s="15">
        <f t="shared" si="14"/>
        <v>13.729999999999995</v>
      </c>
      <c r="F136" s="56">
        <f t="shared" si="2"/>
        <v>183000</v>
      </c>
      <c r="G136" s="80">
        <f t="shared" si="3"/>
        <v>0</v>
      </c>
      <c r="H136" s="81">
        <f t="shared" si="4"/>
        <v>0</v>
      </c>
      <c r="I136" s="56">
        <f t="shared" si="5"/>
        <v>0</v>
      </c>
      <c r="J136" s="56">
        <f t="shared" si="6"/>
        <v>0</v>
      </c>
      <c r="K136" s="56">
        <f t="shared" si="7"/>
        <v>0</v>
      </c>
      <c r="L136" s="56">
        <f t="shared" si="8"/>
        <v>0</v>
      </c>
      <c r="M136" s="56">
        <f t="shared" si="9"/>
        <v>864</v>
      </c>
      <c r="N136" s="56">
        <f t="shared" si="10"/>
        <v>3.1103999999999998</v>
      </c>
      <c r="O136" s="81">
        <f t="shared" si="11"/>
        <v>3.1103999999999998</v>
      </c>
      <c r="P136" s="56">
        <f t="shared" si="13"/>
        <v>0.22217142857142858</v>
      </c>
    </row>
    <row r="137" spans="1:16" ht="14.25" customHeight="1">
      <c r="A137" s="79">
        <v>41765</v>
      </c>
      <c r="B137" s="56">
        <v>0</v>
      </c>
      <c r="C137" s="28">
        <f t="shared" si="0"/>
        <v>0</v>
      </c>
      <c r="D137" s="28">
        <f t="shared" si="15"/>
        <v>0</v>
      </c>
      <c r="E137" s="15">
        <f t="shared" si="14"/>
        <v>13.429999999999994</v>
      </c>
      <c r="F137" s="56">
        <f t="shared" si="2"/>
        <v>183000</v>
      </c>
      <c r="G137" s="80">
        <f t="shared" si="3"/>
        <v>0</v>
      </c>
      <c r="H137" s="81">
        <f t="shared" si="4"/>
        <v>0</v>
      </c>
      <c r="I137" s="56">
        <f t="shared" si="5"/>
        <v>0</v>
      </c>
      <c r="J137" s="56">
        <f t="shared" si="6"/>
        <v>0</v>
      </c>
      <c r="K137" s="56">
        <f t="shared" si="7"/>
        <v>0</v>
      </c>
      <c r="L137" s="56">
        <f t="shared" si="8"/>
        <v>0</v>
      </c>
      <c r="M137" s="56">
        <f t="shared" si="9"/>
        <v>864</v>
      </c>
      <c r="N137" s="56">
        <f t="shared" si="10"/>
        <v>3.1103999999999998</v>
      </c>
      <c r="O137" s="81">
        <f t="shared" si="11"/>
        <v>3.1103999999999998</v>
      </c>
      <c r="P137" s="56">
        <f t="shared" si="13"/>
        <v>0.22217142857142858</v>
      </c>
    </row>
    <row r="138" spans="1:16" ht="14.25" customHeight="1">
      <c r="A138" s="79">
        <v>41766</v>
      </c>
      <c r="B138" s="56">
        <v>0</v>
      </c>
      <c r="C138" s="28">
        <f t="shared" si="0"/>
        <v>0</v>
      </c>
      <c r="D138" s="28">
        <f t="shared" si="15"/>
        <v>0</v>
      </c>
      <c r="E138" s="15">
        <f t="shared" si="14"/>
        <v>13.129999999999994</v>
      </c>
      <c r="F138" s="56">
        <f t="shared" si="2"/>
        <v>183000</v>
      </c>
      <c r="G138" s="80">
        <f t="shared" si="3"/>
        <v>0</v>
      </c>
      <c r="H138" s="81">
        <f t="shared" si="4"/>
        <v>0</v>
      </c>
      <c r="I138" s="56">
        <f t="shared" si="5"/>
        <v>0</v>
      </c>
      <c r="J138" s="56">
        <f t="shared" si="6"/>
        <v>0</v>
      </c>
      <c r="K138" s="56">
        <f t="shared" si="7"/>
        <v>0</v>
      </c>
      <c r="L138" s="56">
        <f t="shared" si="8"/>
        <v>0</v>
      </c>
      <c r="M138" s="56">
        <f t="shared" si="9"/>
        <v>864</v>
      </c>
      <c r="N138" s="56">
        <f t="shared" si="10"/>
        <v>3.1103999999999998</v>
      </c>
      <c r="O138" s="81">
        <f t="shared" si="11"/>
        <v>3.1103999999999998</v>
      </c>
      <c r="P138" s="56">
        <f t="shared" si="13"/>
        <v>0.22217142857142858</v>
      </c>
    </row>
    <row r="139" spans="1:16" ht="14.25" customHeight="1">
      <c r="A139" s="79">
        <v>41767</v>
      </c>
      <c r="B139" s="56">
        <v>0</v>
      </c>
      <c r="C139" s="28">
        <f t="shared" si="0"/>
        <v>0</v>
      </c>
      <c r="D139" s="28">
        <f t="shared" si="15"/>
        <v>0</v>
      </c>
      <c r="E139" s="15">
        <f t="shared" si="14"/>
        <v>12.829999999999993</v>
      </c>
      <c r="F139" s="56">
        <f t="shared" si="2"/>
        <v>183000</v>
      </c>
      <c r="G139" s="80">
        <f t="shared" si="3"/>
        <v>0</v>
      </c>
      <c r="H139" s="81">
        <f t="shared" si="4"/>
        <v>0</v>
      </c>
      <c r="I139" s="56">
        <f t="shared" si="5"/>
        <v>0</v>
      </c>
      <c r="J139" s="56">
        <f t="shared" si="6"/>
        <v>0</v>
      </c>
      <c r="K139" s="56">
        <f t="shared" si="7"/>
        <v>0</v>
      </c>
      <c r="L139" s="56">
        <f t="shared" si="8"/>
        <v>0</v>
      </c>
      <c r="M139" s="56">
        <f t="shared" si="9"/>
        <v>864</v>
      </c>
      <c r="N139" s="56">
        <f t="shared" si="10"/>
        <v>3.1103999999999998</v>
      </c>
      <c r="O139" s="81">
        <f t="shared" si="11"/>
        <v>3.1103999999999998</v>
      </c>
      <c r="P139" s="56">
        <f t="shared" si="13"/>
        <v>0.22217142857142858</v>
      </c>
    </row>
    <row r="140" spans="1:16" ht="14.25" customHeight="1">
      <c r="A140" s="79">
        <v>41768</v>
      </c>
      <c r="B140" s="56">
        <v>0</v>
      </c>
      <c r="C140" s="28">
        <f t="shared" si="0"/>
        <v>0</v>
      </c>
      <c r="D140" s="28">
        <f t="shared" si="15"/>
        <v>0</v>
      </c>
      <c r="E140" s="15">
        <f t="shared" si="14"/>
        <v>12.529999999999992</v>
      </c>
      <c r="F140" s="56">
        <f t="shared" si="2"/>
        <v>183000</v>
      </c>
      <c r="G140" s="80">
        <f t="shared" si="3"/>
        <v>0</v>
      </c>
      <c r="H140" s="81">
        <f t="shared" si="4"/>
        <v>0</v>
      </c>
      <c r="I140" s="56">
        <f t="shared" si="5"/>
        <v>0</v>
      </c>
      <c r="J140" s="56">
        <f t="shared" si="6"/>
        <v>0</v>
      </c>
      <c r="K140" s="56">
        <f t="shared" si="7"/>
        <v>0</v>
      </c>
      <c r="L140" s="56">
        <f t="shared" si="8"/>
        <v>0</v>
      </c>
      <c r="M140" s="56">
        <f t="shared" si="9"/>
        <v>864</v>
      </c>
      <c r="N140" s="56">
        <f t="shared" si="10"/>
        <v>3.1103999999999998</v>
      </c>
      <c r="O140" s="81">
        <f t="shared" si="11"/>
        <v>3.1103999999999998</v>
      </c>
      <c r="P140" s="56">
        <f t="shared" si="13"/>
        <v>0.22217142857142858</v>
      </c>
    </row>
    <row r="141" spans="1:16" ht="14.25" customHeight="1">
      <c r="A141" s="79">
        <v>41769</v>
      </c>
      <c r="B141" s="56">
        <v>0.2</v>
      </c>
      <c r="C141" s="28">
        <f t="shared" si="0"/>
        <v>0.02</v>
      </c>
      <c r="D141" s="28">
        <f t="shared" si="15"/>
        <v>0.02</v>
      </c>
      <c r="E141" s="15">
        <f t="shared" si="14"/>
        <v>12.249999999999991</v>
      </c>
      <c r="F141" s="56">
        <f t="shared" si="2"/>
        <v>183000</v>
      </c>
      <c r="G141" s="80">
        <f t="shared" si="3"/>
        <v>5083.3333333333339</v>
      </c>
      <c r="H141" s="81">
        <f t="shared" si="4"/>
        <v>5.0833333333333338E-3</v>
      </c>
      <c r="I141" s="56">
        <f t="shared" si="5"/>
        <v>100</v>
      </c>
      <c r="J141" s="56">
        <f t="shared" si="6"/>
        <v>0.1</v>
      </c>
      <c r="K141" s="56">
        <f t="shared" si="7"/>
        <v>200000</v>
      </c>
      <c r="L141" s="56">
        <f t="shared" si="8"/>
        <v>0.2</v>
      </c>
      <c r="M141" s="56">
        <f t="shared" si="9"/>
        <v>864</v>
      </c>
      <c r="N141" s="56">
        <f t="shared" si="10"/>
        <v>3.1103999999999998</v>
      </c>
      <c r="O141" s="81">
        <f t="shared" si="11"/>
        <v>3.3154833333333333</v>
      </c>
      <c r="P141" s="56">
        <f t="shared" si="13"/>
        <v>0.23682023809523811</v>
      </c>
    </row>
    <row r="142" spans="1:16" ht="14.25" customHeight="1">
      <c r="A142" s="79">
        <v>41770</v>
      </c>
      <c r="B142" s="56">
        <v>0</v>
      </c>
      <c r="C142" s="28">
        <f t="shared" si="0"/>
        <v>0</v>
      </c>
      <c r="D142" s="28">
        <f t="shared" si="15"/>
        <v>0</v>
      </c>
      <c r="E142" s="15">
        <f t="shared" si="14"/>
        <v>11.94999999999999</v>
      </c>
      <c r="F142" s="56">
        <f t="shared" si="2"/>
        <v>183000</v>
      </c>
      <c r="G142" s="80">
        <f t="shared" si="3"/>
        <v>0</v>
      </c>
      <c r="H142" s="81">
        <f t="shared" si="4"/>
        <v>0</v>
      </c>
      <c r="I142" s="56">
        <f t="shared" si="5"/>
        <v>0</v>
      </c>
      <c r="J142" s="56">
        <f t="shared" si="6"/>
        <v>0</v>
      </c>
      <c r="K142" s="56">
        <f t="shared" si="7"/>
        <v>0</v>
      </c>
      <c r="L142" s="56">
        <f t="shared" si="8"/>
        <v>0</v>
      </c>
      <c r="M142" s="56">
        <f t="shared" si="9"/>
        <v>864</v>
      </c>
      <c r="N142" s="56">
        <f t="shared" si="10"/>
        <v>3.1103999999999998</v>
      </c>
      <c r="O142" s="81">
        <f t="shared" si="11"/>
        <v>3.1103999999999998</v>
      </c>
      <c r="P142" s="56">
        <f t="shared" si="13"/>
        <v>0.22217142857142858</v>
      </c>
    </row>
    <row r="143" spans="1:16" ht="14.25" customHeight="1">
      <c r="A143" s="79">
        <v>41771</v>
      </c>
      <c r="B143" s="56">
        <v>0.2</v>
      </c>
      <c r="C143" s="28">
        <f t="shared" si="0"/>
        <v>0.02</v>
      </c>
      <c r="D143" s="28">
        <f t="shared" si="15"/>
        <v>0.02</v>
      </c>
      <c r="E143" s="15">
        <f t="shared" si="14"/>
        <v>11.669999999999989</v>
      </c>
      <c r="F143" s="56">
        <f t="shared" si="2"/>
        <v>183000</v>
      </c>
      <c r="G143" s="80">
        <f t="shared" si="3"/>
        <v>5083.3333333333339</v>
      </c>
      <c r="H143" s="81">
        <f t="shared" si="4"/>
        <v>5.0833333333333338E-3</v>
      </c>
      <c r="I143" s="56">
        <f t="shared" si="5"/>
        <v>100</v>
      </c>
      <c r="J143" s="56">
        <f t="shared" si="6"/>
        <v>0.1</v>
      </c>
      <c r="K143" s="56">
        <f t="shared" si="7"/>
        <v>200000</v>
      </c>
      <c r="L143" s="56">
        <f t="shared" si="8"/>
        <v>0.2</v>
      </c>
      <c r="M143" s="56">
        <f t="shared" si="9"/>
        <v>864</v>
      </c>
      <c r="N143" s="56">
        <f t="shared" si="10"/>
        <v>3.1103999999999998</v>
      </c>
      <c r="O143" s="81">
        <f t="shared" si="11"/>
        <v>3.3154833333333333</v>
      </c>
      <c r="P143" s="56">
        <f t="shared" si="13"/>
        <v>0.23682023809523811</v>
      </c>
    </row>
    <row r="144" spans="1:16" ht="14.25" customHeight="1">
      <c r="A144" s="79">
        <v>41772</v>
      </c>
      <c r="B144" s="56">
        <v>0</v>
      </c>
      <c r="C144" s="28">
        <f t="shared" si="0"/>
        <v>0</v>
      </c>
      <c r="D144" s="28">
        <f t="shared" si="15"/>
        <v>0</v>
      </c>
      <c r="E144" s="15">
        <f t="shared" si="14"/>
        <v>11.369999999999989</v>
      </c>
      <c r="F144" s="56">
        <f t="shared" si="2"/>
        <v>183000</v>
      </c>
      <c r="G144" s="80">
        <f t="shared" si="3"/>
        <v>0</v>
      </c>
      <c r="H144" s="81">
        <f t="shared" si="4"/>
        <v>0</v>
      </c>
      <c r="I144" s="56">
        <f t="shared" si="5"/>
        <v>0</v>
      </c>
      <c r="J144" s="56">
        <f t="shared" si="6"/>
        <v>0</v>
      </c>
      <c r="K144" s="56">
        <f t="shared" si="7"/>
        <v>0</v>
      </c>
      <c r="L144" s="56">
        <f t="shared" si="8"/>
        <v>0</v>
      </c>
      <c r="M144" s="56">
        <f t="shared" si="9"/>
        <v>864</v>
      </c>
      <c r="N144" s="56">
        <f t="shared" si="10"/>
        <v>3.1103999999999998</v>
      </c>
      <c r="O144" s="81">
        <f t="shared" si="11"/>
        <v>3.1103999999999998</v>
      </c>
      <c r="P144" s="56">
        <f t="shared" si="13"/>
        <v>0.22217142857142858</v>
      </c>
    </row>
    <row r="145" spans="1:16" ht="14.25" customHeight="1">
      <c r="A145" s="79">
        <v>41773</v>
      </c>
      <c r="B145" s="56">
        <v>0</v>
      </c>
      <c r="C145" s="28">
        <f t="shared" si="0"/>
        <v>0</v>
      </c>
      <c r="D145" s="28">
        <f t="shared" si="15"/>
        <v>0</v>
      </c>
      <c r="E145" s="15">
        <f t="shared" si="14"/>
        <v>11.069999999999988</v>
      </c>
      <c r="F145" s="56">
        <f t="shared" si="2"/>
        <v>183000</v>
      </c>
      <c r="G145" s="80">
        <f t="shared" si="3"/>
        <v>0</v>
      </c>
      <c r="H145" s="81">
        <f t="shared" si="4"/>
        <v>0</v>
      </c>
      <c r="I145" s="56">
        <f t="shared" si="5"/>
        <v>0</v>
      </c>
      <c r="J145" s="56">
        <f t="shared" si="6"/>
        <v>0</v>
      </c>
      <c r="K145" s="56">
        <f t="shared" si="7"/>
        <v>0</v>
      </c>
      <c r="L145" s="56">
        <f t="shared" si="8"/>
        <v>0</v>
      </c>
      <c r="M145" s="56">
        <f t="shared" si="9"/>
        <v>864</v>
      </c>
      <c r="N145" s="56">
        <f t="shared" si="10"/>
        <v>3.1103999999999998</v>
      </c>
      <c r="O145" s="81">
        <f t="shared" si="11"/>
        <v>3.1103999999999998</v>
      </c>
      <c r="P145" s="56">
        <f t="shared" si="13"/>
        <v>0.22217142857142858</v>
      </c>
    </row>
    <row r="146" spans="1:16" ht="14.25" customHeight="1">
      <c r="A146" s="79">
        <v>41774</v>
      </c>
      <c r="B146" s="56">
        <v>0</v>
      </c>
      <c r="C146" s="28">
        <f t="shared" si="0"/>
        <v>0</v>
      </c>
      <c r="D146" s="28">
        <f t="shared" si="15"/>
        <v>0</v>
      </c>
      <c r="E146" s="15">
        <f t="shared" si="14"/>
        <v>10.769999999999987</v>
      </c>
      <c r="F146" s="56">
        <f t="shared" si="2"/>
        <v>183000</v>
      </c>
      <c r="G146" s="80">
        <f t="shared" si="3"/>
        <v>0</v>
      </c>
      <c r="H146" s="81">
        <f t="shared" si="4"/>
        <v>0</v>
      </c>
      <c r="I146" s="56">
        <f t="shared" si="5"/>
        <v>0</v>
      </c>
      <c r="J146" s="56">
        <f t="shared" si="6"/>
        <v>0</v>
      </c>
      <c r="K146" s="56">
        <f t="shared" si="7"/>
        <v>0</v>
      </c>
      <c r="L146" s="56">
        <f t="shared" si="8"/>
        <v>0</v>
      </c>
      <c r="M146" s="56">
        <f t="shared" si="9"/>
        <v>864</v>
      </c>
      <c r="N146" s="56">
        <f t="shared" si="10"/>
        <v>3.1103999999999998</v>
      </c>
      <c r="O146" s="81">
        <f t="shared" si="11"/>
        <v>3.1103999999999998</v>
      </c>
      <c r="P146" s="56">
        <f t="shared" si="13"/>
        <v>0.22217142857142858</v>
      </c>
    </row>
    <row r="147" spans="1:16" ht="14.25" customHeight="1">
      <c r="A147" s="79">
        <v>41775</v>
      </c>
      <c r="B147" s="56">
        <v>2.8</v>
      </c>
      <c r="C147" s="28">
        <f t="shared" si="0"/>
        <v>0.27999999999999997</v>
      </c>
      <c r="D147" s="28">
        <f t="shared" si="15"/>
        <v>0.27999999999999997</v>
      </c>
      <c r="E147" s="15">
        <f t="shared" si="14"/>
        <v>10.749999999999986</v>
      </c>
      <c r="F147" s="56">
        <f t="shared" si="2"/>
        <v>183000</v>
      </c>
      <c r="G147" s="80">
        <f t="shared" si="3"/>
        <v>71166.666666666657</v>
      </c>
      <c r="H147" s="81">
        <f t="shared" si="4"/>
        <v>7.1166666666666656E-2</v>
      </c>
      <c r="I147" s="56">
        <f t="shared" si="5"/>
        <v>1400</v>
      </c>
      <c r="J147" s="56">
        <f t="shared" si="6"/>
        <v>1.4</v>
      </c>
      <c r="K147" s="56">
        <f t="shared" si="7"/>
        <v>2800000</v>
      </c>
      <c r="L147" s="56">
        <f t="shared" si="8"/>
        <v>2.8</v>
      </c>
      <c r="M147" s="56">
        <f t="shared" si="9"/>
        <v>864</v>
      </c>
      <c r="N147" s="56">
        <f t="shared" si="10"/>
        <v>3.1103999999999998</v>
      </c>
      <c r="O147" s="81">
        <f t="shared" si="11"/>
        <v>5.9815666666666658</v>
      </c>
      <c r="P147" s="56">
        <f t="shared" si="13"/>
        <v>0.42725476190476186</v>
      </c>
    </row>
    <row r="148" spans="1:16" ht="14.25" customHeight="1">
      <c r="A148" s="79">
        <v>41776</v>
      </c>
      <c r="B148" s="56">
        <v>0</v>
      </c>
      <c r="C148" s="28">
        <f t="shared" si="0"/>
        <v>0</v>
      </c>
      <c r="D148" s="28">
        <f t="shared" si="15"/>
        <v>0</v>
      </c>
      <c r="E148" s="15">
        <f t="shared" si="14"/>
        <v>10.449999999999985</v>
      </c>
      <c r="F148" s="56">
        <f t="shared" si="2"/>
        <v>183000</v>
      </c>
      <c r="G148" s="80">
        <f t="shared" si="3"/>
        <v>0</v>
      </c>
      <c r="H148" s="81">
        <f t="shared" si="4"/>
        <v>0</v>
      </c>
      <c r="I148" s="56">
        <f t="shared" si="5"/>
        <v>0</v>
      </c>
      <c r="J148" s="56">
        <f t="shared" si="6"/>
        <v>0</v>
      </c>
      <c r="K148" s="56">
        <f t="shared" si="7"/>
        <v>0</v>
      </c>
      <c r="L148" s="56">
        <f t="shared" si="8"/>
        <v>0</v>
      </c>
      <c r="M148" s="56">
        <f t="shared" si="9"/>
        <v>864</v>
      </c>
      <c r="N148" s="56">
        <f t="shared" si="10"/>
        <v>3.1103999999999998</v>
      </c>
      <c r="O148" s="81">
        <f t="shared" si="11"/>
        <v>3.1103999999999998</v>
      </c>
      <c r="P148" s="56">
        <f t="shared" si="13"/>
        <v>0.22217142857142858</v>
      </c>
    </row>
    <row r="149" spans="1:16" ht="14.25" customHeight="1">
      <c r="A149" s="79">
        <v>41777</v>
      </c>
      <c r="B149" s="56">
        <v>0</v>
      </c>
      <c r="C149" s="28">
        <f t="shared" si="0"/>
        <v>0</v>
      </c>
      <c r="D149" s="28">
        <f t="shared" si="15"/>
        <v>0</v>
      </c>
      <c r="E149" s="15">
        <f t="shared" si="14"/>
        <v>10.149999999999984</v>
      </c>
      <c r="F149" s="56">
        <f t="shared" si="2"/>
        <v>183000</v>
      </c>
      <c r="G149" s="80">
        <f t="shared" si="3"/>
        <v>0</v>
      </c>
      <c r="H149" s="81">
        <f t="shared" si="4"/>
        <v>0</v>
      </c>
      <c r="I149" s="56">
        <f t="shared" si="5"/>
        <v>0</v>
      </c>
      <c r="J149" s="56">
        <f t="shared" si="6"/>
        <v>0</v>
      </c>
      <c r="K149" s="56">
        <f t="shared" si="7"/>
        <v>0</v>
      </c>
      <c r="L149" s="56">
        <f t="shared" si="8"/>
        <v>0</v>
      </c>
      <c r="M149" s="56">
        <f t="shared" si="9"/>
        <v>864</v>
      </c>
      <c r="N149" s="56">
        <f t="shared" si="10"/>
        <v>3.1103999999999998</v>
      </c>
      <c r="O149" s="81">
        <f t="shared" si="11"/>
        <v>3.1103999999999998</v>
      </c>
      <c r="P149" s="56">
        <f t="shared" si="13"/>
        <v>0.22217142857142858</v>
      </c>
    </row>
    <row r="150" spans="1:16" ht="14.25" customHeight="1">
      <c r="A150" s="79">
        <v>41778</v>
      </c>
      <c r="B150" s="56">
        <v>0</v>
      </c>
      <c r="C150" s="28">
        <f t="shared" si="0"/>
        <v>0</v>
      </c>
      <c r="D150" s="28">
        <f t="shared" si="15"/>
        <v>0</v>
      </c>
      <c r="E150" s="15">
        <f t="shared" si="14"/>
        <v>9.8499999999999837</v>
      </c>
      <c r="F150" s="56">
        <f t="shared" si="2"/>
        <v>183000</v>
      </c>
      <c r="G150" s="80">
        <f t="shared" si="3"/>
        <v>0</v>
      </c>
      <c r="H150" s="81">
        <f t="shared" si="4"/>
        <v>0</v>
      </c>
      <c r="I150" s="56">
        <f t="shared" si="5"/>
        <v>0</v>
      </c>
      <c r="J150" s="56">
        <f t="shared" si="6"/>
        <v>0</v>
      </c>
      <c r="K150" s="56">
        <f t="shared" si="7"/>
        <v>0</v>
      </c>
      <c r="L150" s="56">
        <f t="shared" si="8"/>
        <v>0</v>
      </c>
      <c r="M150" s="56">
        <f t="shared" si="9"/>
        <v>864</v>
      </c>
      <c r="N150" s="56">
        <f t="shared" si="10"/>
        <v>3.1103999999999998</v>
      </c>
      <c r="O150" s="81">
        <f t="shared" si="11"/>
        <v>3.1103999999999998</v>
      </c>
      <c r="P150" s="56">
        <f t="shared" si="13"/>
        <v>0.22217142857142858</v>
      </c>
    </row>
    <row r="151" spans="1:16" ht="14.25" customHeight="1">
      <c r="A151" s="79">
        <v>41779</v>
      </c>
      <c r="B151" s="56">
        <v>0</v>
      </c>
      <c r="C151" s="28">
        <f t="shared" si="0"/>
        <v>0</v>
      </c>
      <c r="D151" s="28">
        <f t="shared" si="15"/>
        <v>0</v>
      </c>
      <c r="E151" s="15">
        <f t="shared" si="14"/>
        <v>9.5499999999999829</v>
      </c>
      <c r="F151" s="56">
        <f t="shared" si="2"/>
        <v>183000</v>
      </c>
      <c r="G151" s="80">
        <f t="shared" si="3"/>
        <v>0</v>
      </c>
      <c r="H151" s="81">
        <f t="shared" si="4"/>
        <v>0</v>
      </c>
      <c r="I151" s="56">
        <f t="shared" si="5"/>
        <v>0</v>
      </c>
      <c r="J151" s="56">
        <f t="shared" si="6"/>
        <v>0</v>
      </c>
      <c r="K151" s="56">
        <f t="shared" si="7"/>
        <v>0</v>
      </c>
      <c r="L151" s="56">
        <f t="shared" si="8"/>
        <v>0</v>
      </c>
      <c r="M151" s="56">
        <f t="shared" si="9"/>
        <v>864</v>
      </c>
      <c r="N151" s="56">
        <f t="shared" si="10"/>
        <v>3.1103999999999998</v>
      </c>
      <c r="O151" s="81">
        <f t="shared" si="11"/>
        <v>3.1103999999999998</v>
      </c>
      <c r="P151" s="56">
        <f t="shared" si="13"/>
        <v>0.22217142857142858</v>
      </c>
    </row>
    <row r="152" spans="1:16" ht="14.25" customHeight="1">
      <c r="A152" s="79">
        <v>41780</v>
      </c>
      <c r="B152" s="56">
        <v>8.1999999999999993</v>
      </c>
      <c r="C152" s="28">
        <f t="shared" si="0"/>
        <v>0.81999999999999984</v>
      </c>
      <c r="D152" s="28">
        <f t="shared" si="15"/>
        <v>0.4</v>
      </c>
      <c r="E152" s="15">
        <f t="shared" si="14"/>
        <v>10.069999999999983</v>
      </c>
      <c r="F152" s="56">
        <f t="shared" si="2"/>
        <v>183000</v>
      </c>
      <c r="G152" s="80">
        <f t="shared" si="3"/>
        <v>208416.66666666663</v>
      </c>
      <c r="H152" s="81">
        <f t="shared" si="4"/>
        <v>0.20841666666666664</v>
      </c>
      <c r="I152" s="56">
        <f t="shared" si="5"/>
        <v>4100</v>
      </c>
      <c r="J152" s="56">
        <f t="shared" si="6"/>
        <v>4.0999999999999996</v>
      </c>
      <c r="K152" s="56">
        <f t="shared" si="7"/>
        <v>8199999.9999999991</v>
      </c>
      <c r="L152" s="56">
        <f t="shared" si="8"/>
        <v>8.1999999999999993</v>
      </c>
      <c r="M152" s="56">
        <f t="shared" si="9"/>
        <v>864</v>
      </c>
      <c r="N152" s="56">
        <f t="shared" si="10"/>
        <v>3.1103999999999998</v>
      </c>
      <c r="O152" s="81">
        <f t="shared" si="11"/>
        <v>11.518816666666666</v>
      </c>
      <c r="P152" s="56">
        <f t="shared" si="13"/>
        <v>0.82277261904761911</v>
      </c>
    </row>
    <row r="153" spans="1:16" ht="14.25" customHeight="1">
      <c r="A153" s="79">
        <v>41781</v>
      </c>
      <c r="B153" s="56">
        <v>29.6</v>
      </c>
      <c r="C153" s="28">
        <f t="shared" si="0"/>
        <v>2.96</v>
      </c>
      <c r="D153" s="28">
        <f t="shared" si="15"/>
        <v>0.4</v>
      </c>
      <c r="E153" s="15">
        <f t="shared" si="14"/>
        <v>12.729999999999983</v>
      </c>
      <c r="F153" s="56">
        <f t="shared" si="2"/>
        <v>183000</v>
      </c>
      <c r="G153" s="80">
        <f t="shared" si="3"/>
        <v>752333.33333333337</v>
      </c>
      <c r="H153" s="81">
        <f t="shared" si="4"/>
        <v>0.75233333333333341</v>
      </c>
      <c r="I153" s="56">
        <f t="shared" si="5"/>
        <v>14800</v>
      </c>
      <c r="J153" s="56">
        <f t="shared" si="6"/>
        <v>14.8</v>
      </c>
      <c r="K153" s="56">
        <f t="shared" si="7"/>
        <v>29600000</v>
      </c>
      <c r="L153" s="56">
        <f t="shared" si="8"/>
        <v>29.6</v>
      </c>
      <c r="M153" s="56">
        <f t="shared" si="9"/>
        <v>864</v>
      </c>
      <c r="N153" s="56">
        <f t="shared" si="10"/>
        <v>3.1103999999999998</v>
      </c>
      <c r="O153" s="81">
        <f t="shared" si="11"/>
        <v>33.462733333333333</v>
      </c>
      <c r="P153" s="56">
        <f t="shared" si="13"/>
        <v>2.3901952380952385</v>
      </c>
    </row>
    <row r="154" spans="1:16" ht="14.25" customHeight="1">
      <c r="A154" s="79">
        <v>41782</v>
      </c>
      <c r="B154" s="56">
        <v>0.8</v>
      </c>
      <c r="C154" s="28">
        <f t="shared" si="0"/>
        <v>0.08</v>
      </c>
      <c r="D154" s="28">
        <f t="shared" si="15"/>
        <v>0.08</v>
      </c>
      <c r="E154" s="15">
        <f t="shared" si="14"/>
        <v>12.509999999999982</v>
      </c>
      <c r="F154" s="56">
        <f t="shared" si="2"/>
        <v>183000</v>
      </c>
      <c r="G154" s="80">
        <f t="shared" si="3"/>
        <v>20333.333333333336</v>
      </c>
      <c r="H154" s="81">
        <f t="shared" si="4"/>
        <v>2.0333333333333335E-2</v>
      </c>
      <c r="I154" s="56">
        <f t="shared" si="5"/>
        <v>400</v>
      </c>
      <c r="J154" s="56">
        <f t="shared" si="6"/>
        <v>0.4</v>
      </c>
      <c r="K154" s="56">
        <f t="shared" si="7"/>
        <v>800000</v>
      </c>
      <c r="L154" s="56">
        <f t="shared" si="8"/>
        <v>0.8</v>
      </c>
      <c r="M154" s="56">
        <f t="shared" si="9"/>
        <v>864</v>
      </c>
      <c r="N154" s="56">
        <f t="shared" si="10"/>
        <v>3.1103999999999998</v>
      </c>
      <c r="O154" s="81">
        <f t="shared" si="11"/>
        <v>3.9307333333333334</v>
      </c>
      <c r="P154" s="56">
        <f t="shared" si="13"/>
        <v>0.28076666666666666</v>
      </c>
    </row>
    <row r="155" spans="1:16" ht="14.25" customHeight="1">
      <c r="A155" s="79">
        <v>41783</v>
      </c>
      <c r="B155" s="56">
        <v>5.2</v>
      </c>
      <c r="C155" s="28">
        <f t="shared" si="0"/>
        <v>0.52</v>
      </c>
      <c r="D155" s="28">
        <f t="shared" si="15"/>
        <v>0.4</v>
      </c>
      <c r="E155" s="15">
        <f t="shared" si="14"/>
        <v>12.729999999999981</v>
      </c>
      <c r="F155" s="56">
        <f t="shared" si="2"/>
        <v>183000</v>
      </c>
      <c r="G155" s="80">
        <f t="shared" si="3"/>
        <v>132166.66666666669</v>
      </c>
      <c r="H155" s="81">
        <f t="shared" si="4"/>
        <v>0.13216666666666668</v>
      </c>
      <c r="I155" s="56">
        <f t="shared" si="5"/>
        <v>2600</v>
      </c>
      <c r="J155" s="56">
        <f t="shared" si="6"/>
        <v>2.6</v>
      </c>
      <c r="K155" s="56">
        <f t="shared" si="7"/>
        <v>5200000</v>
      </c>
      <c r="L155" s="56">
        <f t="shared" si="8"/>
        <v>5.2</v>
      </c>
      <c r="M155" s="56">
        <f t="shared" si="9"/>
        <v>864</v>
      </c>
      <c r="N155" s="56">
        <f t="shared" si="10"/>
        <v>3.1103999999999998</v>
      </c>
      <c r="O155" s="81">
        <f t="shared" si="11"/>
        <v>8.4425666666666661</v>
      </c>
      <c r="P155" s="56">
        <f t="shared" si="13"/>
        <v>0.60304047619047618</v>
      </c>
    </row>
    <row r="156" spans="1:16" ht="14.25" customHeight="1">
      <c r="A156" s="79">
        <v>41784</v>
      </c>
      <c r="B156" s="56">
        <v>23.4</v>
      </c>
      <c r="C156" s="28">
        <f t="shared" si="0"/>
        <v>2.34</v>
      </c>
      <c r="D156" s="28">
        <f t="shared" si="15"/>
        <v>0.4</v>
      </c>
      <c r="E156" s="15">
        <f t="shared" si="14"/>
        <v>14.76999999999998</v>
      </c>
      <c r="F156" s="56">
        <f t="shared" si="2"/>
        <v>183000</v>
      </c>
      <c r="G156" s="80">
        <f t="shared" si="3"/>
        <v>594750</v>
      </c>
      <c r="H156" s="81">
        <f t="shared" si="4"/>
        <v>0.59475</v>
      </c>
      <c r="I156" s="56">
        <f t="shared" si="5"/>
        <v>11700</v>
      </c>
      <c r="J156" s="56">
        <f t="shared" si="6"/>
        <v>11.7</v>
      </c>
      <c r="K156" s="56">
        <f t="shared" si="7"/>
        <v>23400000</v>
      </c>
      <c r="L156" s="56">
        <f t="shared" si="8"/>
        <v>23.4</v>
      </c>
      <c r="M156" s="56">
        <f t="shared" si="9"/>
        <v>864</v>
      </c>
      <c r="N156" s="56">
        <f t="shared" si="10"/>
        <v>3.1103999999999998</v>
      </c>
      <c r="O156" s="81">
        <f t="shared" si="11"/>
        <v>27.105149999999998</v>
      </c>
      <c r="P156" s="56">
        <f t="shared" si="13"/>
        <v>1.9360821428571431</v>
      </c>
    </row>
    <row r="157" spans="1:16" ht="14.25" customHeight="1">
      <c r="A157" s="79">
        <v>41785</v>
      </c>
      <c r="B157" s="56">
        <v>0</v>
      </c>
      <c r="C157" s="28">
        <f t="shared" si="0"/>
        <v>0</v>
      </c>
      <c r="D157" s="28">
        <f t="shared" si="15"/>
        <v>0</v>
      </c>
      <c r="E157" s="15">
        <f t="shared" si="14"/>
        <v>14.469999999999979</v>
      </c>
      <c r="F157" s="56">
        <f t="shared" si="2"/>
        <v>183000</v>
      </c>
      <c r="G157" s="80">
        <f t="shared" si="3"/>
        <v>0</v>
      </c>
      <c r="H157" s="81">
        <f t="shared" si="4"/>
        <v>0</v>
      </c>
      <c r="I157" s="56">
        <f t="shared" si="5"/>
        <v>0</v>
      </c>
      <c r="J157" s="56">
        <f t="shared" si="6"/>
        <v>0</v>
      </c>
      <c r="K157" s="56">
        <f t="shared" si="7"/>
        <v>0</v>
      </c>
      <c r="L157" s="56">
        <f t="shared" si="8"/>
        <v>0</v>
      </c>
      <c r="M157" s="56">
        <f t="shared" si="9"/>
        <v>864</v>
      </c>
      <c r="N157" s="56">
        <f t="shared" si="10"/>
        <v>3.1103999999999998</v>
      </c>
      <c r="O157" s="81">
        <f t="shared" si="11"/>
        <v>3.1103999999999998</v>
      </c>
      <c r="P157" s="56">
        <f t="shared" si="13"/>
        <v>0.22217142857142858</v>
      </c>
    </row>
    <row r="158" spans="1:16" ht="14.25" customHeight="1">
      <c r="A158" s="79">
        <v>41786</v>
      </c>
      <c r="B158" s="56">
        <v>4.4000000000000004</v>
      </c>
      <c r="C158" s="28">
        <f t="shared" si="0"/>
        <v>0.44</v>
      </c>
      <c r="D158" s="28">
        <f t="shared" si="15"/>
        <v>0.4</v>
      </c>
      <c r="E158" s="15">
        <f t="shared" si="14"/>
        <v>14.609999999999978</v>
      </c>
      <c r="F158" s="56">
        <f t="shared" si="2"/>
        <v>183000</v>
      </c>
      <c r="G158" s="80">
        <f t="shared" si="3"/>
        <v>111833.33333333334</v>
      </c>
      <c r="H158" s="81">
        <f t="shared" si="4"/>
        <v>0.11183333333333334</v>
      </c>
      <c r="I158" s="56">
        <f t="shared" si="5"/>
        <v>2200</v>
      </c>
      <c r="J158" s="56">
        <f t="shared" si="6"/>
        <v>2.2000000000000002</v>
      </c>
      <c r="K158" s="56">
        <f t="shared" si="7"/>
        <v>4400000</v>
      </c>
      <c r="L158" s="56">
        <f t="shared" si="8"/>
        <v>4.4000000000000004</v>
      </c>
      <c r="M158" s="56">
        <f t="shared" si="9"/>
        <v>864</v>
      </c>
      <c r="N158" s="56">
        <f t="shared" si="10"/>
        <v>3.1103999999999998</v>
      </c>
      <c r="O158" s="81">
        <f t="shared" si="11"/>
        <v>7.6222333333333339</v>
      </c>
      <c r="P158" s="56">
        <f t="shared" si="13"/>
        <v>0.54444523809523815</v>
      </c>
    </row>
    <row r="159" spans="1:16" ht="14.25" customHeight="1">
      <c r="A159" s="79">
        <v>41787</v>
      </c>
      <c r="B159" s="56">
        <v>0</v>
      </c>
      <c r="C159" s="28">
        <f t="shared" si="0"/>
        <v>0</v>
      </c>
      <c r="D159" s="28">
        <f t="shared" si="15"/>
        <v>0</v>
      </c>
      <c r="E159" s="15">
        <f t="shared" si="14"/>
        <v>14.309999999999977</v>
      </c>
      <c r="F159" s="56">
        <f t="shared" si="2"/>
        <v>183000</v>
      </c>
      <c r="G159" s="80">
        <f t="shared" si="3"/>
        <v>0</v>
      </c>
      <c r="H159" s="81">
        <f t="shared" si="4"/>
        <v>0</v>
      </c>
      <c r="I159" s="56">
        <f t="shared" si="5"/>
        <v>0</v>
      </c>
      <c r="J159" s="56">
        <f t="shared" si="6"/>
        <v>0</v>
      </c>
      <c r="K159" s="56">
        <f t="shared" si="7"/>
        <v>0</v>
      </c>
      <c r="L159" s="56">
        <f t="shared" si="8"/>
        <v>0</v>
      </c>
      <c r="M159" s="56">
        <f t="shared" si="9"/>
        <v>864</v>
      </c>
      <c r="N159" s="56">
        <f t="shared" si="10"/>
        <v>3.1103999999999998</v>
      </c>
      <c r="O159" s="81">
        <f t="shared" si="11"/>
        <v>3.1103999999999998</v>
      </c>
      <c r="P159" s="56">
        <f t="shared" si="13"/>
        <v>0.22217142857142858</v>
      </c>
    </row>
    <row r="160" spans="1:16" ht="14.25" customHeight="1">
      <c r="A160" s="79">
        <v>41788</v>
      </c>
      <c r="B160" s="56">
        <v>0</v>
      </c>
      <c r="C160" s="28">
        <f t="shared" si="0"/>
        <v>0</v>
      </c>
      <c r="D160" s="28">
        <f t="shared" si="15"/>
        <v>0</v>
      </c>
      <c r="E160" s="15">
        <f t="shared" si="14"/>
        <v>14.009999999999977</v>
      </c>
      <c r="F160" s="56">
        <f t="shared" si="2"/>
        <v>183000</v>
      </c>
      <c r="G160" s="80">
        <f t="shared" si="3"/>
        <v>0</v>
      </c>
      <c r="H160" s="81">
        <f t="shared" si="4"/>
        <v>0</v>
      </c>
      <c r="I160" s="56">
        <f t="shared" si="5"/>
        <v>0</v>
      </c>
      <c r="J160" s="56">
        <f t="shared" si="6"/>
        <v>0</v>
      </c>
      <c r="K160" s="56">
        <f t="shared" si="7"/>
        <v>0</v>
      </c>
      <c r="L160" s="56">
        <f t="shared" si="8"/>
        <v>0</v>
      </c>
      <c r="M160" s="56">
        <f t="shared" si="9"/>
        <v>864</v>
      </c>
      <c r="N160" s="56">
        <f t="shared" si="10"/>
        <v>3.1103999999999998</v>
      </c>
      <c r="O160" s="81">
        <f t="shared" si="11"/>
        <v>3.1103999999999998</v>
      </c>
      <c r="P160" s="56">
        <f t="shared" si="13"/>
        <v>0.22217142857142858</v>
      </c>
    </row>
    <row r="161" spans="1:16" ht="14.25" customHeight="1">
      <c r="A161" s="79">
        <v>41789</v>
      </c>
      <c r="B161" s="56">
        <v>0</v>
      </c>
      <c r="C161" s="28">
        <f t="shared" si="0"/>
        <v>0</v>
      </c>
      <c r="D161" s="28">
        <f t="shared" si="15"/>
        <v>0</v>
      </c>
      <c r="E161" s="15">
        <f t="shared" si="14"/>
        <v>13.709999999999976</v>
      </c>
      <c r="F161" s="56">
        <f t="shared" si="2"/>
        <v>183000</v>
      </c>
      <c r="G161" s="80">
        <f t="shared" si="3"/>
        <v>0</v>
      </c>
      <c r="H161" s="81">
        <f t="shared" si="4"/>
        <v>0</v>
      </c>
      <c r="I161" s="56">
        <f t="shared" si="5"/>
        <v>0</v>
      </c>
      <c r="J161" s="56">
        <f t="shared" si="6"/>
        <v>0</v>
      </c>
      <c r="K161" s="56">
        <f t="shared" si="7"/>
        <v>0</v>
      </c>
      <c r="L161" s="56">
        <f t="shared" si="8"/>
        <v>0</v>
      </c>
      <c r="M161" s="56">
        <f t="shared" si="9"/>
        <v>864</v>
      </c>
      <c r="N161" s="56">
        <f t="shared" si="10"/>
        <v>3.1103999999999998</v>
      </c>
      <c r="O161" s="81">
        <f t="shared" si="11"/>
        <v>3.1103999999999998</v>
      </c>
      <c r="P161" s="56">
        <f t="shared" si="13"/>
        <v>0.22217142857142858</v>
      </c>
    </row>
    <row r="162" spans="1:16" ht="14.25" customHeight="1">
      <c r="A162" s="79">
        <v>41790</v>
      </c>
      <c r="B162" s="56">
        <v>0</v>
      </c>
      <c r="C162" s="28">
        <f t="shared" si="0"/>
        <v>0</v>
      </c>
      <c r="D162" s="28">
        <f t="shared" si="15"/>
        <v>0</v>
      </c>
      <c r="E162" s="15">
        <f t="shared" si="14"/>
        <v>13.409999999999975</v>
      </c>
      <c r="F162" s="56">
        <f t="shared" si="2"/>
        <v>183000</v>
      </c>
      <c r="G162" s="80">
        <f t="shared" si="3"/>
        <v>0</v>
      </c>
      <c r="H162" s="81">
        <f t="shared" si="4"/>
        <v>0</v>
      </c>
      <c r="I162" s="56">
        <f t="shared" si="5"/>
        <v>0</v>
      </c>
      <c r="J162" s="56">
        <f t="shared" si="6"/>
        <v>0</v>
      </c>
      <c r="K162" s="56">
        <f t="shared" si="7"/>
        <v>0</v>
      </c>
      <c r="L162" s="56">
        <f t="shared" si="8"/>
        <v>0</v>
      </c>
      <c r="M162" s="56">
        <f t="shared" si="9"/>
        <v>864</v>
      </c>
      <c r="N162" s="56">
        <f t="shared" si="10"/>
        <v>3.1103999999999998</v>
      </c>
      <c r="O162" s="81">
        <f t="shared" si="11"/>
        <v>3.1103999999999998</v>
      </c>
      <c r="P162" s="56">
        <f t="shared" si="13"/>
        <v>0.22217142857142858</v>
      </c>
    </row>
    <row r="163" spans="1:16" ht="14.25" customHeight="1">
      <c r="A163" s="79">
        <v>41791</v>
      </c>
      <c r="B163" s="56">
        <v>0</v>
      </c>
      <c r="C163" s="28">
        <f t="shared" si="0"/>
        <v>0</v>
      </c>
      <c r="D163" s="28">
        <f t="shared" si="15"/>
        <v>0</v>
      </c>
      <c r="E163" s="15">
        <f t="shared" si="14"/>
        <v>13.109999999999975</v>
      </c>
      <c r="F163" s="56">
        <f t="shared" si="2"/>
        <v>183000</v>
      </c>
      <c r="G163" s="80">
        <f t="shared" si="3"/>
        <v>0</v>
      </c>
      <c r="H163" s="81">
        <f t="shared" si="4"/>
        <v>0</v>
      </c>
      <c r="I163" s="56">
        <f t="shared" si="5"/>
        <v>0</v>
      </c>
      <c r="J163" s="56">
        <f t="shared" si="6"/>
        <v>0</v>
      </c>
      <c r="K163" s="56">
        <f t="shared" si="7"/>
        <v>0</v>
      </c>
      <c r="L163" s="56">
        <f t="shared" si="8"/>
        <v>0</v>
      </c>
      <c r="M163" s="56">
        <f t="shared" si="9"/>
        <v>864</v>
      </c>
      <c r="N163" s="56">
        <f t="shared" si="10"/>
        <v>3.1103999999999998</v>
      </c>
      <c r="O163" s="81">
        <f t="shared" si="11"/>
        <v>3.1103999999999998</v>
      </c>
      <c r="P163" s="56">
        <f t="shared" si="13"/>
        <v>0.22217142857142858</v>
      </c>
    </row>
    <row r="164" spans="1:16" ht="14.25" customHeight="1">
      <c r="A164" s="79">
        <v>41792</v>
      </c>
      <c r="B164" s="56">
        <v>0</v>
      </c>
      <c r="C164" s="28">
        <f t="shared" si="0"/>
        <v>0</v>
      </c>
      <c r="D164" s="28">
        <f t="shared" si="15"/>
        <v>0</v>
      </c>
      <c r="E164" s="15">
        <f t="shared" si="14"/>
        <v>12.809999999999974</v>
      </c>
      <c r="F164" s="56">
        <f t="shared" si="2"/>
        <v>183000</v>
      </c>
      <c r="G164" s="80">
        <f t="shared" si="3"/>
        <v>0</v>
      </c>
      <c r="H164" s="81">
        <f t="shared" si="4"/>
        <v>0</v>
      </c>
      <c r="I164" s="56">
        <f t="shared" si="5"/>
        <v>0</v>
      </c>
      <c r="J164" s="56">
        <f t="shared" si="6"/>
        <v>0</v>
      </c>
      <c r="K164" s="56">
        <f t="shared" si="7"/>
        <v>0</v>
      </c>
      <c r="L164" s="56">
        <f t="shared" si="8"/>
        <v>0</v>
      </c>
      <c r="M164" s="56">
        <f t="shared" si="9"/>
        <v>864</v>
      </c>
      <c r="N164" s="56">
        <f t="shared" si="10"/>
        <v>3.1103999999999998</v>
      </c>
      <c r="O164" s="81">
        <f t="shared" si="11"/>
        <v>3.1103999999999998</v>
      </c>
      <c r="P164" s="56">
        <f t="shared" si="13"/>
        <v>0.22217142857142858</v>
      </c>
    </row>
    <row r="165" spans="1:16" ht="14.25" customHeight="1">
      <c r="A165" s="79">
        <v>41793</v>
      </c>
      <c r="B165" s="56">
        <v>0</v>
      </c>
      <c r="C165" s="28">
        <f t="shared" si="0"/>
        <v>0</v>
      </c>
      <c r="D165" s="28">
        <f t="shared" si="15"/>
        <v>0</v>
      </c>
      <c r="E165" s="15">
        <f t="shared" si="14"/>
        <v>12.509999999999973</v>
      </c>
      <c r="F165" s="56">
        <f t="shared" si="2"/>
        <v>183000</v>
      </c>
      <c r="G165" s="80">
        <f t="shared" si="3"/>
        <v>0</v>
      </c>
      <c r="H165" s="81">
        <f t="shared" si="4"/>
        <v>0</v>
      </c>
      <c r="I165" s="56">
        <f t="shared" si="5"/>
        <v>0</v>
      </c>
      <c r="J165" s="56">
        <f t="shared" si="6"/>
        <v>0</v>
      </c>
      <c r="K165" s="56">
        <f t="shared" si="7"/>
        <v>0</v>
      </c>
      <c r="L165" s="56">
        <f t="shared" si="8"/>
        <v>0</v>
      </c>
      <c r="M165" s="56">
        <f t="shared" si="9"/>
        <v>864</v>
      </c>
      <c r="N165" s="56">
        <f t="shared" si="10"/>
        <v>3.1103999999999998</v>
      </c>
      <c r="O165" s="81">
        <f t="shared" si="11"/>
        <v>3.1103999999999998</v>
      </c>
      <c r="P165" s="56">
        <f t="shared" si="13"/>
        <v>0.22217142857142858</v>
      </c>
    </row>
    <row r="166" spans="1:16" ht="14.25" customHeight="1">
      <c r="A166" s="79">
        <v>41794</v>
      </c>
      <c r="B166" s="56">
        <v>0</v>
      </c>
      <c r="C166" s="28">
        <f t="shared" si="0"/>
        <v>0</v>
      </c>
      <c r="D166" s="28">
        <f t="shared" si="15"/>
        <v>0</v>
      </c>
      <c r="E166" s="15">
        <f t="shared" si="14"/>
        <v>12.209999999999972</v>
      </c>
      <c r="F166" s="56">
        <f t="shared" si="2"/>
        <v>183000</v>
      </c>
      <c r="G166" s="80">
        <f t="shared" si="3"/>
        <v>0</v>
      </c>
      <c r="H166" s="81">
        <f t="shared" si="4"/>
        <v>0</v>
      </c>
      <c r="I166" s="56">
        <f t="shared" si="5"/>
        <v>0</v>
      </c>
      <c r="J166" s="56">
        <f t="shared" si="6"/>
        <v>0</v>
      </c>
      <c r="K166" s="56">
        <f t="shared" si="7"/>
        <v>0</v>
      </c>
      <c r="L166" s="56">
        <f t="shared" si="8"/>
        <v>0</v>
      </c>
      <c r="M166" s="56">
        <f t="shared" si="9"/>
        <v>864</v>
      </c>
      <c r="N166" s="56">
        <f t="shared" si="10"/>
        <v>3.1103999999999998</v>
      </c>
      <c r="O166" s="81">
        <f t="shared" si="11"/>
        <v>3.1103999999999998</v>
      </c>
      <c r="P166" s="56">
        <f t="shared" si="13"/>
        <v>0.22217142857142858</v>
      </c>
    </row>
    <row r="167" spans="1:16" ht="14.25" customHeight="1">
      <c r="A167" s="79">
        <v>41795</v>
      </c>
      <c r="B167" s="56">
        <v>0</v>
      </c>
      <c r="C167" s="28">
        <f t="shared" si="0"/>
        <v>0</v>
      </c>
      <c r="D167" s="28">
        <f t="shared" si="15"/>
        <v>0</v>
      </c>
      <c r="E167" s="15">
        <f t="shared" si="14"/>
        <v>11.909999999999972</v>
      </c>
      <c r="F167" s="56">
        <f t="shared" si="2"/>
        <v>183000</v>
      </c>
      <c r="G167" s="80">
        <f t="shared" si="3"/>
        <v>0</v>
      </c>
      <c r="H167" s="81">
        <f t="shared" si="4"/>
        <v>0</v>
      </c>
      <c r="I167" s="56">
        <f t="shared" si="5"/>
        <v>0</v>
      </c>
      <c r="J167" s="56">
        <f t="shared" si="6"/>
        <v>0</v>
      </c>
      <c r="K167" s="56">
        <f t="shared" si="7"/>
        <v>0</v>
      </c>
      <c r="L167" s="56">
        <f t="shared" si="8"/>
        <v>0</v>
      </c>
      <c r="M167" s="56">
        <f t="shared" si="9"/>
        <v>864</v>
      </c>
      <c r="N167" s="56">
        <f t="shared" si="10"/>
        <v>3.1103999999999998</v>
      </c>
      <c r="O167" s="81">
        <f t="shared" si="11"/>
        <v>3.1103999999999998</v>
      </c>
      <c r="P167" s="56">
        <f t="shared" si="13"/>
        <v>0.22217142857142858</v>
      </c>
    </row>
    <row r="168" spans="1:16" ht="14.25" customHeight="1">
      <c r="A168" s="79">
        <v>41796</v>
      </c>
      <c r="B168" s="56">
        <v>0</v>
      </c>
      <c r="C168" s="28">
        <f t="shared" si="0"/>
        <v>0</v>
      </c>
      <c r="D168" s="28">
        <f t="shared" si="15"/>
        <v>0</v>
      </c>
      <c r="E168" s="15">
        <f t="shared" si="14"/>
        <v>11.609999999999971</v>
      </c>
      <c r="F168" s="56">
        <f t="shared" si="2"/>
        <v>183000</v>
      </c>
      <c r="G168" s="80">
        <f t="shared" si="3"/>
        <v>0</v>
      </c>
      <c r="H168" s="81">
        <f t="shared" si="4"/>
        <v>0</v>
      </c>
      <c r="I168" s="56">
        <f t="shared" si="5"/>
        <v>0</v>
      </c>
      <c r="J168" s="56">
        <f t="shared" si="6"/>
        <v>0</v>
      </c>
      <c r="K168" s="56">
        <f t="shared" si="7"/>
        <v>0</v>
      </c>
      <c r="L168" s="56">
        <f t="shared" si="8"/>
        <v>0</v>
      </c>
      <c r="M168" s="56">
        <f t="shared" si="9"/>
        <v>864</v>
      </c>
      <c r="N168" s="56">
        <f t="shared" si="10"/>
        <v>3.1103999999999998</v>
      </c>
      <c r="O168" s="81">
        <f t="shared" si="11"/>
        <v>3.1103999999999998</v>
      </c>
      <c r="P168" s="56">
        <f t="shared" si="13"/>
        <v>0.22217142857142858</v>
      </c>
    </row>
    <row r="169" spans="1:16" ht="14.25" customHeight="1">
      <c r="A169" s="79">
        <v>41797</v>
      </c>
      <c r="B169" s="56">
        <v>0</v>
      </c>
      <c r="C169" s="28">
        <f t="shared" si="0"/>
        <v>0</v>
      </c>
      <c r="D169" s="28">
        <f t="shared" si="15"/>
        <v>0</v>
      </c>
      <c r="E169" s="15">
        <f t="shared" si="14"/>
        <v>11.30999999999997</v>
      </c>
      <c r="F169" s="56">
        <f t="shared" si="2"/>
        <v>183000</v>
      </c>
      <c r="G169" s="80">
        <f t="shared" si="3"/>
        <v>0</v>
      </c>
      <c r="H169" s="81">
        <f t="shared" si="4"/>
        <v>0</v>
      </c>
      <c r="I169" s="56">
        <f t="shared" si="5"/>
        <v>0</v>
      </c>
      <c r="J169" s="56">
        <f t="shared" si="6"/>
        <v>0</v>
      </c>
      <c r="K169" s="56">
        <f t="shared" si="7"/>
        <v>0</v>
      </c>
      <c r="L169" s="56">
        <f t="shared" si="8"/>
        <v>0</v>
      </c>
      <c r="M169" s="56">
        <f t="shared" si="9"/>
        <v>864</v>
      </c>
      <c r="N169" s="56">
        <f t="shared" si="10"/>
        <v>3.1103999999999998</v>
      </c>
      <c r="O169" s="81">
        <f t="shared" si="11"/>
        <v>3.1103999999999998</v>
      </c>
      <c r="P169" s="56">
        <f t="shared" si="13"/>
        <v>0.22217142857142858</v>
      </c>
    </row>
    <row r="170" spans="1:16" ht="14.25" customHeight="1">
      <c r="A170" s="79">
        <v>41798</v>
      </c>
      <c r="B170" s="56">
        <v>0.2</v>
      </c>
      <c r="C170" s="28">
        <f t="shared" si="0"/>
        <v>0.02</v>
      </c>
      <c r="D170" s="28">
        <f t="shared" si="15"/>
        <v>0.02</v>
      </c>
      <c r="E170" s="15">
        <f t="shared" si="14"/>
        <v>11.029999999999969</v>
      </c>
      <c r="F170" s="56">
        <f t="shared" si="2"/>
        <v>183000</v>
      </c>
      <c r="G170" s="80">
        <f t="shared" si="3"/>
        <v>5083.3333333333339</v>
      </c>
      <c r="H170" s="81">
        <f t="shared" si="4"/>
        <v>5.0833333333333338E-3</v>
      </c>
      <c r="I170" s="56">
        <f t="shared" si="5"/>
        <v>100</v>
      </c>
      <c r="J170" s="56">
        <f t="shared" si="6"/>
        <v>0.1</v>
      </c>
      <c r="K170" s="56">
        <f t="shared" si="7"/>
        <v>200000</v>
      </c>
      <c r="L170" s="56">
        <f t="shared" si="8"/>
        <v>0.2</v>
      </c>
      <c r="M170" s="56">
        <f t="shared" si="9"/>
        <v>864</v>
      </c>
      <c r="N170" s="56">
        <f t="shared" si="10"/>
        <v>3.1103999999999998</v>
      </c>
      <c r="O170" s="81">
        <f t="shared" si="11"/>
        <v>3.3154833333333333</v>
      </c>
      <c r="P170" s="56">
        <f t="shared" si="13"/>
        <v>0.23682023809523811</v>
      </c>
    </row>
    <row r="171" spans="1:16" ht="14.25" customHeight="1">
      <c r="A171" s="79">
        <v>41799</v>
      </c>
      <c r="B171" s="56">
        <v>0</v>
      </c>
      <c r="C171" s="28">
        <f t="shared" si="0"/>
        <v>0</v>
      </c>
      <c r="D171" s="28">
        <f t="shared" si="15"/>
        <v>0</v>
      </c>
      <c r="E171" s="15">
        <f t="shared" si="14"/>
        <v>10.729999999999968</v>
      </c>
      <c r="F171" s="56">
        <f t="shared" si="2"/>
        <v>183000</v>
      </c>
      <c r="G171" s="80">
        <f t="shared" si="3"/>
        <v>0</v>
      </c>
      <c r="H171" s="81">
        <f t="shared" si="4"/>
        <v>0</v>
      </c>
      <c r="I171" s="56">
        <f t="shared" si="5"/>
        <v>0</v>
      </c>
      <c r="J171" s="56">
        <f t="shared" si="6"/>
        <v>0</v>
      </c>
      <c r="K171" s="56">
        <f t="shared" si="7"/>
        <v>0</v>
      </c>
      <c r="L171" s="56">
        <f t="shared" si="8"/>
        <v>0</v>
      </c>
      <c r="M171" s="56">
        <f t="shared" si="9"/>
        <v>864</v>
      </c>
      <c r="N171" s="56">
        <f t="shared" si="10"/>
        <v>3.1103999999999998</v>
      </c>
      <c r="O171" s="81">
        <f t="shared" si="11"/>
        <v>3.1103999999999998</v>
      </c>
      <c r="P171" s="56">
        <f t="shared" si="13"/>
        <v>0.22217142857142858</v>
      </c>
    </row>
    <row r="172" spans="1:16" ht="14.25" customHeight="1">
      <c r="A172" s="79">
        <v>41800</v>
      </c>
      <c r="B172" s="56">
        <v>0</v>
      </c>
      <c r="C172" s="28">
        <f t="shared" si="0"/>
        <v>0</v>
      </c>
      <c r="D172" s="28">
        <f t="shared" si="15"/>
        <v>0</v>
      </c>
      <c r="E172" s="15">
        <f t="shared" si="14"/>
        <v>10.429999999999968</v>
      </c>
      <c r="F172" s="56">
        <f t="shared" si="2"/>
        <v>183000</v>
      </c>
      <c r="G172" s="80">
        <f t="shared" si="3"/>
        <v>0</v>
      </c>
      <c r="H172" s="81">
        <f t="shared" si="4"/>
        <v>0</v>
      </c>
      <c r="I172" s="56">
        <f t="shared" si="5"/>
        <v>0</v>
      </c>
      <c r="J172" s="56">
        <f t="shared" si="6"/>
        <v>0</v>
      </c>
      <c r="K172" s="56">
        <f t="shared" si="7"/>
        <v>0</v>
      </c>
      <c r="L172" s="56">
        <f t="shared" si="8"/>
        <v>0</v>
      </c>
      <c r="M172" s="56">
        <f t="shared" si="9"/>
        <v>864</v>
      </c>
      <c r="N172" s="56">
        <f t="shared" si="10"/>
        <v>3.1103999999999998</v>
      </c>
      <c r="O172" s="81">
        <f t="shared" si="11"/>
        <v>3.1103999999999998</v>
      </c>
      <c r="P172" s="56">
        <f t="shared" si="13"/>
        <v>0.22217142857142858</v>
      </c>
    </row>
    <row r="173" spans="1:16" ht="14.25" customHeight="1">
      <c r="A173" s="79">
        <v>41801</v>
      </c>
      <c r="B173" s="56">
        <v>0</v>
      </c>
      <c r="C173" s="28">
        <f t="shared" si="0"/>
        <v>0</v>
      </c>
      <c r="D173" s="28">
        <f t="shared" si="15"/>
        <v>0</v>
      </c>
      <c r="E173" s="15">
        <f t="shared" si="14"/>
        <v>10.129999999999967</v>
      </c>
      <c r="F173" s="56">
        <f t="shared" si="2"/>
        <v>183000</v>
      </c>
      <c r="G173" s="80">
        <f t="shared" si="3"/>
        <v>0</v>
      </c>
      <c r="H173" s="81">
        <f t="shared" si="4"/>
        <v>0</v>
      </c>
      <c r="I173" s="56">
        <f t="shared" si="5"/>
        <v>0</v>
      </c>
      <c r="J173" s="56">
        <f t="shared" si="6"/>
        <v>0</v>
      </c>
      <c r="K173" s="56">
        <f t="shared" si="7"/>
        <v>0</v>
      </c>
      <c r="L173" s="56">
        <f t="shared" si="8"/>
        <v>0</v>
      </c>
      <c r="M173" s="56">
        <f t="shared" si="9"/>
        <v>864</v>
      </c>
      <c r="N173" s="56">
        <f t="shared" si="10"/>
        <v>3.1103999999999998</v>
      </c>
      <c r="O173" s="81">
        <f t="shared" si="11"/>
        <v>3.1103999999999998</v>
      </c>
      <c r="P173" s="56">
        <f t="shared" si="13"/>
        <v>0.22217142857142858</v>
      </c>
    </row>
    <row r="174" spans="1:16" ht="14.25" customHeight="1">
      <c r="A174" s="79">
        <v>41802</v>
      </c>
      <c r="B174" s="56">
        <v>0</v>
      </c>
      <c r="C174" s="28">
        <f t="shared" si="0"/>
        <v>0</v>
      </c>
      <c r="D174" s="28">
        <f t="shared" si="15"/>
        <v>0</v>
      </c>
      <c r="E174" s="15">
        <f t="shared" si="14"/>
        <v>9.8299999999999663</v>
      </c>
      <c r="F174" s="56">
        <f t="shared" si="2"/>
        <v>183000</v>
      </c>
      <c r="G174" s="80">
        <f t="shared" si="3"/>
        <v>0</v>
      </c>
      <c r="H174" s="81">
        <f t="shared" si="4"/>
        <v>0</v>
      </c>
      <c r="I174" s="56">
        <f t="shared" si="5"/>
        <v>0</v>
      </c>
      <c r="J174" s="56">
        <f t="shared" si="6"/>
        <v>0</v>
      </c>
      <c r="K174" s="56">
        <f t="shared" si="7"/>
        <v>0</v>
      </c>
      <c r="L174" s="56">
        <f t="shared" si="8"/>
        <v>0</v>
      </c>
      <c r="M174" s="56">
        <f t="shared" si="9"/>
        <v>864</v>
      </c>
      <c r="N174" s="56">
        <f t="shared" si="10"/>
        <v>3.1103999999999998</v>
      </c>
      <c r="O174" s="81">
        <f t="shared" si="11"/>
        <v>3.1103999999999998</v>
      </c>
      <c r="P174" s="56">
        <f t="shared" si="13"/>
        <v>0.22217142857142858</v>
      </c>
    </row>
    <row r="175" spans="1:16" ht="14.25" customHeight="1">
      <c r="A175" s="79">
        <v>41803</v>
      </c>
      <c r="B175" s="56">
        <v>0</v>
      </c>
      <c r="C175" s="28">
        <f t="shared" si="0"/>
        <v>0</v>
      </c>
      <c r="D175" s="28">
        <f t="shared" si="15"/>
        <v>0</v>
      </c>
      <c r="E175" s="15">
        <f t="shared" si="14"/>
        <v>9.5299999999999656</v>
      </c>
      <c r="F175" s="56">
        <f t="shared" si="2"/>
        <v>183000</v>
      </c>
      <c r="G175" s="80">
        <f t="shared" si="3"/>
        <v>0</v>
      </c>
      <c r="H175" s="81">
        <f t="shared" si="4"/>
        <v>0</v>
      </c>
      <c r="I175" s="56">
        <f t="shared" si="5"/>
        <v>0</v>
      </c>
      <c r="J175" s="56">
        <f t="shared" si="6"/>
        <v>0</v>
      </c>
      <c r="K175" s="56">
        <f t="shared" si="7"/>
        <v>0</v>
      </c>
      <c r="L175" s="56">
        <f t="shared" si="8"/>
        <v>0</v>
      </c>
      <c r="M175" s="56">
        <f t="shared" si="9"/>
        <v>864</v>
      </c>
      <c r="N175" s="56">
        <f t="shared" si="10"/>
        <v>3.1103999999999998</v>
      </c>
      <c r="O175" s="81">
        <f t="shared" si="11"/>
        <v>3.1103999999999998</v>
      </c>
      <c r="P175" s="56">
        <f t="shared" si="13"/>
        <v>0.22217142857142858</v>
      </c>
    </row>
    <row r="176" spans="1:16" ht="14.25" customHeight="1">
      <c r="A176" s="79">
        <v>41804</v>
      </c>
      <c r="B176" s="56">
        <v>3.6</v>
      </c>
      <c r="C176" s="28">
        <f t="shared" si="0"/>
        <v>0.36</v>
      </c>
      <c r="D176" s="28">
        <f t="shared" si="15"/>
        <v>0.36</v>
      </c>
      <c r="E176" s="15">
        <f t="shared" si="14"/>
        <v>9.5899999999999643</v>
      </c>
      <c r="F176" s="56">
        <f t="shared" si="2"/>
        <v>183000</v>
      </c>
      <c r="G176" s="80">
        <f t="shared" si="3"/>
        <v>91500</v>
      </c>
      <c r="H176" s="81">
        <f t="shared" si="4"/>
        <v>9.1499999999999998E-2</v>
      </c>
      <c r="I176" s="56">
        <f t="shared" si="5"/>
        <v>1800</v>
      </c>
      <c r="J176" s="56">
        <f t="shared" si="6"/>
        <v>1.8</v>
      </c>
      <c r="K176" s="56">
        <f t="shared" si="7"/>
        <v>3600000</v>
      </c>
      <c r="L176" s="56">
        <f t="shared" si="8"/>
        <v>3.6</v>
      </c>
      <c r="M176" s="56">
        <f t="shared" si="9"/>
        <v>864</v>
      </c>
      <c r="N176" s="56">
        <f t="shared" si="10"/>
        <v>3.1103999999999998</v>
      </c>
      <c r="O176" s="81">
        <f t="shared" si="11"/>
        <v>6.8018999999999998</v>
      </c>
      <c r="P176" s="56">
        <f t="shared" si="13"/>
        <v>0.48585</v>
      </c>
    </row>
    <row r="177" spans="1:16" ht="14.25" customHeight="1">
      <c r="A177" s="79">
        <v>41805</v>
      </c>
      <c r="B177" s="56">
        <v>0</v>
      </c>
      <c r="C177" s="28">
        <f t="shared" si="0"/>
        <v>0</v>
      </c>
      <c r="D177" s="28">
        <f t="shared" si="15"/>
        <v>0</v>
      </c>
      <c r="E177" s="15">
        <f t="shared" si="14"/>
        <v>9.2899999999999636</v>
      </c>
      <c r="F177" s="56">
        <f t="shared" si="2"/>
        <v>183000</v>
      </c>
      <c r="G177" s="80">
        <f t="shared" si="3"/>
        <v>0</v>
      </c>
      <c r="H177" s="81">
        <f t="shared" si="4"/>
        <v>0</v>
      </c>
      <c r="I177" s="56">
        <f t="shared" si="5"/>
        <v>0</v>
      </c>
      <c r="J177" s="56">
        <f t="shared" si="6"/>
        <v>0</v>
      </c>
      <c r="K177" s="56">
        <f t="shared" si="7"/>
        <v>0</v>
      </c>
      <c r="L177" s="56">
        <f t="shared" si="8"/>
        <v>0</v>
      </c>
      <c r="M177" s="56">
        <f t="shared" si="9"/>
        <v>864</v>
      </c>
      <c r="N177" s="56">
        <f t="shared" si="10"/>
        <v>3.1103999999999998</v>
      </c>
      <c r="O177" s="81">
        <f t="shared" si="11"/>
        <v>3.1103999999999998</v>
      </c>
      <c r="P177" s="56">
        <f t="shared" si="13"/>
        <v>0.22217142857142858</v>
      </c>
    </row>
    <row r="178" spans="1:16" ht="14.25" customHeight="1">
      <c r="A178" s="79">
        <v>41806</v>
      </c>
      <c r="B178" s="56">
        <v>0</v>
      </c>
      <c r="C178" s="28">
        <f t="shared" si="0"/>
        <v>0</v>
      </c>
      <c r="D178" s="28">
        <f t="shared" si="15"/>
        <v>0</v>
      </c>
      <c r="E178" s="15">
        <f t="shared" si="14"/>
        <v>8.9899999999999629</v>
      </c>
      <c r="F178" s="56">
        <f t="shared" si="2"/>
        <v>183000</v>
      </c>
      <c r="G178" s="80">
        <f t="shared" si="3"/>
        <v>0</v>
      </c>
      <c r="H178" s="81">
        <f t="shared" si="4"/>
        <v>0</v>
      </c>
      <c r="I178" s="56">
        <f t="shared" si="5"/>
        <v>0</v>
      </c>
      <c r="J178" s="56">
        <f t="shared" si="6"/>
        <v>0</v>
      </c>
      <c r="K178" s="56">
        <f t="shared" si="7"/>
        <v>0</v>
      </c>
      <c r="L178" s="56">
        <f t="shared" si="8"/>
        <v>0</v>
      </c>
      <c r="M178" s="56">
        <f t="shared" si="9"/>
        <v>864</v>
      </c>
      <c r="N178" s="56">
        <f t="shared" si="10"/>
        <v>3.1103999999999998</v>
      </c>
      <c r="O178" s="81">
        <f t="shared" si="11"/>
        <v>3.1103999999999998</v>
      </c>
      <c r="P178" s="56">
        <f t="shared" si="13"/>
        <v>0.22217142857142858</v>
      </c>
    </row>
    <row r="179" spans="1:16" ht="14.25" customHeight="1">
      <c r="A179" s="79">
        <v>41807</v>
      </c>
      <c r="B179" s="56">
        <v>0</v>
      </c>
      <c r="C179" s="28">
        <f t="shared" si="0"/>
        <v>0</v>
      </c>
      <c r="D179" s="28">
        <f t="shared" si="15"/>
        <v>0</v>
      </c>
      <c r="E179" s="15">
        <f t="shared" si="14"/>
        <v>8.6899999999999622</v>
      </c>
      <c r="F179" s="56">
        <f t="shared" si="2"/>
        <v>183000</v>
      </c>
      <c r="G179" s="80">
        <f t="shared" si="3"/>
        <v>0</v>
      </c>
      <c r="H179" s="81">
        <f t="shared" si="4"/>
        <v>0</v>
      </c>
      <c r="I179" s="56">
        <f t="shared" si="5"/>
        <v>0</v>
      </c>
      <c r="J179" s="56">
        <f t="shared" si="6"/>
        <v>0</v>
      </c>
      <c r="K179" s="56">
        <f t="shared" si="7"/>
        <v>0</v>
      </c>
      <c r="L179" s="56">
        <f t="shared" si="8"/>
        <v>0</v>
      </c>
      <c r="M179" s="56">
        <f t="shared" si="9"/>
        <v>864</v>
      </c>
      <c r="N179" s="56">
        <f t="shared" si="10"/>
        <v>3.1103999999999998</v>
      </c>
      <c r="O179" s="81">
        <f t="shared" si="11"/>
        <v>3.1103999999999998</v>
      </c>
      <c r="P179" s="56">
        <f t="shared" si="13"/>
        <v>0.22217142857142858</v>
      </c>
    </row>
    <row r="180" spans="1:16" ht="14.25" customHeight="1">
      <c r="A180" s="79">
        <v>41808</v>
      </c>
      <c r="B180" s="56">
        <v>1.6</v>
      </c>
      <c r="C180" s="28">
        <f t="shared" si="0"/>
        <v>0.16</v>
      </c>
      <c r="D180" s="28">
        <f t="shared" si="15"/>
        <v>0.16</v>
      </c>
      <c r="E180" s="15">
        <f t="shared" si="14"/>
        <v>8.5499999999999616</v>
      </c>
      <c r="F180" s="56">
        <f t="shared" si="2"/>
        <v>183000</v>
      </c>
      <c r="G180" s="80">
        <f t="shared" si="3"/>
        <v>40666.666666666672</v>
      </c>
      <c r="H180" s="81">
        <f t="shared" si="4"/>
        <v>4.066666666666667E-2</v>
      </c>
      <c r="I180" s="56">
        <f t="shared" si="5"/>
        <v>800</v>
      </c>
      <c r="J180" s="56">
        <f t="shared" si="6"/>
        <v>0.8</v>
      </c>
      <c r="K180" s="56">
        <f t="shared" si="7"/>
        <v>1600000</v>
      </c>
      <c r="L180" s="56">
        <f t="shared" si="8"/>
        <v>1.6</v>
      </c>
      <c r="M180" s="56">
        <f t="shared" si="9"/>
        <v>864</v>
      </c>
      <c r="N180" s="56">
        <f t="shared" si="10"/>
        <v>3.1103999999999998</v>
      </c>
      <c r="O180" s="81">
        <f t="shared" si="11"/>
        <v>4.7510666666666665</v>
      </c>
      <c r="P180" s="56">
        <f t="shared" si="13"/>
        <v>0.33936190476190481</v>
      </c>
    </row>
    <row r="181" spans="1:16" ht="14.25" customHeight="1">
      <c r="A181" s="79">
        <v>41809</v>
      </c>
      <c r="B181" s="56">
        <v>20.8</v>
      </c>
      <c r="C181" s="28">
        <f t="shared" si="0"/>
        <v>2.08</v>
      </c>
      <c r="D181" s="28">
        <f t="shared" si="15"/>
        <v>0.4</v>
      </c>
      <c r="E181" s="15">
        <f t="shared" si="14"/>
        <v>10.329999999999961</v>
      </c>
      <c r="F181" s="56">
        <f t="shared" si="2"/>
        <v>183000</v>
      </c>
      <c r="G181" s="80">
        <f t="shared" si="3"/>
        <v>528666.66666666674</v>
      </c>
      <c r="H181" s="81">
        <f t="shared" si="4"/>
        <v>0.52866666666666673</v>
      </c>
      <c r="I181" s="56">
        <f t="shared" si="5"/>
        <v>10400</v>
      </c>
      <c r="J181" s="56">
        <f t="shared" si="6"/>
        <v>10.4</v>
      </c>
      <c r="K181" s="56">
        <f t="shared" si="7"/>
        <v>20800000</v>
      </c>
      <c r="L181" s="56">
        <f t="shared" si="8"/>
        <v>20.8</v>
      </c>
      <c r="M181" s="56">
        <f t="shared" si="9"/>
        <v>864</v>
      </c>
      <c r="N181" s="56">
        <f t="shared" si="10"/>
        <v>3.1103999999999998</v>
      </c>
      <c r="O181" s="81">
        <f t="shared" si="11"/>
        <v>24.439066666666665</v>
      </c>
      <c r="P181" s="56">
        <f t="shared" si="13"/>
        <v>1.7456476190476189</v>
      </c>
    </row>
    <row r="182" spans="1:16" ht="14.25" customHeight="1">
      <c r="A182" s="79">
        <v>41810</v>
      </c>
      <c r="B182" s="56">
        <v>3.2</v>
      </c>
      <c r="C182" s="28">
        <f t="shared" si="0"/>
        <v>0.32</v>
      </c>
      <c r="D182" s="28">
        <f t="shared" si="15"/>
        <v>0.32</v>
      </c>
      <c r="E182" s="15">
        <f t="shared" si="14"/>
        <v>10.349999999999961</v>
      </c>
      <c r="F182" s="56">
        <f t="shared" si="2"/>
        <v>183000</v>
      </c>
      <c r="G182" s="80">
        <f t="shared" si="3"/>
        <v>81333.333333333343</v>
      </c>
      <c r="H182" s="81">
        <f t="shared" si="4"/>
        <v>8.1333333333333341E-2</v>
      </c>
      <c r="I182" s="56">
        <f t="shared" si="5"/>
        <v>1600</v>
      </c>
      <c r="J182" s="56">
        <f t="shared" si="6"/>
        <v>1.6</v>
      </c>
      <c r="K182" s="56">
        <f t="shared" si="7"/>
        <v>3200000</v>
      </c>
      <c r="L182" s="56">
        <f t="shared" si="8"/>
        <v>3.2</v>
      </c>
      <c r="M182" s="56">
        <f t="shared" si="9"/>
        <v>864</v>
      </c>
      <c r="N182" s="56">
        <f t="shared" si="10"/>
        <v>3.1103999999999998</v>
      </c>
      <c r="O182" s="81">
        <f t="shared" si="11"/>
        <v>6.3917333333333328</v>
      </c>
      <c r="P182" s="56">
        <f t="shared" si="13"/>
        <v>0.45655238095238093</v>
      </c>
    </row>
    <row r="183" spans="1:16" ht="14.25" customHeight="1">
      <c r="A183" s="79">
        <v>41811</v>
      </c>
      <c r="B183" s="56">
        <v>1.2</v>
      </c>
      <c r="C183" s="28">
        <f t="shared" si="0"/>
        <v>0.12</v>
      </c>
      <c r="D183" s="28">
        <f t="shared" si="15"/>
        <v>0.12</v>
      </c>
      <c r="E183" s="15">
        <f t="shared" si="14"/>
        <v>10.169999999999959</v>
      </c>
      <c r="F183" s="56">
        <f t="shared" si="2"/>
        <v>183000</v>
      </c>
      <c r="G183" s="80">
        <f t="shared" si="3"/>
        <v>30500</v>
      </c>
      <c r="H183" s="81">
        <f t="shared" si="4"/>
        <v>3.0499999999999999E-2</v>
      </c>
      <c r="I183" s="56">
        <f t="shared" si="5"/>
        <v>600</v>
      </c>
      <c r="J183" s="56">
        <f t="shared" si="6"/>
        <v>0.6</v>
      </c>
      <c r="K183" s="56">
        <f t="shared" si="7"/>
        <v>1200000</v>
      </c>
      <c r="L183" s="56">
        <f t="shared" si="8"/>
        <v>1.2</v>
      </c>
      <c r="M183" s="56">
        <f t="shared" si="9"/>
        <v>864</v>
      </c>
      <c r="N183" s="56">
        <f t="shared" si="10"/>
        <v>3.1103999999999998</v>
      </c>
      <c r="O183" s="81">
        <f t="shared" si="11"/>
        <v>4.3408999999999995</v>
      </c>
      <c r="P183" s="56">
        <f t="shared" si="13"/>
        <v>0.31006428571428574</v>
      </c>
    </row>
    <row r="184" spans="1:16" ht="14.25" customHeight="1">
      <c r="A184" s="79">
        <v>41812</v>
      </c>
      <c r="B184" s="56">
        <v>0</v>
      </c>
      <c r="C184" s="28">
        <f t="shared" si="0"/>
        <v>0</v>
      </c>
      <c r="D184" s="28">
        <f t="shared" si="15"/>
        <v>0</v>
      </c>
      <c r="E184" s="15">
        <f t="shared" si="14"/>
        <v>9.8699999999999584</v>
      </c>
      <c r="F184" s="56">
        <f t="shared" si="2"/>
        <v>183000</v>
      </c>
      <c r="G184" s="80">
        <f t="shared" si="3"/>
        <v>0</v>
      </c>
      <c r="H184" s="81">
        <f t="shared" si="4"/>
        <v>0</v>
      </c>
      <c r="I184" s="56">
        <f t="shared" si="5"/>
        <v>0</v>
      </c>
      <c r="J184" s="56">
        <f t="shared" si="6"/>
        <v>0</v>
      </c>
      <c r="K184" s="56">
        <f t="shared" si="7"/>
        <v>0</v>
      </c>
      <c r="L184" s="56">
        <f t="shared" si="8"/>
        <v>0</v>
      </c>
      <c r="M184" s="56">
        <f t="shared" si="9"/>
        <v>864</v>
      </c>
      <c r="N184" s="56">
        <f t="shared" si="10"/>
        <v>3.1103999999999998</v>
      </c>
      <c r="O184" s="81">
        <f t="shared" si="11"/>
        <v>3.1103999999999998</v>
      </c>
      <c r="P184" s="56">
        <f t="shared" si="13"/>
        <v>0.22217142857142858</v>
      </c>
    </row>
    <row r="185" spans="1:16" ht="14.25" customHeight="1">
      <c r="A185" s="79">
        <v>41813</v>
      </c>
      <c r="B185" s="56">
        <v>15.4</v>
      </c>
      <c r="C185" s="28">
        <f t="shared" si="0"/>
        <v>1.54</v>
      </c>
      <c r="D185" s="28">
        <f t="shared" si="15"/>
        <v>0.4</v>
      </c>
      <c r="E185" s="15">
        <f t="shared" si="14"/>
        <v>11.109999999999957</v>
      </c>
      <c r="F185" s="56">
        <f t="shared" si="2"/>
        <v>183000</v>
      </c>
      <c r="G185" s="80">
        <f t="shared" si="3"/>
        <v>391416.66666666669</v>
      </c>
      <c r="H185" s="81">
        <f t="shared" si="4"/>
        <v>0.39141666666666669</v>
      </c>
      <c r="I185" s="56">
        <f t="shared" si="5"/>
        <v>7700</v>
      </c>
      <c r="J185" s="56">
        <f t="shared" si="6"/>
        <v>7.7</v>
      </c>
      <c r="K185" s="56">
        <f t="shared" si="7"/>
        <v>15400000</v>
      </c>
      <c r="L185" s="56">
        <f t="shared" si="8"/>
        <v>15.4</v>
      </c>
      <c r="M185" s="56">
        <f t="shared" si="9"/>
        <v>864</v>
      </c>
      <c r="N185" s="56">
        <f t="shared" si="10"/>
        <v>3.1103999999999998</v>
      </c>
      <c r="O185" s="81">
        <f t="shared" si="11"/>
        <v>18.901816666666665</v>
      </c>
      <c r="P185" s="56">
        <f t="shared" si="13"/>
        <v>1.3501297619047619</v>
      </c>
    </row>
    <row r="186" spans="1:16" ht="14.25" customHeight="1">
      <c r="A186" s="79">
        <v>41814</v>
      </c>
      <c r="B186" s="56">
        <v>1.2</v>
      </c>
      <c r="C186" s="28">
        <f t="shared" si="0"/>
        <v>0.12</v>
      </c>
      <c r="D186" s="28">
        <f t="shared" si="15"/>
        <v>0.12</v>
      </c>
      <c r="E186" s="15">
        <f t="shared" si="14"/>
        <v>10.929999999999955</v>
      </c>
      <c r="F186" s="56">
        <f t="shared" si="2"/>
        <v>183000</v>
      </c>
      <c r="G186" s="80">
        <f t="shared" si="3"/>
        <v>30500</v>
      </c>
      <c r="H186" s="81">
        <f t="shared" si="4"/>
        <v>3.0499999999999999E-2</v>
      </c>
      <c r="I186" s="56">
        <f t="shared" si="5"/>
        <v>600</v>
      </c>
      <c r="J186" s="56">
        <f t="shared" si="6"/>
        <v>0.6</v>
      </c>
      <c r="K186" s="56">
        <f t="shared" si="7"/>
        <v>1200000</v>
      </c>
      <c r="L186" s="56">
        <f t="shared" si="8"/>
        <v>1.2</v>
      </c>
      <c r="M186" s="56">
        <f t="shared" si="9"/>
        <v>864</v>
      </c>
      <c r="N186" s="56">
        <f t="shared" si="10"/>
        <v>3.1103999999999998</v>
      </c>
      <c r="O186" s="81">
        <f t="shared" si="11"/>
        <v>4.3408999999999995</v>
      </c>
      <c r="P186" s="56">
        <f t="shared" si="13"/>
        <v>0.31006428571428574</v>
      </c>
    </row>
    <row r="187" spans="1:16" ht="14.25" customHeight="1">
      <c r="A187" s="79">
        <v>41815</v>
      </c>
      <c r="B187" s="56">
        <v>0</v>
      </c>
      <c r="C187" s="28">
        <f t="shared" si="0"/>
        <v>0</v>
      </c>
      <c r="D187" s="28">
        <f t="shared" si="15"/>
        <v>0</v>
      </c>
      <c r="E187" s="15">
        <f t="shared" si="14"/>
        <v>10.629999999999955</v>
      </c>
      <c r="F187" s="56">
        <f t="shared" si="2"/>
        <v>183000</v>
      </c>
      <c r="G187" s="80">
        <f t="shared" si="3"/>
        <v>0</v>
      </c>
      <c r="H187" s="81">
        <f t="shared" si="4"/>
        <v>0</v>
      </c>
      <c r="I187" s="56">
        <f t="shared" si="5"/>
        <v>0</v>
      </c>
      <c r="J187" s="56">
        <f t="shared" si="6"/>
        <v>0</v>
      </c>
      <c r="K187" s="56">
        <f t="shared" si="7"/>
        <v>0</v>
      </c>
      <c r="L187" s="56">
        <f t="shared" si="8"/>
        <v>0</v>
      </c>
      <c r="M187" s="56">
        <f t="shared" si="9"/>
        <v>864</v>
      </c>
      <c r="N187" s="56">
        <f t="shared" si="10"/>
        <v>3.1103999999999998</v>
      </c>
      <c r="O187" s="81">
        <f t="shared" si="11"/>
        <v>3.1103999999999998</v>
      </c>
      <c r="P187" s="56">
        <f t="shared" si="13"/>
        <v>0.22217142857142858</v>
      </c>
    </row>
    <row r="188" spans="1:16" ht="14.25" customHeight="1">
      <c r="A188" s="79">
        <v>41816</v>
      </c>
      <c r="B188" s="56">
        <v>5.8</v>
      </c>
      <c r="C188" s="28">
        <f t="shared" si="0"/>
        <v>0.57999999999999996</v>
      </c>
      <c r="D188" s="28">
        <f t="shared" si="15"/>
        <v>0.4</v>
      </c>
      <c r="E188" s="15">
        <f t="shared" si="14"/>
        <v>10.909999999999954</v>
      </c>
      <c r="F188" s="56">
        <f t="shared" si="2"/>
        <v>183000</v>
      </c>
      <c r="G188" s="80">
        <f t="shared" si="3"/>
        <v>147416.66666666666</v>
      </c>
      <c r="H188" s="81">
        <f t="shared" si="4"/>
        <v>0.14741666666666667</v>
      </c>
      <c r="I188" s="56">
        <f t="shared" si="5"/>
        <v>2899.9999999999995</v>
      </c>
      <c r="J188" s="56">
        <f t="shared" si="6"/>
        <v>2.8999999999999995</v>
      </c>
      <c r="K188" s="56">
        <f t="shared" si="7"/>
        <v>5799999.9999999991</v>
      </c>
      <c r="L188" s="56">
        <f t="shared" si="8"/>
        <v>5.7999999999999989</v>
      </c>
      <c r="M188" s="56">
        <f t="shared" si="9"/>
        <v>864</v>
      </c>
      <c r="N188" s="56">
        <f t="shared" si="10"/>
        <v>3.1103999999999998</v>
      </c>
      <c r="O188" s="81">
        <f t="shared" si="11"/>
        <v>9.0578166666666657</v>
      </c>
      <c r="P188" s="56">
        <f t="shared" si="13"/>
        <v>0.64698690476190479</v>
      </c>
    </row>
    <row r="189" spans="1:16" ht="14.25" customHeight="1">
      <c r="A189" s="79">
        <v>41817</v>
      </c>
      <c r="B189" s="56">
        <v>20.399999999999999</v>
      </c>
      <c r="C189" s="28">
        <f t="shared" si="0"/>
        <v>2.0399999999999996</v>
      </c>
      <c r="D189" s="28">
        <f t="shared" si="15"/>
        <v>0.4</v>
      </c>
      <c r="E189" s="15">
        <f t="shared" si="14"/>
        <v>12.649999999999952</v>
      </c>
      <c r="F189" s="56">
        <f t="shared" si="2"/>
        <v>183000</v>
      </c>
      <c r="G189" s="80">
        <f t="shared" si="3"/>
        <v>518499.99999999994</v>
      </c>
      <c r="H189" s="81">
        <f t="shared" si="4"/>
        <v>0.51849999999999996</v>
      </c>
      <c r="I189" s="56">
        <f t="shared" si="5"/>
        <v>10200</v>
      </c>
      <c r="J189" s="56">
        <f t="shared" si="6"/>
        <v>10.199999999999999</v>
      </c>
      <c r="K189" s="56">
        <f t="shared" si="7"/>
        <v>20400000</v>
      </c>
      <c r="L189" s="56">
        <f t="shared" si="8"/>
        <v>20.399999999999999</v>
      </c>
      <c r="M189" s="56">
        <f t="shared" si="9"/>
        <v>864</v>
      </c>
      <c r="N189" s="56">
        <f t="shared" si="10"/>
        <v>3.1103999999999998</v>
      </c>
      <c r="O189" s="81">
        <f t="shared" si="11"/>
        <v>24.028899999999997</v>
      </c>
      <c r="P189" s="56">
        <f t="shared" si="13"/>
        <v>1.7163499999999998</v>
      </c>
    </row>
    <row r="190" spans="1:16" ht="14.25" customHeight="1">
      <c r="A190" s="79">
        <v>41818</v>
      </c>
      <c r="B190" s="56">
        <v>20.399999999999999</v>
      </c>
      <c r="C190" s="28">
        <f t="shared" si="0"/>
        <v>2.0399999999999996</v>
      </c>
      <c r="D190" s="28">
        <f t="shared" si="15"/>
        <v>0.4</v>
      </c>
      <c r="E190" s="15">
        <f t="shared" si="14"/>
        <v>14.389999999999951</v>
      </c>
      <c r="F190" s="56">
        <f t="shared" si="2"/>
        <v>183000</v>
      </c>
      <c r="G190" s="80">
        <f t="shared" si="3"/>
        <v>518499.99999999994</v>
      </c>
      <c r="H190" s="81">
        <f t="shared" si="4"/>
        <v>0.51849999999999996</v>
      </c>
      <c r="I190" s="56">
        <f t="shared" si="5"/>
        <v>10200</v>
      </c>
      <c r="J190" s="56">
        <f t="shared" si="6"/>
        <v>10.199999999999999</v>
      </c>
      <c r="K190" s="56">
        <f t="shared" si="7"/>
        <v>20400000</v>
      </c>
      <c r="L190" s="56">
        <f t="shared" si="8"/>
        <v>20.399999999999999</v>
      </c>
      <c r="M190" s="56">
        <f t="shared" si="9"/>
        <v>864</v>
      </c>
      <c r="N190" s="56">
        <f t="shared" si="10"/>
        <v>3.1103999999999998</v>
      </c>
      <c r="O190" s="81">
        <f t="shared" si="11"/>
        <v>24.028899999999997</v>
      </c>
      <c r="P190" s="56">
        <f t="shared" si="13"/>
        <v>1.7163499999999998</v>
      </c>
    </row>
    <row r="191" spans="1:16" ht="14.25" customHeight="1">
      <c r="A191" s="79">
        <v>41819</v>
      </c>
      <c r="B191" s="56">
        <v>0.6</v>
      </c>
      <c r="C191" s="28">
        <f t="shared" si="0"/>
        <v>0.06</v>
      </c>
      <c r="D191" s="28">
        <f t="shared" si="15"/>
        <v>0.06</v>
      </c>
      <c r="E191" s="15">
        <f t="shared" si="14"/>
        <v>14.149999999999951</v>
      </c>
      <c r="F191" s="56">
        <f t="shared" si="2"/>
        <v>183000</v>
      </c>
      <c r="G191" s="80">
        <f t="shared" si="3"/>
        <v>15250</v>
      </c>
      <c r="H191" s="81">
        <f t="shared" si="4"/>
        <v>1.525E-2</v>
      </c>
      <c r="I191" s="56">
        <f t="shared" si="5"/>
        <v>300</v>
      </c>
      <c r="J191" s="56">
        <f t="shared" si="6"/>
        <v>0.3</v>
      </c>
      <c r="K191" s="56">
        <f t="shared" si="7"/>
        <v>600000</v>
      </c>
      <c r="L191" s="56">
        <f t="shared" si="8"/>
        <v>0.6</v>
      </c>
      <c r="M191" s="56">
        <f t="shared" si="9"/>
        <v>864</v>
      </c>
      <c r="N191" s="56">
        <f t="shared" si="10"/>
        <v>3.1103999999999998</v>
      </c>
      <c r="O191" s="81">
        <f t="shared" si="11"/>
        <v>3.7256499999999999</v>
      </c>
      <c r="P191" s="56">
        <f t="shared" si="13"/>
        <v>0.26611785714285713</v>
      </c>
    </row>
    <row r="192" spans="1:16" ht="14.25" customHeight="1">
      <c r="A192" s="79">
        <v>41820</v>
      </c>
      <c r="B192" s="56">
        <v>0</v>
      </c>
      <c r="C192" s="28">
        <f t="shared" si="0"/>
        <v>0</v>
      </c>
      <c r="D192" s="28">
        <f t="shared" si="15"/>
        <v>0</v>
      </c>
      <c r="E192" s="15">
        <f t="shared" si="14"/>
        <v>13.84999999999995</v>
      </c>
      <c r="F192" s="56">
        <f t="shared" si="2"/>
        <v>183000</v>
      </c>
      <c r="G192" s="80">
        <f t="shared" si="3"/>
        <v>0</v>
      </c>
      <c r="H192" s="81">
        <f t="shared" si="4"/>
        <v>0</v>
      </c>
      <c r="I192" s="56">
        <f t="shared" si="5"/>
        <v>0</v>
      </c>
      <c r="J192" s="56">
        <f t="shared" si="6"/>
        <v>0</v>
      </c>
      <c r="K192" s="56">
        <f t="shared" si="7"/>
        <v>0</v>
      </c>
      <c r="L192" s="56">
        <f t="shared" si="8"/>
        <v>0</v>
      </c>
      <c r="M192" s="56">
        <f t="shared" si="9"/>
        <v>864</v>
      </c>
      <c r="N192" s="56">
        <f t="shared" si="10"/>
        <v>3.1103999999999998</v>
      </c>
      <c r="O192" s="81">
        <f t="shared" si="11"/>
        <v>3.1103999999999998</v>
      </c>
      <c r="P192" s="56">
        <f t="shared" si="13"/>
        <v>0.22217142857142858</v>
      </c>
    </row>
    <row r="193" spans="1:16" ht="14.25" customHeight="1">
      <c r="A193" s="79">
        <v>41821</v>
      </c>
      <c r="B193" s="56">
        <v>0</v>
      </c>
      <c r="C193" s="28">
        <f t="shared" si="0"/>
        <v>0</v>
      </c>
      <c r="D193" s="28">
        <f t="shared" si="15"/>
        <v>0</v>
      </c>
      <c r="E193" s="15">
        <f t="shared" si="14"/>
        <v>13.549999999999949</v>
      </c>
      <c r="F193" s="56">
        <f t="shared" si="2"/>
        <v>183000</v>
      </c>
      <c r="G193" s="80">
        <f t="shared" si="3"/>
        <v>0</v>
      </c>
      <c r="H193" s="81">
        <f t="shared" si="4"/>
        <v>0</v>
      </c>
      <c r="I193" s="56">
        <f t="shared" si="5"/>
        <v>0</v>
      </c>
      <c r="J193" s="56">
        <f t="shared" si="6"/>
        <v>0</v>
      </c>
      <c r="K193" s="56">
        <f t="shared" si="7"/>
        <v>0</v>
      </c>
      <c r="L193" s="56">
        <f t="shared" si="8"/>
        <v>0</v>
      </c>
      <c r="M193" s="56">
        <f t="shared" si="9"/>
        <v>864</v>
      </c>
      <c r="N193" s="56">
        <f t="shared" si="10"/>
        <v>3.1103999999999998</v>
      </c>
      <c r="O193" s="81">
        <f t="shared" si="11"/>
        <v>3.1103999999999998</v>
      </c>
      <c r="P193" s="56">
        <f t="shared" si="13"/>
        <v>0.22217142857142858</v>
      </c>
    </row>
    <row r="194" spans="1:16" ht="14.25" customHeight="1">
      <c r="A194" s="79">
        <v>41822</v>
      </c>
      <c r="B194" s="56">
        <v>1.8</v>
      </c>
      <c r="C194" s="28">
        <f t="shared" si="0"/>
        <v>0.18</v>
      </c>
      <c r="D194" s="28">
        <f t="shared" si="15"/>
        <v>0.18</v>
      </c>
      <c r="E194" s="15">
        <f t="shared" si="14"/>
        <v>13.429999999999948</v>
      </c>
      <c r="F194" s="56">
        <f t="shared" si="2"/>
        <v>183000</v>
      </c>
      <c r="G194" s="80">
        <f t="shared" si="3"/>
        <v>45750</v>
      </c>
      <c r="H194" s="81">
        <f t="shared" si="4"/>
        <v>4.5749999999999999E-2</v>
      </c>
      <c r="I194" s="56">
        <f t="shared" si="5"/>
        <v>900</v>
      </c>
      <c r="J194" s="56">
        <f t="shared" si="6"/>
        <v>0.9</v>
      </c>
      <c r="K194" s="56">
        <f t="shared" si="7"/>
        <v>1800000</v>
      </c>
      <c r="L194" s="56">
        <f t="shared" si="8"/>
        <v>1.8</v>
      </c>
      <c r="M194" s="56">
        <f t="shared" si="9"/>
        <v>864</v>
      </c>
      <c r="N194" s="56">
        <f t="shared" si="10"/>
        <v>3.1103999999999998</v>
      </c>
      <c r="O194" s="81">
        <f t="shared" si="11"/>
        <v>4.9561500000000001</v>
      </c>
      <c r="P194" s="56">
        <f t="shared" si="13"/>
        <v>0.35401071428571435</v>
      </c>
    </row>
    <row r="195" spans="1:16" ht="14.25" customHeight="1">
      <c r="A195" s="79">
        <v>41823</v>
      </c>
      <c r="B195" s="56">
        <v>6.2</v>
      </c>
      <c r="C195" s="28">
        <f t="shared" si="0"/>
        <v>0.62</v>
      </c>
      <c r="D195" s="28">
        <f t="shared" si="15"/>
        <v>0.4</v>
      </c>
      <c r="E195" s="15">
        <f t="shared" si="14"/>
        <v>13.749999999999947</v>
      </c>
      <c r="F195" s="56">
        <f t="shared" si="2"/>
        <v>183000</v>
      </c>
      <c r="G195" s="80">
        <f t="shared" si="3"/>
        <v>157583.33333333334</v>
      </c>
      <c r="H195" s="81">
        <f t="shared" si="4"/>
        <v>0.15758333333333335</v>
      </c>
      <c r="I195" s="56">
        <f t="shared" si="5"/>
        <v>3100</v>
      </c>
      <c r="J195" s="56">
        <f t="shared" si="6"/>
        <v>3.1</v>
      </c>
      <c r="K195" s="56">
        <f t="shared" si="7"/>
        <v>6200000</v>
      </c>
      <c r="L195" s="56">
        <f t="shared" si="8"/>
        <v>6.2</v>
      </c>
      <c r="M195" s="56">
        <f t="shared" si="9"/>
        <v>864</v>
      </c>
      <c r="N195" s="56">
        <f t="shared" si="10"/>
        <v>3.1103999999999998</v>
      </c>
      <c r="O195" s="81">
        <f t="shared" si="11"/>
        <v>9.4679833333333328</v>
      </c>
      <c r="P195" s="56">
        <f t="shared" si="13"/>
        <v>0.67628452380952386</v>
      </c>
    </row>
    <row r="196" spans="1:16" ht="14.25" customHeight="1">
      <c r="A196" s="79">
        <v>41824</v>
      </c>
      <c r="B196" s="56">
        <v>9.4</v>
      </c>
      <c r="C196" s="28">
        <f t="shared" si="0"/>
        <v>0.94000000000000006</v>
      </c>
      <c r="D196" s="28">
        <f t="shared" si="15"/>
        <v>0.4</v>
      </c>
      <c r="E196" s="15">
        <f t="shared" si="14"/>
        <v>14.389999999999946</v>
      </c>
      <c r="F196" s="56">
        <f t="shared" si="2"/>
        <v>183000</v>
      </c>
      <c r="G196" s="80">
        <f t="shared" si="3"/>
        <v>238916.66666666669</v>
      </c>
      <c r="H196" s="81">
        <f t="shared" si="4"/>
        <v>0.23891666666666669</v>
      </c>
      <c r="I196" s="56">
        <f t="shared" si="5"/>
        <v>4700</v>
      </c>
      <c r="J196" s="56">
        <f t="shared" si="6"/>
        <v>4.7</v>
      </c>
      <c r="K196" s="56">
        <f t="shared" si="7"/>
        <v>9400000</v>
      </c>
      <c r="L196" s="56">
        <f t="shared" si="8"/>
        <v>9.4</v>
      </c>
      <c r="M196" s="56">
        <f t="shared" si="9"/>
        <v>864</v>
      </c>
      <c r="N196" s="56">
        <f t="shared" si="10"/>
        <v>3.1103999999999998</v>
      </c>
      <c r="O196" s="81">
        <f t="shared" si="11"/>
        <v>12.749316666666667</v>
      </c>
      <c r="P196" s="56">
        <f t="shared" si="13"/>
        <v>0.91066547619047633</v>
      </c>
    </row>
    <row r="197" spans="1:16" ht="14.25" customHeight="1">
      <c r="A197" s="79">
        <v>41825</v>
      </c>
      <c r="B197" s="56">
        <v>26.6</v>
      </c>
      <c r="C197" s="28">
        <f t="shared" si="0"/>
        <v>2.66</v>
      </c>
      <c r="D197" s="28">
        <f t="shared" si="15"/>
        <v>0.4</v>
      </c>
      <c r="E197" s="15">
        <f t="shared" si="14"/>
        <v>15</v>
      </c>
      <c r="F197" s="56">
        <f t="shared" si="2"/>
        <v>183000</v>
      </c>
      <c r="G197" s="80">
        <f t="shared" si="3"/>
        <v>676083.33333333337</v>
      </c>
      <c r="H197" s="81">
        <f t="shared" si="4"/>
        <v>0.67608333333333337</v>
      </c>
      <c r="I197" s="56">
        <f t="shared" si="5"/>
        <v>13300</v>
      </c>
      <c r="J197" s="56">
        <f t="shared" si="6"/>
        <v>13.3</v>
      </c>
      <c r="K197" s="56">
        <f t="shared" si="7"/>
        <v>26600000</v>
      </c>
      <c r="L197" s="56">
        <f t="shared" si="8"/>
        <v>26.6</v>
      </c>
      <c r="M197" s="56">
        <f t="shared" si="9"/>
        <v>864</v>
      </c>
      <c r="N197" s="56">
        <f t="shared" si="10"/>
        <v>3.1103999999999998</v>
      </c>
      <c r="O197" s="81">
        <f t="shared" si="11"/>
        <v>30.386483333333334</v>
      </c>
      <c r="P197" s="56">
        <f t="shared" si="13"/>
        <v>2.1704630952380954</v>
      </c>
    </row>
    <row r="198" spans="1:16" ht="14.25" customHeight="1">
      <c r="A198" s="79">
        <v>41826</v>
      </c>
      <c r="B198" s="56">
        <v>13.6</v>
      </c>
      <c r="C198" s="28">
        <f t="shared" si="0"/>
        <v>1.3599999999999999</v>
      </c>
      <c r="D198" s="28">
        <f t="shared" si="15"/>
        <v>0.4</v>
      </c>
      <c r="E198" s="15">
        <f t="shared" si="14"/>
        <v>15</v>
      </c>
      <c r="F198" s="56">
        <f t="shared" si="2"/>
        <v>183000</v>
      </c>
      <c r="G198" s="80">
        <f t="shared" si="3"/>
        <v>345666.66666666663</v>
      </c>
      <c r="H198" s="81">
        <f t="shared" si="4"/>
        <v>0.34566666666666662</v>
      </c>
      <c r="I198" s="56">
        <f t="shared" si="5"/>
        <v>6800</v>
      </c>
      <c r="J198" s="56">
        <f t="shared" si="6"/>
        <v>6.8</v>
      </c>
      <c r="K198" s="56">
        <f t="shared" si="7"/>
        <v>13600000</v>
      </c>
      <c r="L198" s="56">
        <f t="shared" si="8"/>
        <v>13.6</v>
      </c>
      <c r="M198" s="56">
        <f t="shared" si="9"/>
        <v>864</v>
      </c>
      <c r="N198" s="56">
        <f t="shared" si="10"/>
        <v>3.1103999999999998</v>
      </c>
      <c r="O198" s="81">
        <f t="shared" si="11"/>
        <v>17.056066666666666</v>
      </c>
      <c r="P198" s="56">
        <f t="shared" si="13"/>
        <v>1.2182904761904763</v>
      </c>
    </row>
    <row r="199" spans="1:16" ht="14.25" customHeight="1">
      <c r="A199" s="79">
        <v>41827</v>
      </c>
      <c r="B199" s="56">
        <v>0</v>
      </c>
      <c r="C199" s="28">
        <f t="shared" si="0"/>
        <v>0</v>
      </c>
      <c r="D199" s="28">
        <f t="shared" si="15"/>
        <v>0</v>
      </c>
      <c r="E199" s="15">
        <f t="shared" si="14"/>
        <v>14.7</v>
      </c>
      <c r="F199" s="56">
        <f t="shared" si="2"/>
        <v>183000</v>
      </c>
      <c r="G199" s="80">
        <f t="shared" si="3"/>
        <v>0</v>
      </c>
      <c r="H199" s="81">
        <f t="shared" si="4"/>
        <v>0</v>
      </c>
      <c r="I199" s="56">
        <f t="shared" si="5"/>
        <v>0</v>
      </c>
      <c r="J199" s="56">
        <f t="shared" si="6"/>
        <v>0</v>
      </c>
      <c r="K199" s="56">
        <f t="shared" si="7"/>
        <v>0</v>
      </c>
      <c r="L199" s="56">
        <f t="shared" si="8"/>
        <v>0</v>
      </c>
      <c r="M199" s="56">
        <f t="shared" si="9"/>
        <v>864</v>
      </c>
      <c r="N199" s="56">
        <f t="shared" si="10"/>
        <v>3.1103999999999998</v>
      </c>
      <c r="O199" s="81">
        <f t="shared" si="11"/>
        <v>3.1103999999999998</v>
      </c>
      <c r="P199" s="56">
        <f t="shared" si="13"/>
        <v>0.22217142857142858</v>
      </c>
    </row>
    <row r="200" spans="1:16" ht="14.25" customHeight="1">
      <c r="A200" s="79">
        <v>41828</v>
      </c>
      <c r="B200" s="56">
        <v>0</v>
      </c>
      <c r="C200" s="28">
        <f t="shared" si="0"/>
        <v>0</v>
      </c>
      <c r="D200" s="28">
        <f t="shared" si="15"/>
        <v>0</v>
      </c>
      <c r="E200" s="15">
        <f t="shared" si="14"/>
        <v>14.399999999999999</v>
      </c>
      <c r="F200" s="56">
        <f t="shared" si="2"/>
        <v>183000</v>
      </c>
      <c r="G200" s="80">
        <f t="shared" si="3"/>
        <v>0</v>
      </c>
      <c r="H200" s="81">
        <f t="shared" si="4"/>
        <v>0</v>
      </c>
      <c r="I200" s="56">
        <f t="shared" si="5"/>
        <v>0</v>
      </c>
      <c r="J200" s="56">
        <f t="shared" si="6"/>
        <v>0</v>
      </c>
      <c r="K200" s="56">
        <f t="shared" si="7"/>
        <v>0</v>
      </c>
      <c r="L200" s="56">
        <f t="shared" si="8"/>
        <v>0</v>
      </c>
      <c r="M200" s="56">
        <f t="shared" si="9"/>
        <v>864</v>
      </c>
      <c r="N200" s="56">
        <f t="shared" si="10"/>
        <v>3.1103999999999998</v>
      </c>
      <c r="O200" s="81">
        <f t="shared" si="11"/>
        <v>3.1103999999999998</v>
      </c>
      <c r="P200" s="56">
        <f t="shared" si="13"/>
        <v>0.22217142857142858</v>
      </c>
    </row>
    <row r="201" spans="1:16" ht="14.25" customHeight="1">
      <c r="A201" s="79">
        <v>41829</v>
      </c>
      <c r="B201" s="56">
        <v>0</v>
      </c>
      <c r="C201" s="28">
        <f t="shared" si="0"/>
        <v>0</v>
      </c>
      <c r="D201" s="28">
        <f t="shared" si="15"/>
        <v>0</v>
      </c>
      <c r="E201" s="15">
        <f t="shared" si="14"/>
        <v>14.099999999999998</v>
      </c>
      <c r="F201" s="56">
        <f t="shared" si="2"/>
        <v>183000</v>
      </c>
      <c r="G201" s="80">
        <f t="shared" si="3"/>
        <v>0</v>
      </c>
      <c r="H201" s="81">
        <f t="shared" si="4"/>
        <v>0</v>
      </c>
      <c r="I201" s="56">
        <f t="shared" si="5"/>
        <v>0</v>
      </c>
      <c r="J201" s="56">
        <f t="shared" si="6"/>
        <v>0</v>
      </c>
      <c r="K201" s="56">
        <f t="shared" si="7"/>
        <v>0</v>
      </c>
      <c r="L201" s="56">
        <f t="shared" si="8"/>
        <v>0</v>
      </c>
      <c r="M201" s="56">
        <f t="shared" si="9"/>
        <v>864</v>
      </c>
      <c r="N201" s="56">
        <f t="shared" si="10"/>
        <v>3.1103999999999998</v>
      </c>
      <c r="O201" s="81">
        <f t="shared" si="11"/>
        <v>3.1103999999999998</v>
      </c>
      <c r="P201" s="56">
        <f t="shared" si="13"/>
        <v>0.22217142857142858</v>
      </c>
    </row>
    <row r="202" spans="1:16" ht="14.25" customHeight="1">
      <c r="A202" s="79">
        <v>41830</v>
      </c>
      <c r="B202" s="56">
        <v>0</v>
      </c>
      <c r="C202" s="28">
        <f t="shared" si="0"/>
        <v>0</v>
      </c>
      <c r="D202" s="28">
        <f t="shared" si="15"/>
        <v>0</v>
      </c>
      <c r="E202" s="15">
        <f t="shared" si="14"/>
        <v>13.799999999999997</v>
      </c>
      <c r="F202" s="56">
        <f t="shared" si="2"/>
        <v>183000</v>
      </c>
      <c r="G202" s="80">
        <f t="shared" si="3"/>
        <v>0</v>
      </c>
      <c r="H202" s="81">
        <f t="shared" si="4"/>
        <v>0</v>
      </c>
      <c r="I202" s="56">
        <f t="shared" si="5"/>
        <v>0</v>
      </c>
      <c r="J202" s="56">
        <f t="shared" si="6"/>
        <v>0</v>
      </c>
      <c r="K202" s="56">
        <f t="shared" si="7"/>
        <v>0</v>
      </c>
      <c r="L202" s="56">
        <f t="shared" si="8"/>
        <v>0</v>
      </c>
      <c r="M202" s="56">
        <f t="shared" si="9"/>
        <v>864</v>
      </c>
      <c r="N202" s="56">
        <f t="shared" si="10"/>
        <v>3.1103999999999998</v>
      </c>
      <c r="O202" s="81">
        <f t="shared" si="11"/>
        <v>3.1103999999999998</v>
      </c>
      <c r="P202" s="56">
        <f t="shared" si="13"/>
        <v>0.22217142857142858</v>
      </c>
    </row>
    <row r="203" spans="1:16" ht="14.25" customHeight="1">
      <c r="A203" s="79">
        <v>41831</v>
      </c>
      <c r="B203" s="56">
        <v>0</v>
      </c>
      <c r="C203" s="28">
        <f t="shared" si="0"/>
        <v>0</v>
      </c>
      <c r="D203" s="28">
        <f t="shared" si="15"/>
        <v>0</v>
      </c>
      <c r="E203" s="15">
        <f t="shared" si="14"/>
        <v>13.499999999999996</v>
      </c>
      <c r="F203" s="56">
        <f t="shared" si="2"/>
        <v>183000</v>
      </c>
      <c r="G203" s="80">
        <f t="shared" si="3"/>
        <v>0</v>
      </c>
      <c r="H203" s="81">
        <f t="shared" si="4"/>
        <v>0</v>
      </c>
      <c r="I203" s="56">
        <f t="shared" si="5"/>
        <v>0</v>
      </c>
      <c r="J203" s="56">
        <f t="shared" si="6"/>
        <v>0</v>
      </c>
      <c r="K203" s="56">
        <f t="shared" si="7"/>
        <v>0</v>
      </c>
      <c r="L203" s="56">
        <f t="shared" si="8"/>
        <v>0</v>
      </c>
      <c r="M203" s="56">
        <f t="shared" si="9"/>
        <v>864</v>
      </c>
      <c r="N203" s="56">
        <f t="shared" si="10"/>
        <v>3.1103999999999998</v>
      </c>
      <c r="O203" s="81">
        <f t="shared" si="11"/>
        <v>3.1103999999999998</v>
      </c>
      <c r="P203" s="56">
        <f t="shared" si="13"/>
        <v>0.22217142857142858</v>
      </c>
    </row>
    <row r="204" spans="1:16" ht="14.25" customHeight="1">
      <c r="A204" s="79">
        <v>41832</v>
      </c>
      <c r="B204" s="56">
        <v>0</v>
      </c>
      <c r="C204" s="28">
        <f t="shared" si="0"/>
        <v>0</v>
      </c>
      <c r="D204" s="28">
        <f t="shared" si="15"/>
        <v>0</v>
      </c>
      <c r="E204" s="15">
        <f t="shared" si="14"/>
        <v>13.199999999999996</v>
      </c>
      <c r="F204" s="56">
        <f t="shared" si="2"/>
        <v>183000</v>
      </c>
      <c r="G204" s="80">
        <f t="shared" si="3"/>
        <v>0</v>
      </c>
      <c r="H204" s="81">
        <f t="shared" si="4"/>
        <v>0</v>
      </c>
      <c r="I204" s="56">
        <f t="shared" si="5"/>
        <v>0</v>
      </c>
      <c r="J204" s="56">
        <f t="shared" si="6"/>
        <v>0</v>
      </c>
      <c r="K204" s="56">
        <f t="shared" si="7"/>
        <v>0</v>
      </c>
      <c r="L204" s="56">
        <f t="shared" si="8"/>
        <v>0</v>
      </c>
      <c r="M204" s="56">
        <f t="shared" si="9"/>
        <v>864</v>
      </c>
      <c r="N204" s="56">
        <f t="shared" si="10"/>
        <v>3.1103999999999998</v>
      </c>
      <c r="O204" s="81">
        <f t="shared" si="11"/>
        <v>3.1103999999999998</v>
      </c>
      <c r="P204" s="56">
        <f t="shared" si="13"/>
        <v>0.22217142857142858</v>
      </c>
    </row>
    <row r="205" spans="1:16" ht="14.25" customHeight="1">
      <c r="A205" s="79">
        <v>41833</v>
      </c>
      <c r="B205" s="56">
        <v>0</v>
      </c>
      <c r="C205" s="28">
        <f t="shared" si="0"/>
        <v>0</v>
      </c>
      <c r="D205" s="28">
        <f t="shared" si="15"/>
        <v>0</v>
      </c>
      <c r="E205" s="15">
        <f t="shared" si="14"/>
        <v>12.899999999999995</v>
      </c>
      <c r="F205" s="56">
        <f t="shared" si="2"/>
        <v>183000</v>
      </c>
      <c r="G205" s="80">
        <f t="shared" si="3"/>
        <v>0</v>
      </c>
      <c r="H205" s="81">
        <f t="shared" si="4"/>
        <v>0</v>
      </c>
      <c r="I205" s="56">
        <f t="shared" si="5"/>
        <v>0</v>
      </c>
      <c r="J205" s="56">
        <f t="shared" si="6"/>
        <v>0</v>
      </c>
      <c r="K205" s="56">
        <f t="shared" si="7"/>
        <v>0</v>
      </c>
      <c r="L205" s="56">
        <f t="shared" si="8"/>
        <v>0</v>
      </c>
      <c r="M205" s="56">
        <f t="shared" si="9"/>
        <v>864</v>
      </c>
      <c r="N205" s="56">
        <f t="shared" si="10"/>
        <v>3.1103999999999998</v>
      </c>
      <c r="O205" s="81">
        <f t="shared" si="11"/>
        <v>3.1103999999999998</v>
      </c>
      <c r="P205" s="56">
        <f t="shared" si="13"/>
        <v>0.22217142857142858</v>
      </c>
    </row>
    <row r="206" spans="1:16" ht="14.25" customHeight="1">
      <c r="A206" s="79">
        <v>41834</v>
      </c>
      <c r="B206" s="56">
        <v>0</v>
      </c>
      <c r="C206" s="28">
        <f t="shared" si="0"/>
        <v>0</v>
      </c>
      <c r="D206" s="28">
        <f t="shared" si="15"/>
        <v>0</v>
      </c>
      <c r="E206" s="15">
        <f t="shared" si="14"/>
        <v>12.599999999999994</v>
      </c>
      <c r="F206" s="56">
        <f t="shared" si="2"/>
        <v>183000</v>
      </c>
      <c r="G206" s="80">
        <f t="shared" si="3"/>
        <v>0</v>
      </c>
      <c r="H206" s="81">
        <f t="shared" si="4"/>
        <v>0</v>
      </c>
      <c r="I206" s="56">
        <f t="shared" si="5"/>
        <v>0</v>
      </c>
      <c r="J206" s="56">
        <f t="shared" si="6"/>
        <v>0</v>
      </c>
      <c r="K206" s="56">
        <f t="shared" si="7"/>
        <v>0</v>
      </c>
      <c r="L206" s="56">
        <f t="shared" si="8"/>
        <v>0</v>
      </c>
      <c r="M206" s="56">
        <f t="shared" si="9"/>
        <v>864</v>
      </c>
      <c r="N206" s="56">
        <f t="shared" si="10"/>
        <v>3.1103999999999998</v>
      </c>
      <c r="O206" s="81">
        <f t="shared" si="11"/>
        <v>3.1103999999999998</v>
      </c>
      <c r="P206" s="56">
        <f t="shared" si="13"/>
        <v>0.22217142857142858</v>
      </c>
    </row>
    <row r="207" spans="1:16" ht="14.25" customHeight="1">
      <c r="A207" s="79">
        <v>41835</v>
      </c>
      <c r="B207" s="56">
        <v>0</v>
      </c>
      <c r="C207" s="28">
        <f t="shared" si="0"/>
        <v>0</v>
      </c>
      <c r="D207" s="28">
        <f t="shared" si="15"/>
        <v>0</v>
      </c>
      <c r="E207" s="15">
        <f t="shared" si="14"/>
        <v>12.299999999999994</v>
      </c>
      <c r="F207" s="56">
        <f t="shared" si="2"/>
        <v>183000</v>
      </c>
      <c r="G207" s="80">
        <f t="shared" si="3"/>
        <v>0</v>
      </c>
      <c r="H207" s="81">
        <f t="shared" si="4"/>
        <v>0</v>
      </c>
      <c r="I207" s="56">
        <f t="shared" si="5"/>
        <v>0</v>
      </c>
      <c r="J207" s="56">
        <f t="shared" si="6"/>
        <v>0</v>
      </c>
      <c r="K207" s="56">
        <f t="shared" si="7"/>
        <v>0</v>
      </c>
      <c r="L207" s="56">
        <f t="shared" si="8"/>
        <v>0</v>
      </c>
      <c r="M207" s="56">
        <f t="shared" si="9"/>
        <v>864</v>
      </c>
      <c r="N207" s="56">
        <f t="shared" si="10"/>
        <v>3.1103999999999998</v>
      </c>
      <c r="O207" s="81">
        <f t="shared" si="11"/>
        <v>3.1103999999999998</v>
      </c>
      <c r="P207" s="56">
        <f t="shared" si="13"/>
        <v>0.22217142857142858</v>
      </c>
    </row>
    <row r="208" spans="1:16" ht="14.25" customHeight="1">
      <c r="A208" s="79">
        <v>41836</v>
      </c>
      <c r="B208" s="56">
        <v>0</v>
      </c>
      <c r="C208" s="28">
        <f t="shared" si="0"/>
        <v>0</v>
      </c>
      <c r="D208" s="28">
        <f t="shared" si="15"/>
        <v>0</v>
      </c>
      <c r="E208" s="15">
        <f t="shared" si="14"/>
        <v>11.999999999999993</v>
      </c>
      <c r="F208" s="56">
        <f t="shared" si="2"/>
        <v>183000</v>
      </c>
      <c r="G208" s="80">
        <f t="shared" si="3"/>
        <v>0</v>
      </c>
      <c r="H208" s="81">
        <f t="shared" si="4"/>
        <v>0</v>
      </c>
      <c r="I208" s="56">
        <f t="shared" si="5"/>
        <v>0</v>
      </c>
      <c r="J208" s="56">
        <f t="shared" si="6"/>
        <v>0</v>
      </c>
      <c r="K208" s="56">
        <f t="shared" si="7"/>
        <v>0</v>
      </c>
      <c r="L208" s="56">
        <f t="shared" si="8"/>
        <v>0</v>
      </c>
      <c r="M208" s="56">
        <f t="shared" si="9"/>
        <v>864</v>
      </c>
      <c r="N208" s="56">
        <f t="shared" si="10"/>
        <v>3.1103999999999998</v>
      </c>
      <c r="O208" s="81">
        <f t="shared" si="11"/>
        <v>3.1103999999999998</v>
      </c>
      <c r="P208" s="56">
        <f t="shared" si="13"/>
        <v>0.22217142857142858</v>
      </c>
    </row>
    <row r="209" spans="1:16" ht="14.25" customHeight="1">
      <c r="A209" s="79">
        <v>41837</v>
      </c>
      <c r="B209" s="56">
        <v>0</v>
      </c>
      <c r="C209" s="28">
        <f t="shared" si="0"/>
        <v>0</v>
      </c>
      <c r="D209" s="28">
        <f t="shared" si="15"/>
        <v>0</v>
      </c>
      <c r="E209" s="15">
        <f t="shared" si="14"/>
        <v>11.699999999999992</v>
      </c>
      <c r="F209" s="56">
        <f t="shared" si="2"/>
        <v>183000</v>
      </c>
      <c r="G209" s="80">
        <f t="shared" si="3"/>
        <v>0</v>
      </c>
      <c r="H209" s="81">
        <f t="shared" si="4"/>
        <v>0</v>
      </c>
      <c r="I209" s="56">
        <f t="shared" si="5"/>
        <v>0</v>
      </c>
      <c r="J209" s="56">
        <f t="shared" si="6"/>
        <v>0</v>
      </c>
      <c r="K209" s="56">
        <f t="shared" si="7"/>
        <v>0</v>
      </c>
      <c r="L209" s="56">
        <f t="shared" si="8"/>
        <v>0</v>
      </c>
      <c r="M209" s="56">
        <f t="shared" si="9"/>
        <v>864</v>
      </c>
      <c r="N209" s="56">
        <f t="shared" si="10"/>
        <v>3.1103999999999998</v>
      </c>
      <c r="O209" s="81">
        <f t="shared" si="11"/>
        <v>3.1103999999999998</v>
      </c>
      <c r="P209" s="56">
        <f t="shared" si="13"/>
        <v>0.22217142857142858</v>
      </c>
    </row>
    <row r="210" spans="1:16" ht="14.25" customHeight="1">
      <c r="A210" s="79">
        <v>41838</v>
      </c>
      <c r="B210" s="56">
        <v>37</v>
      </c>
      <c r="C210" s="28">
        <f t="shared" si="0"/>
        <v>3.6999999999999997</v>
      </c>
      <c r="D210" s="28">
        <f t="shared" si="15"/>
        <v>0.4</v>
      </c>
      <c r="E210" s="15">
        <f t="shared" si="14"/>
        <v>15</v>
      </c>
      <c r="F210" s="56">
        <f t="shared" si="2"/>
        <v>183000</v>
      </c>
      <c r="G210" s="80">
        <f t="shared" si="3"/>
        <v>940416.66666666674</v>
      </c>
      <c r="H210" s="81">
        <f t="shared" si="4"/>
        <v>0.94041666666666679</v>
      </c>
      <c r="I210" s="56">
        <f t="shared" si="5"/>
        <v>18500</v>
      </c>
      <c r="J210" s="56">
        <f t="shared" si="6"/>
        <v>18.5</v>
      </c>
      <c r="K210" s="56">
        <f t="shared" si="7"/>
        <v>37000000</v>
      </c>
      <c r="L210" s="56">
        <f t="shared" si="8"/>
        <v>37</v>
      </c>
      <c r="M210" s="56">
        <f t="shared" si="9"/>
        <v>864</v>
      </c>
      <c r="N210" s="56">
        <f t="shared" si="10"/>
        <v>3.1103999999999998</v>
      </c>
      <c r="O210" s="81">
        <f t="shared" si="11"/>
        <v>41.050816666666663</v>
      </c>
      <c r="P210" s="56">
        <f t="shared" si="13"/>
        <v>2.9322011904761904</v>
      </c>
    </row>
    <row r="211" spans="1:16" ht="14.25" customHeight="1">
      <c r="A211" s="79">
        <v>41839</v>
      </c>
      <c r="B211" s="56">
        <v>1.8</v>
      </c>
      <c r="C211" s="28">
        <f t="shared" si="0"/>
        <v>0.18</v>
      </c>
      <c r="D211" s="28">
        <f t="shared" si="15"/>
        <v>0.18</v>
      </c>
      <c r="E211" s="15">
        <f t="shared" si="14"/>
        <v>14.879999999999999</v>
      </c>
      <c r="F211" s="56">
        <f t="shared" si="2"/>
        <v>183000</v>
      </c>
      <c r="G211" s="80">
        <f t="shared" si="3"/>
        <v>45750</v>
      </c>
      <c r="H211" s="81">
        <f t="shared" si="4"/>
        <v>4.5749999999999999E-2</v>
      </c>
      <c r="I211" s="56">
        <f t="shared" si="5"/>
        <v>900</v>
      </c>
      <c r="J211" s="56">
        <f t="shared" si="6"/>
        <v>0.9</v>
      </c>
      <c r="K211" s="56">
        <f t="shared" si="7"/>
        <v>1800000</v>
      </c>
      <c r="L211" s="56">
        <f t="shared" si="8"/>
        <v>1.8</v>
      </c>
      <c r="M211" s="56">
        <f t="shared" si="9"/>
        <v>864</v>
      </c>
      <c r="N211" s="56">
        <f t="shared" si="10"/>
        <v>3.1103999999999998</v>
      </c>
      <c r="O211" s="81">
        <f t="shared" si="11"/>
        <v>4.9561500000000001</v>
      </c>
      <c r="P211" s="56">
        <f t="shared" si="13"/>
        <v>0.35401071428571435</v>
      </c>
    </row>
    <row r="212" spans="1:16" ht="14.25" customHeight="1">
      <c r="A212" s="79">
        <v>41840</v>
      </c>
      <c r="B212" s="56">
        <v>0</v>
      </c>
      <c r="C212" s="28">
        <f t="shared" si="0"/>
        <v>0</v>
      </c>
      <c r="D212" s="28">
        <f t="shared" si="15"/>
        <v>0</v>
      </c>
      <c r="E212" s="15">
        <f t="shared" si="14"/>
        <v>14.579999999999998</v>
      </c>
      <c r="F212" s="56">
        <f t="shared" si="2"/>
        <v>183000</v>
      </c>
      <c r="G212" s="80">
        <f t="shared" si="3"/>
        <v>0</v>
      </c>
      <c r="H212" s="81">
        <f t="shared" si="4"/>
        <v>0</v>
      </c>
      <c r="I212" s="56">
        <f t="shared" si="5"/>
        <v>0</v>
      </c>
      <c r="J212" s="56">
        <f t="shared" si="6"/>
        <v>0</v>
      </c>
      <c r="K212" s="56">
        <f t="shared" si="7"/>
        <v>0</v>
      </c>
      <c r="L212" s="56">
        <f t="shared" si="8"/>
        <v>0</v>
      </c>
      <c r="M212" s="56">
        <f t="shared" si="9"/>
        <v>864</v>
      </c>
      <c r="N212" s="56">
        <f t="shared" si="10"/>
        <v>3.1103999999999998</v>
      </c>
      <c r="O212" s="81">
        <f t="shared" si="11"/>
        <v>3.1103999999999998</v>
      </c>
      <c r="P212" s="56">
        <f t="shared" si="13"/>
        <v>0.22217142857142858</v>
      </c>
    </row>
    <row r="213" spans="1:16" ht="14.25" customHeight="1">
      <c r="A213" s="79">
        <v>41841</v>
      </c>
      <c r="B213" s="56">
        <v>0</v>
      </c>
      <c r="C213" s="28">
        <f t="shared" si="0"/>
        <v>0</v>
      </c>
      <c r="D213" s="28">
        <f t="shared" si="15"/>
        <v>0</v>
      </c>
      <c r="E213" s="15">
        <f t="shared" si="14"/>
        <v>14.279999999999998</v>
      </c>
      <c r="F213" s="56">
        <f t="shared" si="2"/>
        <v>183000</v>
      </c>
      <c r="G213" s="80">
        <f t="shared" si="3"/>
        <v>0</v>
      </c>
      <c r="H213" s="81">
        <f t="shared" si="4"/>
        <v>0</v>
      </c>
      <c r="I213" s="56">
        <f t="shared" si="5"/>
        <v>0</v>
      </c>
      <c r="J213" s="56">
        <f t="shared" si="6"/>
        <v>0</v>
      </c>
      <c r="K213" s="56">
        <f t="shared" si="7"/>
        <v>0</v>
      </c>
      <c r="L213" s="56">
        <f t="shared" si="8"/>
        <v>0</v>
      </c>
      <c r="M213" s="56">
        <f t="shared" si="9"/>
        <v>864</v>
      </c>
      <c r="N213" s="56">
        <f t="shared" si="10"/>
        <v>3.1103999999999998</v>
      </c>
      <c r="O213" s="81">
        <f t="shared" si="11"/>
        <v>3.1103999999999998</v>
      </c>
      <c r="P213" s="56">
        <f t="shared" si="13"/>
        <v>0.22217142857142858</v>
      </c>
    </row>
    <row r="214" spans="1:16" ht="14.25" customHeight="1">
      <c r="A214" s="79">
        <v>41842</v>
      </c>
      <c r="B214" s="56">
        <v>8</v>
      </c>
      <c r="C214" s="28">
        <f t="shared" si="0"/>
        <v>0.8</v>
      </c>
      <c r="D214" s="28">
        <f t="shared" si="15"/>
        <v>0.4</v>
      </c>
      <c r="E214" s="15">
        <f t="shared" si="14"/>
        <v>14.779999999999998</v>
      </c>
      <c r="F214" s="56">
        <f t="shared" si="2"/>
        <v>183000</v>
      </c>
      <c r="G214" s="80">
        <f t="shared" si="3"/>
        <v>203333.33333333334</v>
      </c>
      <c r="H214" s="81">
        <f t="shared" si="4"/>
        <v>0.20333333333333334</v>
      </c>
      <c r="I214" s="56">
        <f t="shared" si="5"/>
        <v>4000</v>
      </c>
      <c r="J214" s="56">
        <f t="shared" si="6"/>
        <v>4</v>
      </c>
      <c r="K214" s="56">
        <f t="shared" si="7"/>
        <v>8000000</v>
      </c>
      <c r="L214" s="56">
        <f t="shared" si="8"/>
        <v>8</v>
      </c>
      <c r="M214" s="56">
        <f t="shared" si="9"/>
        <v>864</v>
      </c>
      <c r="N214" s="56">
        <f t="shared" si="10"/>
        <v>3.1103999999999998</v>
      </c>
      <c r="O214" s="81">
        <f t="shared" si="11"/>
        <v>11.313733333333333</v>
      </c>
      <c r="P214" s="56">
        <f t="shared" si="13"/>
        <v>0.80812380952380958</v>
      </c>
    </row>
    <row r="215" spans="1:16" ht="14.25" customHeight="1">
      <c r="A215" s="79">
        <v>41843</v>
      </c>
      <c r="B215" s="56">
        <v>18.2</v>
      </c>
      <c r="C215" s="28">
        <f t="shared" si="0"/>
        <v>1.82</v>
      </c>
      <c r="D215" s="28">
        <f t="shared" si="15"/>
        <v>0.4</v>
      </c>
      <c r="E215" s="15">
        <f t="shared" si="14"/>
        <v>15</v>
      </c>
      <c r="F215" s="56">
        <f t="shared" si="2"/>
        <v>183000</v>
      </c>
      <c r="G215" s="80">
        <f t="shared" si="3"/>
        <v>462583.33333333337</v>
      </c>
      <c r="H215" s="81">
        <f t="shared" si="4"/>
        <v>0.46258333333333335</v>
      </c>
      <c r="I215" s="56">
        <f t="shared" si="5"/>
        <v>9100</v>
      </c>
      <c r="J215" s="56">
        <f t="shared" si="6"/>
        <v>9.1</v>
      </c>
      <c r="K215" s="56">
        <f t="shared" si="7"/>
        <v>18200000</v>
      </c>
      <c r="L215" s="56">
        <f t="shared" si="8"/>
        <v>18.2</v>
      </c>
      <c r="M215" s="56">
        <f t="shared" si="9"/>
        <v>864</v>
      </c>
      <c r="N215" s="56">
        <f t="shared" si="10"/>
        <v>3.1103999999999998</v>
      </c>
      <c r="O215" s="81">
        <f t="shared" si="11"/>
        <v>21.772983333333332</v>
      </c>
      <c r="P215" s="56">
        <f t="shared" si="13"/>
        <v>1.5552130952380954</v>
      </c>
    </row>
    <row r="216" spans="1:16" ht="14.25" customHeight="1">
      <c r="A216" s="79">
        <v>41844</v>
      </c>
      <c r="B216" s="56">
        <v>0.6</v>
      </c>
      <c r="C216" s="28">
        <f t="shared" si="0"/>
        <v>0.06</v>
      </c>
      <c r="D216" s="28">
        <f t="shared" si="15"/>
        <v>0.06</v>
      </c>
      <c r="E216" s="15">
        <f t="shared" si="14"/>
        <v>14.76</v>
      </c>
      <c r="F216" s="56">
        <f t="shared" si="2"/>
        <v>183000</v>
      </c>
      <c r="G216" s="80">
        <f t="shared" si="3"/>
        <v>15250</v>
      </c>
      <c r="H216" s="81">
        <f t="shared" si="4"/>
        <v>1.525E-2</v>
      </c>
      <c r="I216" s="56">
        <f t="shared" si="5"/>
        <v>300</v>
      </c>
      <c r="J216" s="56">
        <f t="shared" si="6"/>
        <v>0.3</v>
      </c>
      <c r="K216" s="56">
        <f t="shared" si="7"/>
        <v>600000</v>
      </c>
      <c r="L216" s="56">
        <f t="shared" si="8"/>
        <v>0.6</v>
      </c>
      <c r="M216" s="56">
        <f t="shared" si="9"/>
        <v>864</v>
      </c>
      <c r="N216" s="56">
        <f t="shared" si="10"/>
        <v>3.1103999999999998</v>
      </c>
      <c r="O216" s="81">
        <f t="shared" si="11"/>
        <v>3.7256499999999999</v>
      </c>
      <c r="P216" s="56">
        <f t="shared" si="13"/>
        <v>0.26611785714285713</v>
      </c>
    </row>
    <row r="217" spans="1:16" ht="14.25" customHeight="1">
      <c r="A217" s="79">
        <v>41845</v>
      </c>
      <c r="B217" s="56">
        <v>0</v>
      </c>
      <c r="C217" s="28">
        <f t="shared" si="0"/>
        <v>0</v>
      </c>
      <c r="D217" s="28">
        <f t="shared" si="15"/>
        <v>0</v>
      </c>
      <c r="E217" s="15">
        <f t="shared" si="14"/>
        <v>14.459999999999999</v>
      </c>
      <c r="F217" s="56">
        <f t="shared" si="2"/>
        <v>183000</v>
      </c>
      <c r="G217" s="80">
        <f t="shared" si="3"/>
        <v>0</v>
      </c>
      <c r="H217" s="81">
        <f t="shared" si="4"/>
        <v>0</v>
      </c>
      <c r="I217" s="56">
        <f t="shared" si="5"/>
        <v>0</v>
      </c>
      <c r="J217" s="56">
        <f t="shared" si="6"/>
        <v>0</v>
      </c>
      <c r="K217" s="56">
        <f t="shared" si="7"/>
        <v>0</v>
      </c>
      <c r="L217" s="56">
        <f t="shared" si="8"/>
        <v>0</v>
      </c>
      <c r="M217" s="56">
        <f t="shared" si="9"/>
        <v>864</v>
      </c>
      <c r="N217" s="56">
        <f t="shared" si="10"/>
        <v>3.1103999999999998</v>
      </c>
      <c r="O217" s="81">
        <f t="shared" si="11"/>
        <v>3.1103999999999998</v>
      </c>
      <c r="P217" s="56">
        <f t="shared" si="13"/>
        <v>0.22217142857142858</v>
      </c>
    </row>
    <row r="218" spans="1:16" ht="14.25" customHeight="1">
      <c r="A218" s="79">
        <v>41846</v>
      </c>
      <c r="B218" s="56">
        <v>0</v>
      </c>
      <c r="C218" s="28">
        <f t="shared" si="0"/>
        <v>0</v>
      </c>
      <c r="D218" s="28">
        <f t="shared" si="15"/>
        <v>0</v>
      </c>
      <c r="E218" s="15">
        <f t="shared" si="14"/>
        <v>14.159999999999998</v>
      </c>
      <c r="F218" s="56">
        <f t="shared" si="2"/>
        <v>183000</v>
      </c>
      <c r="G218" s="80">
        <f t="shared" si="3"/>
        <v>0</v>
      </c>
      <c r="H218" s="81">
        <f t="shared" si="4"/>
        <v>0</v>
      </c>
      <c r="I218" s="56">
        <f t="shared" si="5"/>
        <v>0</v>
      </c>
      <c r="J218" s="56">
        <f t="shared" si="6"/>
        <v>0</v>
      </c>
      <c r="K218" s="56">
        <f t="shared" si="7"/>
        <v>0</v>
      </c>
      <c r="L218" s="56">
        <f t="shared" si="8"/>
        <v>0</v>
      </c>
      <c r="M218" s="56">
        <f t="shared" si="9"/>
        <v>864</v>
      </c>
      <c r="N218" s="56">
        <f t="shared" si="10"/>
        <v>3.1103999999999998</v>
      </c>
      <c r="O218" s="81">
        <f t="shared" si="11"/>
        <v>3.1103999999999998</v>
      </c>
      <c r="P218" s="56">
        <f t="shared" si="13"/>
        <v>0.22217142857142858</v>
      </c>
    </row>
    <row r="219" spans="1:16" ht="14.25" customHeight="1">
      <c r="A219" s="79">
        <v>41847</v>
      </c>
      <c r="B219" s="56">
        <v>0</v>
      </c>
      <c r="C219" s="28">
        <f t="shared" si="0"/>
        <v>0</v>
      </c>
      <c r="D219" s="28">
        <f t="shared" si="15"/>
        <v>0</v>
      </c>
      <c r="E219" s="15">
        <f t="shared" si="14"/>
        <v>13.859999999999998</v>
      </c>
      <c r="F219" s="56">
        <f t="shared" si="2"/>
        <v>183000</v>
      </c>
      <c r="G219" s="80">
        <f t="shared" si="3"/>
        <v>0</v>
      </c>
      <c r="H219" s="81">
        <f t="shared" si="4"/>
        <v>0</v>
      </c>
      <c r="I219" s="56">
        <f t="shared" si="5"/>
        <v>0</v>
      </c>
      <c r="J219" s="56">
        <f t="shared" si="6"/>
        <v>0</v>
      </c>
      <c r="K219" s="56">
        <f t="shared" si="7"/>
        <v>0</v>
      </c>
      <c r="L219" s="56">
        <f t="shared" si="8"/>
        <v>0</v>
      </c>
      <c r="M219" s="56">
        <f t="shared" si="9"/>
        <v>864</v>
      </c>
      <c r="N219" s="56">
        <f t="shared" si="10"/>
        <v>3.1103999999999998</v>
      </c>
      <c r="O219" s="81">
        <f t="shared" si="11"/>
        <v>3.1103999999999998</v>
      </c>
      <c r="P219" s="56">
        <f t="shared" si="13"/>
        <v>0.22217142857142858</v>
      </c>
    </row>
    <row r="220" spans="1:16" ht="14.25" customHeight="1">
      <c r="A220" s="79">
        <v>41848</v>
      </c>
      <c r="B220" s="56">
        <v>0</v>
      </c>
      <c r="C220" s="28">
        <f t="shared" si="0"/>
        <v>0</v>
      </c>
      <c r="D220" s="28">
        <f t="shared" si="15"/>
        <v>0</v>
      </c>
      <c r="E220" s="15">
        <f t="shared" si="14"/>
        <v>13.559999999999997</v>
      </c>
      <c r="F220" s="56">
        <f t="shared" si="2"/>
        <v>183000</v>
      </c>
      <c r="G220" s="80">
        <f t="shared" si="3"/>
        <v>0</v>
      </c>
      <c r="H220" s="81">
        <f t="shared" si="4"/>
        <v>0</v>
      </c>
      <c r="I220" s="56">
        <f t="shared" si="5"/>
        <v>0</v>
      </c>
      <c r="J220" s="56">
        <f t="shared" si="6"/>
        <v>0</v>
      </c>
      <c r="K220" s="56">
        <f t="shared" si="7"/>
        <v>0</v>
      </c>
      <c r="L220" s="56">
        <f t="shared" si="8"/>
        <v>0</v>
      </c>
      <c r="M220" s="56">
        <f t="shared" si="9"/>
        <v>864</v>
      </c>
      <c r="N220" s="56">
        <f t="shared" si="10"/>
        <v>3.1103999999999998</v>
      </c>
      <c r="O220" s="81">
        <f t="shared" si="11"/>
        <v>3.1103999999999998</v>
      </c>
      <c r="P220" s="56">
        <f t="shared" si="13"/>
        <v>0.22217142857142858</v>
      </c>
    </row>
    <row r="221" spans="1:16" ht="14.25" customHeight="1">
      <c r="A221" s="79">
        <v>41849</v>
      </c>
      <c r="B221" s="56">
        <v>0</v>
      </c>
      <c r="C221" s="28">
        <f t="shared" si="0"/>
        <v>0</v>
      </c>
      <c r="D221" s="28">
        <f t="shared" si="15"/>
        <v>0</v>
      </c>
      <c r="E221" s="15">
        <f t="shared" si="14"/>
        <v>13.259999999999996</v>
      </c>
      <c r="F221" s="56">
        <f t="shared" si="2"/>
        <v>183000</v>
      </c>
      <c r="G221" s="80">
        <f t="shared" si="3"/>
        <v>0</v>
      </c>
      <c r="H221" s="81">
        <f t="shared" si="4"/>
        <v>0</v>
      </c>
      <c r="I221" s="56">
        <f t="shared" si="5"/>
        <v>0</v>
      </c>
      <c r="J221" s="56">
        <f t="shared" si="6"/>
        <v>0</v>
      </c>
      <c r="K221" s="56">
        <f t="shared" si="7"/>
        <v>0</v>
      </c>
      <c r="L221" s="56">
        <f t="shared" si="8"/>
        <v>0</v>
      </c>
      <c r="M221" s="56">
        <f t="shared" si="9"/>
        <v>864</v>
      </c>
      <c r="N221" s="56">
        <f t="shared" si="10"/>
        <v>3.1103999999999998</v>
      </c>
      <c r="O221" s="81">
        <f t="shared" si="11"/>
        <v>3.1103999999999998</v>
      </c>
      <c r="P221" s="56">
        <f t="shared" si="13"/>
        <v>0.22217142857142858</v>
      </c>
    </row>
    <row r="222" spans="1:16" ht="14.25" customHeight="1">
      <c r="A222" s="79">
        <v>41850</v>
      </c>
      <c r="B222" s="56">
        <v>0</v>
      </c>
      <c r="C222" s="28">
        <f t="shared" si="0"/>
        <v>0</v>
      </c>
      <c r="D222" s="28">
        <f t="shared" si="15"/>
        <v>0</v>
      </c>
      <c r="E222" s="15">
        <f t="shared" si="14"/>
        <v>12.959999999999996</v>
      </c>
      <c r="F222" s="56">
        <f t="shared" si="2"/>
        <v>183000</v>
      </c>
      <c r="G222" s="80">
        <f t="shared" si="3"/>
        <v>0</v>
      </c>
      <c r="H222" s="81">
        <f t="shared" si="4"/>
        <v>0</v>
      </c>
      <c r="I222" s="56">
        <f t="shared" si="5"/>
        <v>0</v>
      </c>
      <c r="J222" s="56">
        <f t="shared" si="6"/>
        <v>0</v>
      </c>
      <c r="K222" s="56">
        <f t="shared" si="7"/>
        <v>0</v>
      </c>
      <c r="L222" s="56">
        <f t="shared" si="8"/>
        <v>0</v>
      </c>
      <c r="M222" s="56">
        <f t="shared" si="9"/>
        <v>864</v>
      </c>
      <c r="N222" s="56">
        <f t="shared" si="10"/>
        <v>3.1103999999999998</v>
      </c>
      <c r="O222" s="81">
        <f t="shared" si="11"/>
        <v>3.1103999999999998</v>
      </c>
      <c r="P222" s="56">
        <f t="shared" si="13"/>
        <v>0.22217142857142858</v>
      </c>
    </row>
    <row r="223" spans="1:16" ht="14.25" customHeight="1">
      <c r="A223" s="79">
        <v>41851</v>
      </c>
      <c r="B223" s="56">
        <v>0</v>
      </c>
      <c r="C223" s="28">
        <f t="shared" si="0"/>
        <v>0</v>
      </c>
      <c r="D223" s="28">
        <f t="shared" si="15"/>
        <v>0</v>
      </c>
      <c r="E223" s="15">
        <f t="shared" si="14"/>
        <v>12.659999999999995</v>
      </c>
      <c r="F223" s="56">
        <f t="shared" si="2"/>
        <v>183000</v>
      </c>
      <c r="G223" s="80">
        <f t="shared" si="3"/>
        <v>0</v>
      </c>
      <c r="H223" s="81">
        <f t="shared" si="4"/>
        <v>0</v>
      </c>
      <c r="I223" s="56">
        <f t="shared" si="5"/>
        <v>0</v>
      </c>
      <c r="J223" s="56">
        <f t="shared" si="6"/>
        <v>0</v>
      </c>
      <c r="K223" s="56">
        <f t="shared" si="7"/>
        <v>0</v>
      </c>
      <c r="L223" s="56">
        <f t="shared" si="8"/>
        <v>0</v>
      </c>
      <c r="M223" s="56">
        <f t="shared" si="9"/>
        <v>864</v>
      </c>
      <c r="N223" s="56">
        <f t="shared" si="10"/>
        <v>3.1103999999999998</v>
      </c>
      <c r="O223" s="81">
        <f t="shared" si="11"/>
        <v>3.1103999999999998</v>
      </c>
      <c r="P223" s="56">
        <f t="shared" si="13"/>
        <v>0.22217142857142858</v>
      </c>
    </row>
    <row r="224" spans="1:16" ht="14.25" customHeight="1">
      <c r="A224" s="79">
        <v>41852</v>
      </c>
      <c r="B224" s="56">
        <v>0</v>
      </c>
      <c r="C224" s="28">
        <f t="shared" si="0"/>
        <v>0</v>
      </c>
      <c r="D224" s="28">
        <f t="shared" si="15"/>
        <v>0</v>
      </c>
      <c r="E224" s="15">
        <f t="shared" si="14"/>
        <v>12.359999999999994</v>
      </c>
      <c r="F224" s="56">
        <f t="shared" si="2"/>
        <v>183000</v>
      </c>
      <c r="G224" s="80">
        <f t="shared" si="3"/>
        <v>0</v>
      </c>
      <c r="H224" s="81">
        <f t="shared" si="4"/>
        <v>0</v>
      </c>
      <c r="I224" s="56">
        <f t="shared" si="5"/>
        <v>0</v>
      </c>
      <c r="J224" s="56">
        <f t="shared" si="6"/>
        <v>0</v>
      </c>
      <c r="K224" s="56">
        <f t="shared" si="7"/>
        <v>0</v>
      </c>
      <c r="L224" s="56">
        <f t="shared" si="8"/>
        <v>0</v>
      </c>
      <c r="M224" s="56">
        <f t="shared" si="9"/>
        <v>864</v>
      </c>
      <c r="N224" s="56">
        <f t="shared" si="10"/>
        <v>3.1103999999999998</v>
      </c>
      <c r="O224" s="81">
        <f t="shared" si="11"/>
        <v>3.1103999999999998</v>
      </c>
      <c r="P224" s="56">
        <f t="shared" si="13"/>
        <v>0.22217142857142858</v>
      </c>
    </row>
    <row r="225" spans="1:16" ht="14.25" customHeight="1">
      <c r="A225" s="79">
        <v>41853</v>
      </c>
      <c r="B225" s="56">
        <v>0</v>
      </c>
      <c r="C225" s="28">
        <f t="shared" si="0"/>
        <v>0</v>
      </c>
      <c r="D225" s="28">
        <f t="shared" si="15"/>
        <v>0</v>
      </c>
      <c r="E225" s="15">
        <f t="shared" si="14"/>
        <v>12.059999999999993</v>
      </c>
      <c r="F225" s="56">
        <f t="shared" si="2"/>
        <v>183000</v>
      </c>
      <c r="G225" s="80">
        <f t="shared" si="3"/>
        <v>0</v>
      </c>
      <c r="H225" s="81">
        <f t="shared" si="4"/>
        <v>0</v>
      </c>
      <c r="I225" s="56">
        <f t="shared" si="5"/>
        <v>0</v>
      </c>
      <c r="J225" s="56">
        <f t="shared" si="6"/>
        <v>0</v>
      </c>
      <c r="K225" s="56">
        <f t="shared" si="7"/>
        <v>0</v>
      </c>
      <c r="L225" s="56">
        <f t="shared" si="8"/>
        <v>0</v>
      </c>
      <c r="M225" s="56">
        <f t="shared" si="9"/>
        <v>864</v>
      </c>
      <c r="N225" s="56">
        <f t="shared" si="10"/>
        <v>3.1103999999999998</v>
      </c>
      <c r="O225" s="81">
        <f t="shared" si="11"/>
        <v>3.1103999999999998</v>
      </c>
      <c r="P225" s="56">
        <f t="shared" si="13"/>
        <v>0.22217142857142858</v>
      </c>
    </row>
    <row r="226" spans="1:16" ht="14.25" customHeight="1">
      <c r="A226" s="79">
        <v>41854</v>
      </c>
      <c r="B226" s="56">
        <v>0</v>
      </c>
      <c r="C226" s="28">
        <f t="shared" si="0"/>
        <v>0</v>
      </c>
      <c r="D226" s="28">
        <f t="shared" si="15"/>
        <v>0</v>
      </c>
      <c r="E226" s="15">
        <f t="shared" si="14"/>
        <v>11.759999999999993</v>
      </c>
      <c r="F226" s="56">
        <f t="shared" si="2"/>
        <v>183000</v>
      </c>
      <c r="G226" s="80">
        <f t="shared" si="3"/>
        <v>0</v>
      </c>
      <c r="H226" s="81">
        <f t="shared" si="4"/>
        <v>0</v>
      </c>
      <c r="I226" s="56">
        <f t="shared" si="5"/>
        <v>0</v>
      </c>
      <c r="J226" s="56">
        <f t="shared" si="6"/>
        <v>0</v>
      </c>
      <c r="K226" s="56">
        <f t="shared" si="7"/>
        <v>0</v>
      </c>
      <c r="L226" s="56">
        <f t="shared" si="8"/>
        <v>0</v>
      </c>
      <c r="M226" s="56">
        <f t="shared" si="9"/>
        <v>864</v>
      </c>
      <c r="N226" s="56">
        <f t="shared" si="10"/>
        <v>3.1103999999999998</v>
      </c>
      <c r="O226" s="81">
        <f t="shared" si="11"/>
        <v>3.1103999999999998</v>
      </c>
      <c r="P226" s="56">
        <f t="shared" si="13"/>
        <v>0.22217142857142858</v>
      </c>
    </row>
    <row r="227" spans="1:16" ht="14.25" customHeight="1">
      <c r="A227" s="79">
        <v>41855</v>
      </c>
      <c r="B227" s="56">
        <v>0</v>
      </c>
      <c r="C227" s="28">
        <f t="shared" si="0"/>
        <v>0</v>
      </c>
      <c r="D227" s="28">
        <f t="shared" si="15"/>
        <v>0</v>
      </c>
      <c r="E227" s="15">
        <f t="shared" si="14"/>
        <v>11.459999999999992</v>
      </c>
      <c r="F227" s="56">
        <f t="shared" si="2"/>
        <v>183000</v>
      </c>
      <c r="G227" s="80">
        <f t="shared" si="3"/>
        <v>0</v>
      </c>
      <c r="H227" s="81">
        <f t="shared" si="4"/>
        <v>0</v>
      </c>
      <c r="I227" s="56">
        <f t="shared" si="5"/>
        <v>0</v>
      </c>
      <c r="J227" s="56">
        <f t="shared" si="6"/>
        <v>0</v>
      </c>
      <c r="K227" s="56">
        <f t="shared" si="7"/>
        <v>0</v>
      </c>
      <c r="L227" s="56">
        <f t="shared" si="8"/>
        <v>0</v>
      </c>
      <c r="M227" s="56">
        <f t="shared" si="9"/>
        <v>864</v>
      </c>
      <c r="N227" s="56">
        <f t="shared" si="10"/>
        <v>3.1103999999999998</v>
      </c>
      <c r="O227" s="81">
        <f t="shared" si="11"/>
        <v>3.1103999999999998</v>
      </c>
      <c r="P227" s="56">
        <f t="shared" si="13"/>
        <v>0.22217142857142858</v>
      </c>
    </row>
    <row r="228" spans="1:16" ht="14.25" customHeight="1">
      <c r="A228" s="79">
        <v>41856</v>
      </c>
      <c r="B228" s="56">
        <v>0</v>
      </c>
      <c r="C228" s="28">
        <f t="shared" si="0"/>
        <v>0</v>
      </c>
      <c r="D228" s="28">
        <f t="shared" si="15"/>
        <v>0</v>
      </c>
      <c r="E228" s="15">
        <f t="shared" si="14"/>
        <v>11.159999999999991</v>
      </c>
      <c r="F228" s="56">
        <f t="shared" si="2"/>
        <v>183000</v>
      </c>
      <c r="G228" s="80">
        <f t="shared" si="3"/>
        <v>0</v>
      </c>
      <c r="H228" s="81">
        <f t="shared" si="4"/>
        <v>0</v>
      </c>
      <c r="I228" s="56">
        <f t="shared" si="5"/>
        <v>0</v>
      </c>
      <c r="J228" s="56">
        <f t="shared" si="6"/>
        <v>0</v>
      </c>
      <c r="K228" s="56">
        <f t="shared" si="7"/>
        <v>0</v>
      </c>
      <c r="L228" s="56">
        <f t="shared" si="8"/>
        <v>0</v>
      </c>
      <c r="M228" s="56">
        <f t="shared" si="9"/>
        <v>864</v>
      </c>
      <c r="N228" s="56">
        <f t="shared" si="10"/>
        <v>3.1103999999999998</v>
      </c>
      <c r="O228" s="81">
        <f t="shared" si="11"/>
        <v>3.1103999999999998</v>
      </c>
      <c r="P228" s="56">
        <f t="shared" si="13"/>
        <v>0.22217142857142858</v>
      </c>
    </row>
    <row r="229" spans="1:16" ht="14.25" customHeight="1">
      <c r="A229" s="79">
        <v>41857</v>
      </c>
      <c r="B229" s="56">
        <v>0</v>
      </c>
      <c r="C229" s="28">
        <f t="shared" si="0"/>
        <v>0</v>
      </c>
      <c r="D229" s="28">
        <f t="shared" si="15"/>
        <v>0</v>
      </c>
      <c r="E229" s="15">
        <f t="shared" si="14"/>
        <v>10.859999999999991</v>
      </c>
      <c r="F229" s="56">
        <f t="shared" si="2"/>
        <v>183000</v>
      </c>
      <c r="G229" s="80">
        <f t="shared" si="3"/>
        <v>0</v>
      </c>
      <c r="H229" s="81">
        <f t="shared" si="4"/>
        <v>0</v>
      </c>
      <c r="I229" s="56">
        <f t="shared" si="5"/>
        <v>0</v>
      </c>
      <c r="J229" s="56">
        <f t="shared" si="6"/>
        <v>0</v>
      </c>
      <c r="K229" s="56">
        <f t="shared" si="7"/>
        <v>0</v>
      </c>
      <c r="L229" s="56">
        <f t="shared" si="8"/>
        <v>0</v>
      </c>
      <c r="M229" s="56">
        <f t="shared" si="9"/>
        <v>864</v>
      </c>
      <c r="N229" s="56">
        <f t="shared" si="10"/>
        <v>3.1103999999999998</v>
      </c>
      <c r="O229" s="81">
        <f t="shared" si="11"/>
        <v>3.1103999999999998</v>
      </c>
      <c r="P229" s="56">
        <f t="shared" si="13"/>
        <v>0.22217142857142858</v>
      </c>
    </row>
    <row r="230" spans="1:16" ht="14.25" customHeight="1">
      <c r="A230" s="79">
        <v>41858</v>
      </c>
      <c r="B230" s="56">
        <v>0</v>
      </c>
      <c r="C230" s="28">
        <f t="shared" si="0"/>
        <v>0</v>
      </c>
      <c r="D230" s="28">
        <f t="shared" si="15"/>
        <v>0</v>
      </c>
      <c r="E230" s="15">
        <f t="shared" si="14"/>
        <v>10.55999999999999</v>
      </c>
      <c r="F230" s="56">
        <f t="shared" si="2"/>
        <v>183000</v>
      </c>
      <c r="G230" s="80">
        <f t="shared" si="3"/>
        <v>0</v>
      </c>
      <c r="H230" s="81">
        <f t="shared" si="4"/>
        <v>0</v>
      </c>
      <c r="I230" s="56">
        <f t="shared" si="5"/>
        <v>0</v>
      </c>
      <c r="J230" s="56">
        <f t="shared" si="6"/>
        <v>0</v>
      </c>
      <c r="K230" s="56">
        <f t="shared" si="7"/>
        <v>0</v>
      </c>
      <c r="L230" s="56">
        <f t="shared" si="8"/>
        <v>0</v>
      </c>
      <c r="M230" s="56">
        <f t="shared" si="9"/>
        <v>864</v>
      </c>
      <c r="N230" s="56">
        <f t="shared" si="10"/>
        <v>3.1103999999999998</v>
      </c>
      <c r="O230" s="81">
        <f t="shared" si="11"/>
        <v>3.1103999999999998</v>
      </c>
      <c r="P230" s="56">
        <f t="shared" si="13"/>
        <v>0.22217142857142858</v>
      </c>
    </row>
    <row r="231" spans="1:16" ht="14.25" customHeight="1">
      <c r="A231" s="79">
        <v>41859</v>
      </c>
      <c r="B231" s="56">
        <v>0</v>
      </c>
      <c r="C231" s="28">
        <f t="shared" si="0"/>
        <v>0</v>
      </c>
      <c r="D231" s="28">
        <f t="shared" si="15"/>
        <v>0</v>
      </c>
      <c r="E231" s="15">
        <f t="shared" si="14"/>
        <v>10.259999999999989</v>
      </c>
      <c r="F231" s="56">
        <f t="shared" si="2"/>
        <v>183000</v>
      </c>
      <c r="G231" s="80">
        <f t="shared" si="3"/>
        <v>0</v>
      </c>
      <c r="H231" s="81">
        <f t="shared" si="4"/>
        <v>0</v>
      </c>
      <c r="I231" s="56">
        <f t="shared" si="5"/>
        <v>0</v>
      </c>
      <c r="J231" s="56">
        <f t="shared" si="6"/>
        <v>0</v>
      </c>
      <c r="K231" s="56">
        <f t="shared" si="7"/>
        <v>0</v>
      </c>
      <c r="L231" s="56">
        <f t="shared" si="8"/>
        <v>0</v>
      </c>
      <c r="M231" s="56">
        <f t="shared" si="9"/>
        <v>864</v>
      </c>
      <c r="N231" s="56">
        <f t="shared" si="10"/>
        <v>3.1103999999999998</v>
      </c>
      <c r="O231" s="81">
        <f t="shared" si="11"/>
        <v>3.1103999999999998</v>
      </c>
      <c r="P231" s="56">
        <f t="shared" si="13"/>
        <v>0.22217142857142858</v>
      </c>
    </row>
    <row r="232" spans="1:16" ht="14.25" customHeight="1">
      <c r="A232" s="79">
        <v>41860</v>
      </c>
      <c r="B232" s="56">
        <v>0</v>
      </c>
      <c r="C232" s="28">
        <f t="shared" si="0"/>
        <v>0</v>
      </c>
      <c r="D232" s="28">
        <f t="shared" si="15"/>
        <v>0</v>
      </c>
      <c r="E232" s="15">
        <f t="shared" si="14"/>
        <v>9.9599999999999884</v>
      </c>
      <c r="F232" s="56">
        <f t="shared" si="2"/>
        <v>183000</v>
      </c>
      <c r="G232" s="80">
        <f t="shared" si="3"/>
        <v>0</v>
      </c>
      <c r="H232" s="81">
        <f t="shared" si="4"/>
        <v>0</v>
      </c>
      <c r="I232" s="56">
        <f t="shared" si="5"/>
        <v>0</v>
      </c>
      <c r="J232" s="56">
        <f t="shared" si="6"/>
        <v>0</v>
      </c>
      <c r="K232" s="56">
        <f t="shared" si="7"/>
        <v>0</v>
      </c>
      <c r="L232" s="56">
        <f t="shared" si="8"/>
        <v>0</v>
      </c>
      <c r="M232" s="56">
        <f t="shared" si="9"/>
        <v>864</v>
      </c>
      <c r="N232" s="56">
        <f t="shared" si="10"/>
        <v>3.1103999999999998</v>
      </c>
      <c r="O232" s="81">
        <f t="shared" si="11"/>
        <v>3.1103999999999998</v>
      </c>
      <c r="P232" s="56">
        <f t="shared" si="13"/>
        <v>0.22217142857142858</v>
      </c>
    </row>
    <row r="233" spans="1:16" ht="14.25" customHeight="1">
      <c r="A233" s="79">
        <v>41861</v>
      </c>
      <c r="B233" s="56">
        <v>0</v>
      </c>
      <c r="C233" s="28">
        <f t="shared" si="0"/>
        <v>0</v>
      </c>
      <c r="D233" s="28">
        <f t="shared" si="15"/>
        <v>0</v>
      </c>
      <c r="E233" s="15">
        <f t="shared" si="14"/>
        <v>9.6599999999999877</v>
      </c>
      <c r="F233" s="56">
        <f t="shared" si="2"/>
        <v>183000</v>
      </c>
      <c r="G233" s="80">
        <f t="shared" si="3"/>
        <v>0</v>
      </c>
      <c r="H233" s="81">
        <f t="shared" si="4"/>
        <v>0</v>
      </c>
      <c r="I233" s="56">
        <f t="shared" si="5"/>
        <v>0</v>
      </c>
      <c r="J233" s="56">
        <f t="shared" si="6"/>
        <v>0</v>
      </c>
      <c r="K233" s="56">
        <f t="shared" si="7"/>
        <v>0</v>
      </c>
      <c r="L233" s="56">
        <f t="shared" si="8"/>
        <v>0</v>
      </c>
      <c r="M233" s="56">
        <f t="shared" si="9"/>
        <v>864</v>
      </c>
      <c r="N233" s="56">
        <f t="shared" si="10"/>
        <v>3.1103999999999998</v>
      </c>
      <c r="O233" s="81">
        <f t="shared" si="11"/>
        <v>3.1103999999999998</v>
      </c>
      <c r="P233" s="56">
        <f t="shared" si="13"/>
        <v>0.22217142857142858</v>
      </c>
    </row>
    <row r="234" spans="1:16" ht="14.25" customHeight="1">
      <c r="A234" s="79">
        <v>41862</v>
      </c>
      <c r="B234" s="56">
        <v>0</v>
      </c>
      <c r="C234" s="28">
        <f t="shared" si="0"/>
        <v>0</v>
      </c>
      <c r="D234" s="28">
        <f t="shared" si="15"/>
        <v>0</v>
      </c>
      <c r="E234" s="15">
        <f t="shared" si="14"/>
        <v>9.359999999999987</v>
      </c>
      <c r="F234" s="56">
        <f t="shared" si="2"/>
        <v>183000</v>
      </c>
      <c r="G234" s="80">
        <f t="shared" si="3"/>
        <v>0</v>
      </c>
      <c r="H234" s="81">
        <f t="shared" si="4"/>
        <v>0</v>
      </c>
      <c r="I234" s="56">
        <f t="shared" si="5"/>
        <v>0</v>
      </c>
      <c r="J234" s="56">
        <f t="shared" si="6"/>
        <v>0</v>
      </c>
      <c r="K234" s="56">
        <f t="shared" si="7"/>
        <v>0</v>
      </c>
      <c r="L234" s="56">
        <f t="shared" si="8"/>
        <v>0</v>
      </c>
      <c r="M234" s="56">
        <f t="shared" si="9"/>
        <v>864</v>
      </c>
      <c r="N234" s="56">
        <f t="shared" si="10"/>
        <v>3.1103999999999998</v>
      </c>
      <c r="O234" s="81">
        <f t="shared" si="11"/>
        <v>3.1103999999999998</v>
      </c>
      <c r="P234" s="56">
        <f t="shared" si="13"/>
        <v>0.22217142857142858</v>
      </c>
    </row>
    <row r="235" spans="1:16" ht="14.25" customHeight="1">
      <c r="A235" s="79">
        <v>41863</v>
      </c>
      <c r="B235" s="56">
        <v>0</v>
      </c>
      <c r="C235" s="28">
        <f t="shared" si="0"/>
        <v>0</v>
      </c>
      <c r="D235" s="28">
        <f t="shared" si="15"/>
        <v>0</v>
      </c>
      <c r="E235" s="15">
        <f t="shared" si="14"/>
        <v>9.0599999999999863</v>
      </c>
      <c r="F235" s="56">
        <f t="shared" si="2"/>
        <v>183000</v>
      </c>
      <c r="G235" s="80">
        <f t="shared" si="3"/>
        <v>0</v>
      </c>
      <c r="H235" s="81">
        <f t="shared" si="4"/>
        <v>0</v>
      </c>
      <c r="I235" s="56">
        <f t="shared" si="5"/>
        <v>0</v>
      </c>
      <c r="J235" s="56">
        <f t="shared" si="6"/>
        <v>0</v>
      </c>
      <c r="K235" s="56">
        <f t="shared" si="7"/>
        <v>0</v>
      </c>
      <c r="L235" s="56">
        <f t="shared" si="8"/>
        <v>0</v>
      </c>
      <c r="M235" s="56">
        <f t="shared" si="9"/>
        <v>864</v>
      </c>
      <c r="N235" s="56">
        <f t="shared" si="10"/>
        <v>3.1103999999999998</v>
      </c>
      <c r="O235" s="81">
        <f t="shared" si="11"/>
        <v>3.1103999999999998</v>
      </c>
      <c r="P235" s="56">
        <f t="shared" si="13"/>
        <v>0.22217142857142858</v>
      </c>
    </row>
    <row r="236" spans="1:16" ht="14.25" customHeight="1">
      <c r="A236" s="79">
        <v>41864</v>
      </c>
      <c r="B236" s="56">
        <v>0</v>
      </c>
      <c r="C236" s="28">
        <f t="shared" si="0"/>
        <v>0</v>
      </c>
      <c r="D236" s="28">
        <f t="shared" si="15"/>
        <v>0</v>
      </c>
      <c r="E236" s="15">
        <f t="shared" si="14"/>
        <v>8.7599999999999856</v>
      </c>
      <c r="F236" s="56">
        <f t="shared" si="2"/>
        <v>183000</v>
      </c>
      <c r="G236" s="80">
        <f t="shared" si="3"/>
        <v>0</v>
      </c>
      <c r="H236" s="81">
        <f t="shared" si="4"/>
        <v>0</v>
      </c>
      <c r="I236" s="56">
        <f t="shared" si="5"/>
        <v>0</v>
      </c>
      <c r="J236" s="56">
        <f t="shared" si="6"/>
        <v>0</v>
      </c>
      <c r="K236" s="56">
        <f t="shared" si="7"/>
        <v>0</v>
      </c>
      <c r="L236" s="56">
        <f t="shared" si="8"/>
        <v>0</v>
      </c>
      <c r="M236" s="56">
        <f t="shared" si="9"/>
        <v>864</v>
      </c>
      <c r="N236" s="56">
        <f t="shared" si="10"/>
        <v>3.1103999999999998</v>
      </c>
      <c r="O236" s="81">
        <f t="shared" si="11"/>
        <v>3.1103999999999998</v>
      </c>
      <c r="P236" s="56">
        <f t="shared" si="13"/>
        <v>0.22217142857142858</v>
      </c>
    </row>
    <row r="237" spans="1:16" ht="14.25" customHeight="1">
      <c r="A237" s="79">
        <v>41865</v>
      </c>
      <c r="B237" s="56">
        <v>0</v>
      </c>
      <c r="C237" s="28">
        <f t="shared" si="0"/>
        <v>0</v>
      </c>
      <c r="D237" s="28">
        <f t="shared" si="15"/>
        <v>0</v>
      </c>
      <c r="E237" s="15">
        <f t="shared" si="14"/>
        <v>8.4599999999999849</v>
      </c>
      <c r="F237" s="56">
        <f t="shared" si="2"/>
        <v>183000</v>
      </c>
      <c r="G237" s="80">
        <f t="shared" si="3"/>
        <v>0</v>
      </c>
      <c r="H237" s="81">
        <f t="shared" si="4"/>
        <v>0</v>
      </c>
      <c r="I237" s="56">
        <f t="shared" si="5"/>
        <v>0</v>
      </c>
      <c r="J237" s="56">
        <f t="shared" si="6"/>
        <v>0</v>
      </c>
      <c r="K237" s="56">
        <f t="shared" si="7"/>
        <v>0</v>
      </c>
      <c r="L237" s="56">
        <f t="shared" si="8"/>
        <v>0</v>
      </c>
      <c r="M237" s="56">
        <f t="shared" si="9"/>
        <v>864</v>
      </c>
      <c r="N237" s="56">
        <f t="shared" si="10"/>
        <v>3.1103999999999998</v>
      </c>
      <c r="O237" s="81">
        <f t="shared" si="11"/>
        <v>3.1103999999999998</v>
      </c>
      <c r="P237" s="56">
        <f t="shared" si="13"/>
        <v>0.22217142857142858</v>
      </c>
    </row>
    <row r="238" spans="1:16" ht="14.25" customHeight="1">
      <c r="A238" s="79">
        <v>41866</v>
      </c>
      <c r="B238" s="56">
        <v>0</v>
      </c>
      <c r="C238" s="28">
        <f t="shared" si="0"/>
        <v>0</v>
      </c>
      <c r="D238" s="28">
        <f t="shared" si="15"/>
        <v>0</v>
      </c>
      <c r="E238" s="15">
        <f t="shared" si="14"/>
        <v>8.1599999999999842</v>
      </c>
      <c r="F238" s="56">
        <f t="shared" si="2"/>
        <v>183000</v>
      </c>
      <c r="G238" s="80">
        <f t="shared" si="3"/>
        <v>0</v>
      </c>
      <c r="H238" s="81">
        <f t="shared" si="4"/>
        <v>0</v>
      </c>
      <c r="I238" s="56">
        <f t="shared" si="5"/>
        <v>0</v>
      </c>
      <c r="J238" s="56">
        <f t="shared" si="6"/>
        <v>0</v>
      </c>
      <c r="K238" s="56">
        <f t="shared" si="7"/>
        <v>0</v>
      </c>
      <c r="L238" s="56">
        <f t="shared" si="8"/>
        <v>0</v>
      </c>
      <c r="M238" s="56">
        <f t="shared" si="9"/>
        <v>864</v>
      </c>
      <c r="N238" s="56">
        <f t="shared" si="10"/>
        <v>3.1103999999999998</v>
      </c>
      <c r="O238" s="81">
        <f t="shared" si="11"/>
        <v>3.1103999999999998</v>
      </c>
      <c r="P238" s="56">
        <f t="shared" si="13"/>
        <v>0.22217142857142858</v>
      </c>
    </row>
    <row r="239" spans="1:16" ht="14.25" customHeight="1">
      <c r="A239" s="79">
        <v>41867</v>
      </c>
      <c r="B239" s="56">
        <v>0</v>
      </c>
      <c r="C239" s="28">
        <f t="shared" si="0"/>
        <v>0</v>
      </c>
      <c r="D239" s="28">
        <f t="shared" si="15"/>
        <v>0</v>
      </c>
      <c r="E239" s="15">
        <f t="shared" si="14"/>
        <v>7.8599999999999843</v>
      </c>
      <c r="F239" s="56">
        <f t="shared" si="2"/>
        <v>183000</v>
      </c>
      <c r="G239" s="80">
        <f t="shared" si="3"/>
        <v>0</v>
      </c>
      <c r="H239" s="81">
        <f t="shared" si="4"/>
        <v>0</v>
      </c>
      <c r="I239" s="56">
        <f t="shared" si="5"/>
        <v>0</v>
      </c>
      <c r="J239" s="56">
        <f t="shared" si="6"/>
        <v>0</v>
      </c>
      <c r="K239" s="56">
        <f t="shared" si="7"/>
        <v>0</v>
      </c>
      <c r="L239" s="56">
        <f t="shared" si="8"/>
        <v>0</v>
      </c>
      <c r="M239" s="56">
        <f t="shared" si="9"/>
        <v>864</v>
      </c>
      <c r="N239" s="56">
        <f t="shared" si="10"/>
        <v>3.1103999999999998</v>
      </c>
      <c r="O239" s="81">
        <f t="shared" si="11"/>
        <v>3.1103999999999998</v>
      </c>
      <c r="P239" s="56">
        <f t="shared" si="13"/>
        <v>0.22217142857142858</v>
      </c>
    </row>
    <row r="240" spans="1:16" ht="14.25" customHeight="1">
      <c r="A240" s="79">
        <v>41868</v>
      </c>
      <c r="B240" s="56">
        <v>0</v>
      </c>
      <c r="C240" s="28">
        <f t="shared" si="0"/>
        <v>0</v>
      </c>
      <c r="D240" s="28">
        <f t="shared" si="15"/>
        <v>0</v>
      </c>
      <c r="E240" s="15">
        <f t="shared" si="14"/>
        <v>7.5599999999999845</v>
      </c>
      <c r="F240" s="56">
        <f t="shared" si="2"/>
        <v>183000</v>
      </c>
      <c r="G240" s="80">
        <f t="shared" si="3"/>
        <v>0</v>
      </c>
      <c r="H240" s="81">
        <f t="shared" si="4"/>
        <v>0</v>
      </c>
      <c r="I240" s="56">
        <f t="shared" si="5"/>
        <v>0</v>
      </c>
      <c r="J240" s="56">
        <f t="shared" si="6"/>
        <v>0</v>
      </c>
      <c r="K240" s="56">
        <f t="shared" si="7"/>
        <v>0</v>
      </c>
      <c r="L240" s="56">
        <f t="shared" si="8"/>
        <v>0</v>
      </c>
      <c r="M240" s="56">
        <f t="shared" si="9"/>
        <v>864</v>
      </c>
      <c r="N240" s="56">
        <f t="shared" si="10"/>
        <v>3.1103999999999998</v>
      </c>
      <c r="O240" s="81">
        <f t="shared" si="11"/>
        <v>3.1103999999999998</v>
      </c>
      <c r="P240" s="56">
        <f t="shared" si="13"/>
        <v>0.22217142857142858</v>
      </c>
    </row>
    <row r="241" spans="1:16" ht="14.25" customHeight="1">
      <c r="A241" s="79">
        <v>41869</v>
      </c>
      <c r="B241" s="56">
        <v>0</v>
      </c>
      <c r="C241" s="28">
        <f t="shared" si="0"/>
        <v>0</v>
      </c>
      <c r="D241" s="28">
        <f t="shared" si="15"/>
        <v>0</v>
      </c>
      <c r="E241" s="15">
        <f t="shared" si="14"/>
        <v>7.2599999999999847</v>
      </c>
      <c r="F241" s="56">
        <f t="shared" si="2"/>
        <v>183000</v>
      </c>
      <c r="G241" s="80">
        <f t="shared" si="3"/>
        <v>0</v>
      </c>
      <c r="H241" s="81">
        <f t="shared" si="4"/>
        <v>0</v>
      </c>
      <c r="I241" s="56">
        <f t="shared" si="5"/>
        <v>0</v>
      </c>
      <c r="J241" s="56">
        <f t="shared" si="6"/>
        <v>0</v>
      </c>
      <c r="K241" s="56">
        <f t="shared" si="7"/>
        <v>0</v>
      </c>
      <c r="L241" s="56">
        <f t="shared" si="8"/>
        <v>0</v>
      </c>
      <c r="M241" s="56">
        <f t="shared" si="9"/>
        <v>864</v>
      </c>
      <c r="N241" s="56">
        <f t="shared" si="10"/>
        <v>3.1103999999999998</v>
      </c>
      <c r="O241" s="81">
        <f t="shared" si="11"/>
        <v>3.1103999999999998</v>
      </c>
      <c r="P241" s="56">
        <f t="shared" si="13"/>
        <v>0.22217142857142858</v>
      </c>
    </row>
    <row r="242" spans="1:16" ht="14.25" customHeight="1">
      <c r="A242" s="79">
        <v>41870</v>
      </c>
      <c r="B242" s="56">
        <v>0</v>
      </c>
      <c r="C242" s="28">
        <f t="shared" si="0"/>
        <v>0</v>
      </c>
      <c r="D242" s="28">
        <f t="shared" si="15"/>
        <v>0</v>
      </c>
      <c r="E242" s="15">
        <f t="shared" si="14"/>
        <v>6.9599999999999849</v>
      </c>
      <c r="F242" s="56">
        <f t="shared" si="2"/>
        <v>183000</v>
      </c>
      <c r="G242" s="80">
        <f t="shared" si="3"/>
        <v>0</v>
      </c>
      <c r="H242" s="81">
        <f t="shared" si="4"/>
        <v>0</v>
      </c>
      <c r="I242" s="56">
        <f t="shared" si="5"/>
        <v>0</v>
      </c>
      <c r="J242" s="56">
        <f t="shared" si="6"/>
        <v>0</v>
      </c>
      <c r="K242" s="56">
        <f t="shared" si="7"/>
        <v>0</v>
      </c>
      <c r="L242" s="56">
        <f t="shared" si="8"/>
        <v>0</v>
      </c>
      <c r="M242" s="56">
        <f t="shared" si="9"/>
        <v>864</v>
      </c>
      <c r="N242" s="56">
        <f t="shared" si="10"/>
        <v>3.1103999999999998</v>
      </c>
      <c r="O242" s="81">
        <f t="shared" si="11"/>
        <v>3.1103999999999998</v>
      </c>
      <c r="P242" s="56">
        <f t="shared" si="13"/>
        <v>0.22217142857142858</v>
      </c>
    </row>
    <row r="243" spans="1:16" ht="14.25" customHeight="1">
      <c r="A243" s="79">
        <v>41871</v>
      </c>
      <c r="B243" s="56">
        <v>0</v>
      </c>
      <c r="C243" s="28">
        <f t="shared" si="0"/>
        <v>0</v>
      </c>
      <c r="D243" s="28">
        <f t="shared" si="15"/>
        <v>0</v>
      </c>
      <c r="E243" s="15">
        <f t="shared" si="14"/>
        <v>6.659999999999985</v>
      </c>
      <c r="F243" s="56">
        <f t="shared" si="2"/>
        <v>183000</v>
      </c>
      <c r="G243" s="80">
        <f t="shared" si="3"/>
        <v>0</v>
      </c>
      <c r="H243" s="81">
        <f t="shared" si="4"/>
        <v>0</v>
      </c>
      <c r="I243" s="56">
        <f t="shared" si="5"/>
        <v>0</v>
      </c>
      <c r="J243" s="56">
        <f t="shared" si="6"/>
        <v>0</v>
      </c>
      <c r="K243" s="56">
        <f t="shared" si="7"/>
        <v>0</v>
      </c>
      <c r="L243" s="56">
        <f t="shared" si="8"/>
        <v>0</v>
      </c>
      <c r="M243" s="56">
        <f t="shared" si="9"/>
        <v>864</v>
      </c>
      <c r="N243" s="56">
        <f t="shared" si="10"/>
        <v>3.1103999999999998</v>
      </c>
      <c r="O243" s="81">
        <f t="shared" si="11"/>
        <v>3.1103999999999998</v>
      </c>
      <c r="P243" s="56">
        <f t="shared" si="13"/>
        <v>0.22217142857142858</v>
      </c>
    </row>
    <row r="244" spans="1:16" ht="14.25" customHeight="1">
      <c r="A244" s="79">
        <v>41872</v>
      </c>
      <c r="B244" s="56">
        <v>0</v>
      </c>
      <c r="C244" s="28">
        <f t="shared" si="0"/>
        <v>0</v>
      </c>
      <c r="D244" s="28">
        <f t="shared" si="15"/>
        <v>0</v>
      </c>
      <c r="E244" s="15">
        <f t="shared" si="14"/>
        <v>6.3599999999999852</v>
      </c>
      <c r="F244" s="56">
        <f t="shared" si="2"/>
        <v>183000</v>
      </c>
      <c r="G244" s="80">
        <f t="shared" si="3"/>
        <v>0</v>
      </c>
      <c r="H244" s="81">
        <f t="shared" si="4"/>
        <v>0</v>
      </c>
      <c r="I244" s="56">
        <f t="shared" si="5"/>
        <v>0</v>
      </c>
      <c r="J244" s="56">
        <f t="shared" si="6"/>
        <v>0</v>
      </c>
      <c r="K244" s="56">
        <f t="shared" si="7"/>
        <v>0</v>
      </c>
      <c r="L244" s="56">
        <f t="shared" si="8"/>
        <v>0</v>
      </c>
      <c r="M244" s="56">
        <f t="shared" si="9"/>
        <v>864</v>
      </c>
      <c r="N244" s="56">
        <f t="shared" si="10"/>
        <v>3.1103999999999998</v>
      </c>
      <c r="O244" s="81">
        <f t="shared" si="11"/>
        <v>3.1103999999999998</v>
      </c>
      <c r="P244" s="56">
        <f t="shared" si="13"/>
        <v>0.22217142857142858</v>
      </c>
    </row>
    <row r="245" spans="1:16" ht="14.25" customHeight="1">
      <c r="A245" s="79">
        <v>41873</v>
      </c>
      <c r="B245" s="56">
        <v>0</v>
      </c>
      <c r="C245" s="28">
        <f t="shared" si="0"/>
        <v>0</v>
      </c>
      <c r="D245" s="28">
        <f t="shared" si="15"/>
        <v>0</v>
      </c>
      <c r="E245" s="15">
        <f t="shared" si="14"/>
        <v>6.0599999999999854</v>
      </c>
      <c r="F245" s="56">
        <f t="shared" si="2"/>
        <v>183000</v>
      </c>
      <c r="G245" s="80">
        <f t="shared" si="3"/>
        <v>0</v>
      </c>
      <c r="H245" s="81">
        <f t="shared" si="4"/>
        <v>0</v>
      </c>
      <c r="I245" s="56">
        <f t="shared" si="5"/>
        <v>0</v>
      </c>
      <c r="J245" s="56">
        <f t="shared" si="6"/>
        <v>0</v>
      </c>
      <c r="K245" s="56">
        <f t="shared" si="7"/>
        <v>0</v>
      </c>
      <c r="L245" s="56">
        <f t="shared" si="8"/>
        <v>0</v>
      </c>
      <c r="M245" s="56">
        <f t="shared" si="9"/>
        <v>864</v>
      </c>
      <c r="N245" s="56">
        <f t="shared" si="10"/>
        <v>3.1103999999999998</v>
      </c>
      <c r="O245" s="81">
        <f t="shared" si="11"/>
        <v>3.1103999999999998</v>
      </c>
      <c r="P245" s="56">
        <f t="shared" si="13"/>
        <v>0.22217142857142858</v>
      </c>
    </row>
    <row r="246" spans="1:16" ht="14.25" customHeight="1">
      <c r="A246" s="79">
        <v>41874</v>
      </c>
      <c r="B246" s="56">
        <v>0</v>
      </c>
      <c r="C246" s="28">
        <f t="shared" si="0"/>
        <v>0</v>
      </c>
      <c r="D246" s="28">
        <f t="shared" si="15"/>
        <v>0</v>
      </c>
      <c r="E246" s="15">
        <f t="shared" si="14"/>
        <v>5.7599999999999856</v>
      </c>
      <c r="F246" s="56">
        <f t="shared" si="2"/>
        <v>183000</v>
      </c>
      <c r="G246" s="80">
        <f t="shared" si="3"/>
        <v>0</v>
      </c>
      <c r="H246" s="81">
        <f t="shared" si="4"/>
        <v>0</v>
      </c>
      <c r="I246" s="56">
        <f t="shared" si="5"/>
        <v>0</v>
      </c>
      <c r="J246" s="56">
        <f t="shared" si="6"/>
        <v>0</v>
      </c>
      <c r="K246" s="56">
        <f t="shared" si="7"/>
        <v>0</v>
      </c>
      <c r="L246" s="56">
        <f t="shared" si="8"/>
        <v>0</v>
      </c>
      <c r="M246" s="56">
        <f t="shared" si="9"/>
        <v>864</v>
      </c>
      <c r="N246" s="56">
        <f t="shared" si="10"/>
        <v>3.1103999999999998</v>
      </c>
      <c r="O246" s="81">
        <f t="shared" si="11"/>
        <v>3.1103999999999998</v>
      </c>
      <c r="P246" s="56">
        <f t="shared" si="13"/>
        <v>0.22217142857142858</v>
      </c>
    </row>
    <row r="247" spans="1:16" ht="14.25" customHeight="1">
      <c r="A247" s="79">
        <v>41875</v>
      </c>
      <c r="B247" s="56">
        <v>0</v>
      </c>
      <c r="C247" s="28">
        <f t="shared" si="0"/>
        <v>0</v>
      </c>
      <c r="D247" s="28">
        <f t="shared" si="15"/>
        <v>0</v>
      </c>
      <c r="E247" s="15">
        <f t="shared" si="14"/>
        <v>5.4599999999999858</v>
      </c>
      <c r="F247" s="56">
        <f t="shared" si="2"/>
        <v>183000</v>
      </c>
      <c r="G247" s="80">
        <f t="shared" si="3"/>
        <v>0</v>
      </c>
      <c r="H247" s="81">
        <f t="shared" si="4"/>
        <v>0</v>
      </c>
      <c r="I247" s="56">
        <f t="shared" si="5"/>
        <v>0</v>
      </c>
      <c r="J247" s="56">
        <f t="shared" si="6"/>
        <v>0</v>
      </c>
      <c r="K247" s="56">
        <f t="shared" si="7"/>
        <v>0</v>
      </c>
      <c r="L247" s="56">
        <f t="shared" si="8"/>
        <v>0</v>
      </c>
      <c r="M247" s="56">
        <f t="shared" si="9"/>
        <v>864</v>
      </c>
      <c r="N247" s="56">
        <f t="shared" si="10"/>
        <v>3.1103999999999998</v>
      </c>
      <c r="O247" s="81">
        <f t="shared" si="11"/>
        <v>3.1103999999999998</v>
      </c>
      <c r="P247" s="56">
        <f t="shared" si="13"/>
        <v>0.22217142857142858</v>
      </c>
    </row>
    <row r="248" spans="1:16" ht="14.25" customHeight="1">
      <c r="A248" s="79">
        <v>41876</v>
      </c>
      <c r="B248" s="56">
        <v>0</v>
      </c>
      <c r="C248" s="28">
        <f t="shared" si="0"/>
        <v>0</v>
      </c>
      <c r="D248" s="28">
        <f t="shared" si="15"/>
        <v>0</v>
      </c>
      <c r="E248" s="15">
        <f t="shared" si="14"/>
        <v>5.1599999999999859</v>
      </c>
      <c r="F248" s="56">
        <f t="shared" si="2"/>
        <v>183000</v>
      </c>
      <c r="G248" s="80">
        <f t="shared" si="3"/>
        <v>0</v>
      </c>
      <c r="H248" s="81">
        <f t="shared" si="4"/>
        <v>0</v>
      </c>
      <c r="I248" s="56">
        <f t="shared" si="5"/>
        <v>0</v>
      </c>
      <c r="J248" s="56">
        <f t="shared" si="6"/>
        <v>0</v>
      </c>
      <c r="K248" s="56">
        <f t="shared" si="7"/>
        <v>0</v>
      </c>
      <c r="L248" s="56">
        <f t="shared" si="8"/>
        <v>0</v>
      </c>
      <c r="M248" s="56">
        <f t="shared" si="9"/>
        <v>864</v>
      </c>
      <c r="N248" s="56">
        <f t="shared" si="10"/>
        <v>3.1103999999999998</v>
      </c>
      <c r="O248" s="81">
        <f t="shared" si="11"/>
        <v>3.1103999999999998</v>
      </c>
      <c r="P248" s="56">
        <f t="shared" si="13"/>
        <v>0.22217142857142858</v>
      </c>
    </row>
    <row r="249" spans="1:16" ht="14.25" customHeight="1">
      <c r="A249" s="79">
        <v>41877</v>
      </c>
      <c r="B249" s="56">
        <v>0</v>
      </c>
      <c r="C249" s="28">
        <f t="shared" si="0"/>
        <v>0</v>
      </c>
      <c r="D249" s="28">
        <f t="shared" si="15"/>
        <v>0</v>
      </c>
      <c r="E249" s="15">
        <f t="shared" si="14"/>
        <v>4.8599999999999861</v>
      </c>
      <c r="F249" s="56">
        <f t="shared" si="2"/>
        <v>183000</v>
      </c>
      <c r="G249" s="80">
        <f t="shared" si="3"/>
        <v>0</v>
      </c>
      <c r="H249" s="81">
        <f t="shared" si="4"/>
        <v>0</v>
      </c>
      <c r="I249" s="56">
        <f t="shared" si="5"/>
        <v>0</v>
      </c>
      <c r="J249" s="56">
        <f t="shared" si="6"/>
        <v>0</v>
      </c>
      <c r="K249" s="56">
        <f t="shared" si="7"/>
        <v>0</v>
      </c>
      <c r="L249" s="56">
        <f t="shared" si="8"/>
        <v>0</v>
      </c>
      <c r="M249" s="56">
        <f t="shared" si="9"/>
        <v>864</v>
      </c>
      <c r="N249" s="56">
        <f t="shared" si="10"/>
        <v>3.1103999999999998</v>
      </c>
      <c r="O249" s="81">
        <f t="shared" si="11"/>
        <v>3.1103999999999998</v>
      </c>
      <c r="P249" s="56">
        <f t="shared" si="13"/>
        <v>0.22217142857142858</v>
      </c>
    </row>
    <row r="250" spans="1:16" ht="14.25" customHeight="1">
      <c r="A250" s="79">
        <v>41878</v>
      </c>
      <c r="B250" s="56">
        <v>0</v>
      </c>
      <c r="C250" s="28">
        <f t="shared" si="0"/>
        <v>0</v>
      </c>
      <c r="D250" s="28">
        <f t="shared" si="15"/>
        <v>0</v>
      </c>
      <c r="E250" s="15">
        <f t="shared" si="14"/>
        <v>4.5599999999999863</v>
      </c>
      <c r="F250" s="56">
        <f t="shared" si="2"/>
        <v>183000</v>
      </c>
      <c r="G250" s="80">
        <f t="shared" si="3"/>
        <v>0</v>
      </c>
      <c r="H250" s="81">
        <f t="shared" si="4"/>
        <v>0</v>
      </c>
      <c r="I250" s="56">
        <f t="shared" si="5"/>
        <v>0</v>
      </c>
      <c r="J250" s="56">
        <f t="shared" si="6"/>
        <v>0</v>
      </c>
      <c r="K250" s="56">
        <f t="shared" si="7"/>
        <v>0</v>
      </c>
      <c r="L250" s="56">
        <f t="shared" si="8"/>
        <v>0</v>
      </c>
      <c r="M250" s="56">
        <f t="shared" si="9"/>
        <v>864</v>
      </c>
      <c r="N250" s="56">
        <f t="shared" si="10"/>
        <v>3.1103999999999998</v>
      </c>
      <c r="O250" s="81">
        <f t="shared" si="11"/>
        <v>3.1103999999999998</v>
      </c>
      <c r="P250" s="56">
        <f t="shared" si="13"/>
        <v>0.22217142857142858</v>
      </c>
    </row>
    <row r="251" spans="1:16" ht="14.25" customHeight="1">
      <c r="A251" s="79">
        <v>41879</v>
      </c>
      <c r="B251" s="56">
        <v>0.4</v>
      </c>
      <c r="C251" s="28">
        <f t="shared" si="0"/>
        <v>0.04</v>
      </c>
      <c r="D251" s="28">
        <f t="shared" si="15"/>
        <v>0.04</v>
      </c>
      <c r="E251" s="15">
        <f t="shared" si="14"/>
        <v>4.2999999999999865</v>
      </c>
      <c r="F251" s="56">
        <f t="shared" si="2"/>
        <v>183000</v>
      </c>
      <c r="G251" s="80">
        <f t="shared" si="3"/>
        <v>10166.666666666668</v>
      </c>
      <c r="H251" s="81">
        <f t="shared" si="4"/>
        <v>1.0166666666666668E-2</v>
      </c>
      <c r="I251" s="56">
        <f t="shared" si="5"/>
        <v>200</v>
      </c>
      <c r="J251" s="56">
        <f t="shared" si="6"/>
        <v>0.2</v>
      </c>
      <c r="K251" s="56">
        <f t="shared" si="7"/>
        <v>400000</v>
      </c>
      <c r="L251" s="56">
        <f t="shared" si="8"/>
        <v>0.4</v>
      </c>
      <c r="M251" s="56">
        <f t="shared" si="9"/>
        <v>864</v>
      </c>
      <c r="N251" s="56">
        <f t="shared" si="10"/>
        <v>3.1103999999999998</v>
      </c>
      <c r="O251" s="81">
        <f t="shared" si="11"/>
        <v>3.5205666666666664</v>
      </c>
      <c r="P251" s="56">
        <f t="shared" si="13"/>
        <v>0.25146904761904759</v>
      </c>
    </row>
    <row r="252" spans="1:16" ht="14.25" customHeight="1">
      <c r="A252" s="79">
        <v>41880</v>
      </c>
      <c r="B252" s="56">
        <v>7.8</v>
      </c>
      <c r="C252" s="28">
        <f t="shared" si="0"/>
        <v>0.77999999999999992</v>
      </c>
      <c r="D252" s="28">
        <f t="shared" si="15"/>
        <v>0.4</v>
      </c>
      <c r="E252" s="15">
        <f t="shared" si="14"/>
        <v>4.7799999999999869</v>
      </c>
      <c r="F252" s="56">
        <f t="shared" si="2"/>
        <v>183000</v>
      </c>
      <c r="G252" s="80">
        <f t="shared" si="3"/>
        <v>198249.99999999997</v>
      </c>
      <c r="H252" s="81">
        <f t="shared" si="4"/>
        <v>0.19824999999999998</v>
      </c>
      <c r="I252" s="56">
        <f t="shared" si="5"/>
        <v>3899.9999999999995</v>
      </c>
      <c r="J252" s="56">
        <f t="shared" si="6"/>
        <v>3.8999999999999995</v>
      </c>
      <c r="K252" s="56">
        <f t="shared" si="7"/>
        <v>7799999.9999999991</v>
      </c>
      <c r="L252" s="56">
        <f t="shared" si="8"/>
        <v>7.7999999999999989</v>
      </c>
      <c r="M252" s="56">
        <f t="shared" si="9"/>
        <v>864</v>
      </c>
      <c r="N252" s="56">
        <f t="shared" si="10"/>
        <v>3.1103999999999998</v>
      </c>
      <c r="O252" s="81">
        <f t="shared" si="11"/>
        <v>11.108649999999999</v>
      </c>
      <c r="P252" s="56">
        <f t="shared" si="13"/>
        <v>0.79347500000000004</v>
      </c>
    </row>
    <row r="253" spans="1:16" ht="14.25" customHeight="1">
      <c r="A253" s="79">
        <v>41881</v>
      </c>
      <c r="B253" s="56">
        <v>3.6</v>
      </c>
      <c r="C253" s="28">
        <f t="shared" si="0"/>
        <v>0.36</v>
      </c>
      <c r="D253" s="28">
        <f t="shared" si="15"/>
        <v>0.36</v>
      </c>
      <c r="E253" s="15">
        <f t="shared" si="14"/>
        <v>4.8399999999999874</v>
      </c>
      <c r="F253" s="56">
        <f t="shared" si="2"/>
        <v>183000</v>
      </c>
      <c r="G253" s="80">
        <f t="shared" si="3"/>
        <v>91500</v>
      </c>
      <c r="H253" s="81">
        <f t="shared" si="4"/>
        <v>9.1499999999999998E-2</v>
      </c>
      <c r="I253" s="56">
        <f t="shared" si="5"/>
        <v>1800</v>
      </c>
      <c r="J253" s="56">
        <f t="shared" si="6"/>
        <v>1.8</v>
      </c>
      <c r="K253" s="56">
        <f t="shared" si="7"/>
        <v>3600000</v>
      </c>
      <c r="L253" s="56">
        <f t="shared" si="8"/>
        <v>3.6</v>
      </c>
      <c r="M253" s="56">
        <f t="shared" si="9"/>
        <v>864</v>
      </c>
      <c r="N253" s="56">
        <f t="shared" si="10"/>
        <v>3.1103999999999998</v>
      </c>
      <c r="O253" s="81">
        <f t="shared" si="11"/>
        <v>6.8018999999999998</v>
      </c>
      <c r="P253" s="56">
        <f t="shared" si="13"/>
        <v>0.48585</v>
      </c>
    </row>
    <row r="254" spans="1:16" ht="14.25" customHeight="1">
      <c r="A254" s="79">
        <v>41882</v>
      </c>
      <c r="B254" s="56">
        <v>10.6</v>
      </c>
      <c r="C254" s="28">
        <f t="shared" si="0"/>
        <v>1.06</v>
      </c>
      <c r="D254" s="28">
        <f t="shared" si="15"/>
        <v>0.4</v>
      </c>
      <c r="E254" s="15">
        <f t="shared" si="14"/>
        <v>5.5999999999999881</v>
      </c>
      <c r="F254" s="56">
        <f t="shared" si="2"/>
        <v>183000</v>
      </c>
      <c r="G254" s="80">
        <f t="shared" si="3"/>
        <v>269416.66666666669</v>
      </c>
      <c r="H254" s="81">
        <f t="shared" si="4"/>
        <v>0.26941666666666669</v>
      </c>
      <c r="I254" s="56">
        <f t="shared" si="5"/>
        <v>5300</v>
      </c>
      <c r="J254" s="56">
        <f t="shared" si="6"/>
        <v>5.3</v>
      </c>
      <c r="K254" s="56">
        <f t="shared" si="7"/>
        <v>10600000</v>
      </c>
      <c r="L254" s="56">
        <f t="shared" si="8"/>
        <v>10.6</v>
      </c>
      <c r="M254" s="56">
        <f t="shared" si="9"/>
        <v>864</v>
      </c>
      <c r="N254" s="56">
        <f t="shared" si="10"/>
        <v>3.1103999999999998</v>
      </c>
      <c r="O254" s="81">
        <f t="shared" si="11"/>
        <v>13.979816666666666</v>
      </c>
      <c r="P254" s="56">
        <f t="shared" si="13"/>
        <v>0.99855833333333344</v>
      </c>
    </row>
    <row r="255" spans="1:16" ht="14.25" customHeight="1">
      <c r="A255" s="79">
        <v>41883</v>
      </c>
      <c r="B255" s="56">
        <v>3.2</v>
      </c>
      <c r="C255" s="28">
        <f t="shared" si="0"/>
        <v>0.32</v>
      </c>
      <c r="D255" s="28">
        <f t="shared" si="15"/>
        <v>0.32</v>
      </c>
      <c r="E255" s="15">
        <f t="shared" si="14"/>
        <v>5.6199999999999886</v>
      </c>
      <c r="F255" s="56">
        <f t="shared" si="2"/>
        <v>183000</v>
      </c>
      <c r="G255" s="80">
        <f t="shared" si="3"/>
        <v>81333.333333333343</v>
      </c>
      <c r="H255" s="81">
        <f t="shared" si="4"/>
        <v>8.1333333333333341E-2</v>
      </c>
      <c r="I255" s="56">
        <f t="shared" si="5"/>
        <v>1600</v>
      </c>
      <c r="J255" s="56">
        <f t="shared" si="6"/>
        <v>1.6</v>
      </c>
      <c r="K255" s="56">
        <f t="shared" si="7"/>
        <v>3200000</v>
      </c>
      <c r="L255" s="56">
        <f t="shared" si="8"/>
        <v>3.2</v>
      </c>
      <c r="M255" s="56">
        <f t="shared" si="9"/>
        <v>864</v>
      </c>
      <c r="N255" s="56">
        <f t="shared" si="10"/>
        <v>3.1103999999999998</v>
      </c>
      <c r="O255" s="81">
        <f t="shared" si="11"/>
        <v>6.3917333333333328</v>
      </c>
      <c r="P255" s="56">
        <f t="shared" si="13"/>
        <v>0.45655238095238093</v>
      </c>
    </row>
    <row r="256" spans="1:16" ht="14.25" customHeight="1">
      <c r="A256" s="79">
        <v>41884</v>
      </c>
      <c r="B256" s="56">
        <v>6.2</v>
      </c>
      <c r="C256" s="28">
        <f t="shared" si="0"/>
        <v>0.62</v>
      </c>
      <c r="D256" s="28">
        <f t="shared" si="15"/>
        <v>0.4</v>
      </c>
      <c r="E256" s="15">
        <f t="shared" si="14"/>
        <v>5.9399999999999888</v>
      </c>
      <c r="F256" s="56">
        <f t="shared" si="2"/>
        <v>183000</v>
      </c>
      <c r="G256" s="80">
        <f t="shared" si="3"/>
        <v>157583.33333333334</v>
      </c>
      <c r="H256" s="81">
        <f t="shared" si="4"/>
        <v>0.15758333333333335</v>
      </c>
      <c r="I256" s="56">
        <f t="shared" si="5"/>
        <v>3100</v>
      </c>
      <c r="J256" s="56">
        <f t="shared" si="6"/>
        <v>3.1</v>
      </c>
      <c r="K256" s="56">
        <f t="shared" si="7"/>
        <v>6200000</v>
      </c>
      <c r="L256" s="56">
        <f t="shared" si="8"/>
        <v>6.2</v>
      </c>
      <c r="M256" s="56">
        <f t="shared" si="9"/>
        <v>864</v>
      </c>
      <c r="N256" s="56">
        <f t="shared" si="10"/>
        <v>3.1103999999999998</v>
      </c>
      <c r="O256" s="81">
        <f t="shared" si="11"/>
        <v>9.4679833333333328</v>
      </c>
      <c r="P256" s="56">
        <f t="shared" si="13"/>
        <v>0.67628452380952386</v>
      </c>
    </row>
    <row r="257" spans="1:16" ht="14.25" customHeight="1">
      <c r="A257" s="79">
        <v>41885</v>
      </c>
      <c r="B257" s="56">
        <v>0</v>
      </c>
      <c r="C257" s="28">
        <f t="shared" si="0"/>
        <v>0</v>
      </c>
      <c r="D257" s="28">
        <f t="shared" si="15"/>
        <v>0</v>
      </c>
      <c r="E257" s="15">
        <f t="shared" si="14"/>
        <v>5.639999999999989</v>
      </c>
      <c r="F257" s="56">
        <f t="shared" si="2"/>
        <v>183000</v>
      </c>
      <c r="G257" s="80">
        <f t="shared" si="3"/>
        <v>0</v>
      </c>
      <c r="H257" s="81">
        <f t="shared" si="4"/>
        <v>0</v>
      </c>
      <c r="I257" s="56">
        <f t="shared" si="5"/>
        <v>0</v>
      </c>
      <c r="J257" s="56">
        <f t="shared" si="6"/>
        <v>0</v>
      </c>
      <c r="K257" s="56">
        <f t="shared" si="7"/>
        <v>0</v>
      </c>
      <c r="L257" s="56">
        <f t="shared" si="8"/>
        <v>0</v>
      </c>
      <c r="M257" s="56">
        <f t="shared" si="9"/>
        <v>864</v>
      </c>
      <c r="N257" s="56">
        <f t="shared" si="10"/>
        <v>3.1103999999999998</v>
      </c>
      <c r="O257" s="81">
        <f t="shared" si="11"/>
        <v>3.1103999999999998</v>
      </c>
      <c r="P257" s="56">
        <f t="shared" si="13"/>
        <v>0.22217142857142858</v>
      </c>
    </row>
    <row r="258" spans="1:16" ht="14.25" customHeight="1">
      <c r="A258" s="79">
        <v>41886</v>
      </c>
      <c r="B258" s="56">
        <v>0</v>
      </c>
      <c r="C258" s="28">
        <f t="shared" si="0"/>
        <v>0</v>
      </c>
      <c r="D258" s="28">
        <f t="shared" si="15"/>
        <v>0</v>
      </c>
      <c r="E258" s="15">
        <f t="shared" si="14"/>
        <v>5.3399999999999892</v>
      </c>
      <c r="F258" s="56">
        <f t="shared" si="2"/>
        <v>183000</v>
      </c>
      <c r="G258" s="80">
        <f t="shared" si="3"/>
        <v>0</v>
      </c>
      <c r="H258" s="81">
        <f t="shared" si="4"/>
        <v>0</v>
      </c>
      <c r="I258" s="56">
        <f t="shared" si="5"/>
        <v>0</v>
      </c>
      <c r="J258" s="56">
        <f t="shared" si="6"/>
        <v>0</v>
      </c>
      <c r="K258" s="56">
        <f t="shared" si="7"/>
        <v>0</v>
      </c>
      <c r="L258" s="56">
        <f t="shared" si="8"/>
        <v>0</v>
      </c>
      <c r="M258" s="56">
        <f t="shared" si="9"/>
        <v>864</v>
      </c>
      <c r="N258" s="56">
        <f t="shared" si="10"/>
        <v>3.1103999999999998</v>
      </c>
      <c r="O258" s="81">
        <f t="shared" si="11"/>
        <v>3.1103999999999998</v>
      </c>
      <c r="P258" s="56">
        <f t="shared" si="13"/>
        <v>0.22217142857142858</v>
      </c>
    </row>
    <row r="259" spans="1:16" ht="14.25" customHeight="1">
      <c r="A259" s="79">
        <v>41887</v>
      </c>
      <c r="B259" s="56">
        <v>0</v>
      </c>
      <c r="C259" s="28">
        <f t="shared" si="0"/>
        <v>0</v>
      </c>
      <c r="D259" s="28">
        <f t="shared" si="15"/>
        <v>0</v>
      </c>
      <c r="E259" s="15">
        <f t="shared" si="14"/>
        <v>5.0399999999999894</v>
      </c>
      <c r="F259" s="56">
        <f t="shared" si="2"/>
        <v>183000</v>
      </c>
      <c r="G259" s="80">
        <f t="shared" si="3"/>
        <v>0</v>
      </c>
      <c r="H259" s="81">
        <f t="shared" si="4"/>
        <v>0</v>
      </c>
      <c r="I259" s="56">
        <f t="shared" si="5"/>
        <v>0</v>
      </c>
      <c r="J259" s="56">
        <f t="shared" si="6"/>
        <v>0</v>
      </c>
      <c r="K259" s="56">
        <f t="shared" si="7"/>
        <v>0</v>
      </c>
      <c r="L259" s="56">
        <f t="shared" si="8"/>
        <v>0</v>
      </c>
      <c r="M259" s="56">
        <f t="shared" si="9"/>
        <v>864</v>
      </c>
      <c r="N259" s="56">
        <f t="shared" si="10"/>
        <v>3.1103999999999998</v>
      </c>
      <c r="O259" s="81">
        <f t="shared" si="11"/>
        <v>3.1103999999999998</v>
      </c>
      <c r="P259" s="56">
        <f t="shared" si="13"/>
        <v>0.22217142857142858</v>
      </c>
    </row>
    <row r="260" spans="1:16" ht="14.25" customHeight="1">
      <c r="A260" s="79">
        <v>41888</v>
      </c>
      <c r="B260" s="56">
        <v>0</v>
      </c>
      <c r="C260" s="28">
        <f t="shared" si="0"/>
        <v>0</v>
      </c>
      <c r="D260" s="28">
        <f t="shared" si="15"/>
        <v>0</v>
      </c>
      <c r="E260" s="15">
        <f t="shared" si="14"/>
        <v>4.7399999999999896</v>
      </c>
      <c r="F260" s="56">
        <f t="shared" si="2"/>
        <v>183000</v>
      </c>
      <c r="G260" s="80">
        <f t="shared" si="3"/>
        <v>0</v>
      </c>
      <c r="H260" s="81">
        <f t="shared" si="4"/>
        <v>0</v>
      </c>
      <c r="I260" s="56">
        <f t="shared" si="5"/>
        <v>0</v>
      </c>
      <c r="J260" s="56">
        <f t="shared" si="6"/>
        <v>0</v>
      </c>
      <c r="K260" s="56">
        <f t="shared" si="7"/>
        <v>0</v>
      </c>
      <c r="L260" s="56">
        <f t="shared" si="8"/>
        <v>0</v>
      </c>
      <c r="M260" s="56">
        <f t="shared" si="9"/>
        <v>864</v>
      </c>
      <c r="N260" s="56">
        <f t="shared" si="10"/>
        <v>3.1103999999999998</v>
      </c>
      <c r="O260" s="81">
        <f t="shared" si="11"/>
        <v>3.1103999999999998</v>
      </c>
      <c r="P260" s="56">
        <f t="shared" si="13"/>
        <v>0.22217142857142858</v>
      </c>
    </row>
    <row r="261" spans="1:16" ht="14.25" customHeight="1">
      <c r="A261" s="79">
        <v>41889</v>
      </c>
      <c r="B261" s="56">
        <v>0</v>
      </c>
      <c r="C261" s="28">
        <f t="shared" si="0"/>
        <v>0</v>
      </c>
      <c r="D261" s="28">
        <f t="shared" si="15"/>
        <v>0</v>
      </c>
      <c r="E261" s="15">
        <f t="shared" si="14"/>
        <v>4.4399999999999897</v>
      </c>
      <c r="F261" s="56">
        <f t="shared" si="2"/>
        <v>183000</v>
      </c>
      <c r="G261" s="80">
        <f t="shared" si="3"/>
        <v>0</v>
      </c>
      <c r="H261" s="81">
        <f t="shared" si="4"/>
        <v>0</v>
      </c>
      <c r="I261" s="56">
        <f t="shared" si="5"/>
        <v>0</v>
      </c>
      <c r="J261" s="56">
        <f t="shared" si="6"/>
        <v>0</v>
      </c>
      <c r="K261" s="56">
        <f t="shared" si="7"/>
        <v>0</v>
      </c>
      <c r="L261" s="56">
        <f t="shared" si="8"/>
        <v>0</v>
      </c>
      <c r="M261" s="56">
        <f t="shared" si="9"/>
        <v>864</v>
      </c>
      <c r="N261" s="56">
        <f t="shared" si="10"/>
        <v>3.1103999999999998</v>
      </c>
      <c r="O261" s="81">
        <f t="shared" si="11"/>
        <v>3.1103999999999998</v>
      </c>
      <c r="P261" s="56">
        <f t="shared" si="13"/>
        <v>0.22217142857142858</v>
      </c>
    </row>
    <row r="262" spans="1:16" ht="14.25" customHeight="1">
      <c r="A262" s="79">
        <v>41890</v>
      </c>
      <c r="B262" s="56">
        <v>0</v>
      </c>
      <c r="C262" s="28">
        <f t="shared" si="0"/>
        <v>0</v>
      </c>
      <c r="D262" s="28">
        <f t="shared" si="15"/>
        <v>0</v>
      </c>
      <c r="E262" s="15">
        <f t="shared" si="14"/>
        <v>4.1399999999999899</v>
      </c>
      <c r="F262" s="56">
        <f t="shared" si="2"/>
        <v>183000</v>
      </c>
      <c r="G262" s="80">
        <f t="shared" si="3"/>
        <v>0</v>
      </c>
      <c r="H262" s="81">
        <f t="shared" si="4"/>
        <v>0</v>
      </c>
      <c r="I262" s="56">
        <f t="shared" si="5"/>
        <v>0</v>
      </c>
      <c r="J262" s="56">
        <f t="shared" si="6"/>
        <v>0</v>
      </c>
      <c r="K262" s="56">
        <f t="shared" si="7"/>
        <v>0</v>
      </c>
      <c r="L262" s="56">
        <f t="shared" si="8"/>
        <v>0</v>
      </c>
      <c r="M262" s="56">
        <f t="shared" si="9"/>
        <v>864</v>
      </c>
      <c r="N262" s="56">
        <f t="shared" si="10"/>
        <v>3.1103999999999998</v>
      </c>
      <c r="O262" s="81">
        <f t="shared" si="11"/>
        <v>3.1103999999999998</v>
      </c>
      <c r="P262" s="56">
        <f t="shared" si="13"/>
        <v>0.22217142857142858</v>
      </c>
    </row>
    <row r="263" spans="1:16" ht="14.25" customHeight="1">
      <c r="A263" s="79">
        <v>41891</v>
      </c>
      <c r="B263" s="56">
        <v>0</v>
      </c>
      <c r="C263" s="28">
        <f t="shared" si="0"/>
        <v>0</v>
      </c>
      <c r="D263" s="28">
        <f t="shared" si="15"/>
        <v>0</v>
      </c>
      <c r="E263" s="15">
        <f t="shared" si="14"/>
        <v>3.8399999999999901</v>
      </c>
      <c r="F263" s="56">
        <f t="shared" si="2"/>
        <v>183000</v>
      </c>
      <c r="G263" s="80">
        <f t="shared" si="3"/>
        <v>0</v>
      </c>
      <c r="H263" s="81">
        <f t="shared" si="4"/>
        <v>0</v>
      </c>
      <c r="I263" s="56">
        <f t="shared" si="5"/>
        <v>0</v>
      </c>
      <c r="J263" s="56">
        <f t="shared" si="6"/>
        <v>0</v>
      </c>
      <c r="K263" s="56">
        <f t="shared" si="7"/>
        <v>0</v>
      </c>
      <c r="L263" s="56">
        <f t="shared" si="8"/>
        <v>0</v>
      </c>
      <c r="M263" s="56">
        <f t="shared" si="9"/>
        <v>864</v>
      </c>
      <c r="N263" s="56">
        <f t="shared" si="10"/>
        <v>3.1103999999999998</v>
      </c>
      <c r="O263" s="81">
        <f t="shared" si="11"/>
        <v>3.1103999999999998</v>
      </c>
      <c r="P263" s="56">
        <f t="shared" si="13"/>
        <v>0.22217142857142858</v>
      </c>
    </row>
    <row r="264" spans="1:16" ht="14.25" customHeight="1">
      <c r="A264" s="79">
        <v>41892</v>
      </c>
      <c r="B264" s="56">
        <v>0</v>
      </c>
      <c r="C264" s="28">
        <f t="shared" si="0"/>
        <v>0</v>
      </c>
      <c r="D264" s="28">
        <f t="shared" si="15"/>
        <v>0</v>
      </c>
      <c r="E264" s="15">
        <f t="shared" si="14"/>
        <v>3.5399999999999903</v>
      </c>
      <c r="F264" s="56">
        <f t="shared" si="2"/>
        <v>183000</v>
      </c>
      <c r="G264" s="80">
        <f t="shared" si="3"/>
        <v>0</v>
      </c>
      <c r="H264" s="81">
        <f t="shared" si="4"/>
        <v>0</v>
      </c>
      <c r="I264" s="56">
        <f t="shared" si="5"/>
        <v>0</v>
      </c>
      <c r="J264" s="56">
        <f t="shared" si="6"/>
        <v>0</v>
      </c>
      <c r="K264" s="56">
        <f t="shared" si="7"/>
        <v>0</v>
      </c>
      <c r="L264" s="56">
        <f t="shared" si="8"/>
        <v>0</v>
      </c>
      <c r="M264" s="56">
        <f t="shared" si="9"/>
        <v>864</v>
      </c>
      <c r="N264" s="56">
        <f t="shared" si="10"/>
        <v>3.1103999999999998</v>
      </c>
      <c r="O264" s="81">
        <f t="shared" si="11"/>
        <v>3.1103999999999998</v>
      </c>
      <c r="P264" s="56">
        <f t="shared" si="13"/>
        <v>0.22217142857142858</v>
      </c>
    </row>
    <row r="265" spans="1:16" ht="14.25" customHeight="1">
      <c r="A265" s="79">
        <v>41893</v>
      </c>
      <c r="B265" s="56">
        <v>0</v>
      </c>
      <c r="C265" s="28">
        <f t="shared" si="0"/>
        <v>0</v>
      </c>
      <c r="D265" s="28">
        <f t="shared" si="15"/>
        <v>0</v>
      </c>
      <c r="E265" s="15">
        <f t="shared" si="14"/>
        <v>3.2399999999999904</v>
      </c>
      <c r="F265" s="56">
        <f t="shared" si="2"/>
        <v>183000</v>
      </c>
      <c r="G265" s="80">
        <f t="shared" si="3"/>
        <v>0</v>
      </c>
      <c r="H265" s="81">
        <f t="shared" si="4"/>
        <v>0</v>
      </c>
      <c r="I265" s="56">
        <f t="shared" si="5"/>
        <v>0</v>
      </c>
      <c r="J265" s="56">
        <f t="shared" si="6"/>
        <v>0</v>
      </c>
      <c r="K265" s="56">
        <f t="shared" si="7"/>
        <v>0</v>
      </c>
      <c r="L265" s="56">
        <f t="shared" si="8"/>
        <v>0</v>
      </c>
      <c r="M265" s="56">
        <f t="shared" si="9"/>
        <v>864</v>
      </c>
      <c r="N265" s="56">
        <f t="shared" si="10"/>
        <v>3.1103999999999998</v>
      </c>
      <c r="O265" s="81">
        <f t="shared" si="11"/>
        <v>3.1103999999999998</v>
      </c>
      <c r="P265" s="56">
        <f t="shared" si="13"/>
        <v>0.22217142857142858</v>
      </c>
    </row>
    <row r="266" spans="1:16" ht="14.25" customHeight="1">
      <c r="A266" s="79">
        <v>41894</v>
      </c>
      <c r="B266" s="56">
        <v>0</v>
      </c>
      <c r="C266" s="28">
        <f t="shared" si="0"/>
        <v>0</v>
      </c>
      <c r="D266" s="28">
        <f t="shared" si="15"/>
        <v>0</v>
      </c>
      <c r="E266" s="15">
        <f t="shared" si="14"/>
        <v>2.9399999999999906</v>
      </c>
      <c r="F266" s="56">
        <f t="shared" si="2"/>
        <v>183000</v>
      </c>
      <c r="G266" s="80">
        <f t="shared" si="3"/>
        <v>0</v>
      </c>
      <c r="H266" s="81">
        <f t="shared" si="4"/>
        <v>0</v>
      </c>
      <c r="I266" s="56">
        <f t="shared" si="5"/>
        <v>0</v>
      </c>
      <c r="J266" s="56">
        <f t="shared" si="6"/>
        <v>0</v>
      </c>
      <c r="K266" s="56">
        <f t="shared" si="7"/>
        <v>0</v>
      </c>
      <c r="L266" s="56">
        <f t="shared" si="8"/>
        <v>0</v>
      </c>
      <c r="M266" s="56">
        <f t="shared" si="9"/>
        <v>864</v>
      </c>
      <c r="N266" s="56">
        <f t="shared" si="10"/>
        <v>3.1103999999999998</v>
      </c>
      <c r="O266" s="81">
        <f t="shared" si="11"/>
        <v>3.1103999999999998</v>
      </c>
      <c r="P266" s="56">
        <f t="shared" si="13"/>
        <v>0.22217142857142858</v>
      </c>
    </row>
    <row r="267" spans="1:16" ht="14.25" customHeight="1">
      <c r="A267" s="79">
        <v>41895</v>
      </c>
      <c r="B267" s="56">
        <v>0</v>
      </c>
      <c r="C267" s="28">
        <f t="shared" ref="C267:C376" si="16">B267/1000*$B$2</f>
        <v>0</v>
      </c>
      <c r="D267" s="28">
        <f t="shared" si="15"/>
        <v>0</v>
      </c>
      <c r="E267" s="15">
        <f t="shared" si="14"/>
        <v>2.6399999999999908</v>
      </c>
      <c r="F267" s="56">
        <f t="shared" ref="F267:F376" si="17">$G$2*1000</f>
        <v>183000</v>
      </c>
      <c r="G267" s="80">
        <f t="shared" ref="G267:G376" si="18">C267*F267/$G$1</f>
        <v>0</v>
      </c>
      <c r="H267" s="81">
        <f t="shared" ref="H267:H376" si="19">G267/1000000</f>
        <v>0</v>
      </c>
      <c r="I267" s="56">
        <f t="shared" ref="I267:I376" si="20">$J$2*C267/$J$1*1000</f>
        <v>0</v>
      </c>
      <c r="J267" s="56">
        <f t="shared" ref="J267:J376" si="21">I267/1000</f>
        <v>0</v>
      </c>
      <c r="K267" s="56">
        <f t="shared" ref="K267:K376" si="22">J267*2000000</f>
        <v>0</v>
      </c>
      <c r="L267" s="56">
        <f t="shared" ref="L267:L376" si="23">K267/1000000</f>
        <v>0</v>
      </c>
      <c r="M267" s="56">
        <f t="shared" ref="M267:M376" si="24">$M$1*24</f>
        <v>864</v>
      </c>
      <c r="N267" s="56">
        <f t="shared" ref="N267:N375" si="25">M267*3600/1000000</f>
        <v>3.1103999999999998</v>
      </c>
      <c r="O267" s="81">
        <f t="shared" ref="O267:O376" si="26">H267+L267+N267</f>
        <v>3.1103999999999998</v>
      </c>
      <c r="P267" s="56">
        <f t="shared" si="13"/>
        <v>0.22217142857142858</v>
      </c>
    </row>
    <row r="268" spans="1:16" ht="14.25" customHeight="1">
      <c r="A268" s="79">
        <v>41896</v>
      </c>
      <c r="B268" s="56">
        <v>0</v>
      </c>
      <c r="C268" s="28">
        <f t="shared" si="16"/>
        <v>0</v>
      </c>
      <c r="D268" s="28">
        <f t="shared" si="15"/>
        <v>0</v>
      </c>
      <c r="E268" s="15">
        <f t="shared" si="14"/>
        <v>2.339999999999991</v>
      </c>
      <c r="F268" s="56">
        <f t="shared" si="17"/>
        <v>183000</v>
      </c>
      <c r="G268" s="80">
        <f t="shared" si="18"/>
        <v>0</v>
      </c>
      <c r="H268" s="81">
        <f t="shared" si="19"/>
        <v>0</v>
      </c>
      <c r="I268" s="56">
        <f t="shared" si="20"/>
        <v>0</v>
      </c>
      <c r="J268" s="56">
        <f t="shared" si="21"/>
        <v>0</v>
      </c>
      <c r="K268" s="56">
        <f t="shared" si="22"/>
        <v>0</v>
      </c>
      <c r="L268" s="56">
        <f t="shared" si="23"/>
        <v>0</v>
      </c>
      <c r="M268" s="56">
        <f t="shared" si="24"/>
        <v>864</v>
      </c>
      <c r="N268" s="56">
        <f t="shared" si="25"/>
        <v>3.1103999999999998</v>
      </c>
      <c r="O268" s="81">
        <f t="shared" si="26"/>
        <v>3.1103999999999998</v>
      </c>
      <c r="P268" s="56">
        <f t="shared" si="13"/>
        <v>0.22217142857142858</v>
      </c>
    </row>
    <row r="269" spans="1:16" ht="14.25" customHeight="1">
      <c r="A269" s="79">
        <v>41897</v>
      </c>
      <c r="B269" s="56">
        <v>0</v>
      </c>
      <c r="C269" s="28">
        <f t="shared" si="16"/>
        <v>0</v>
      </c>
      <c r="D269" s="28">
        <f t="shared" si="15"/>
        <v>0</v>
      </c>
      <c r="E269" s="15">
        <f t="shared" si="14"/>
        <v>2.0399999999999912</v>
      </c>
      <c r="F269" s="56">
        <f t="shared" si="17"/>
        <v>183000</v>
      </c>
      <c r="G269" s="80">
        <f t="shared" si="18"/>
        <v>0</v>
      </c>
      <c r="H269" s="81">
        <f t="shared" si="19"/>
        <v>0</v>
      </c>
      <c r="I269" s="56">
        <f t="shared" si="20"/>
        <v>0</v>
      </c>
      <c r="J269" s="56">
        <f t="shared" si="21"/>
        <v>0</v>
      </c>
      <c r="K269" s="56">
        <f t="shared" si="22"/>
        <v>0</v>
      </c>
      <c r="L269" s="56">
        <f t="shared" si="23"/>
        <v>0</v>
      </c>
      <c r="M269" s="56">
        <f t="shared" si="24"/>
        <v>864</v>
      </c>
      <c r="N269" s="56">
        <f t="shared" si="25"/>
        <v>3.1103999999999998</v>
      </c>
      <c r="O269" s="81">
        <f t="shared" si="26"/>
        <v>3.1103999999999998</v>
      </c>
      <c r="P269" s="56">
        <f t="shared" ref="P269:P376" si="27">O269/$P$1/$P$2</f>
        <v>0.22217142857142858</v>
      </c>
    </row>
    <row r="270" spans="1:16" ht="14.25" customHeight="1">
      <c r="A270" s="79">
        <v>41898</v>
      </c>
      <c r="B270" s="56">
        <v>0</v>
      </c>
      <c r="C270" s="28">
        <f t="shared" si="16"/>
        <v>0</v>
      </c>
      <c r="D270" s="28">
        <f t="shared" si="15"/>
        <v>0</v>
      </c>
      <c r="E270" s="15">
        <f t="shared" si="14"/>
        <v>1.7399999999999911</v>
      </c>
      <c r="F270" s="56">
        <f t="shared" si="17"/>
        <v>183000</v>
      </c>
      <c r="G270" s="80">
        <f t="shared" si="18"/>
        <v>0</v>
      </c>
      <c r="H270" s="81">
        <f t="shared" si="19"/>
        <v>0</v>
      </c>
      <c r="I270" s="56">
        <f t="shared" si="20"/>
        <v>0</v>
      </c>
      <c r="J270" s="56">
        <f t="shared" si="21"/>
        <v>0</v>
      </c>
      <c r="K270" s="56">
        <f t="shared" si="22"/>
        <v>0</v>
      </c>
      <c r="L270" s="56">
        <f t="shared" si="23"/>
        <v>0</v>
      </c>
      <c r="M270" s="56">
        <f t="shared" si="24"/>
        <v>864</v>
      </c>
      <c r="N270" s="56">
        <f t="shared" si="25"/>
        <v>3.1103999999999998</v>
      </c>
      <c r="O270" s="81">
        <f t="shared" si="26"/>
        <v>3.1103999999999998</v>
      </c>
      <c r="P270" s="56">
        <f t="shared" si="27"/>
        <v>0.22217142857142858</v>
      </c>
    </row>
    <row r="271" spans="1:16" ht="14.25" customHeight="1">
      <c r="A271" s="79">
        <v>41899</v>
      </c>
      <c r="B271" s="56">
        <v>0</v>
      </c>
      <c r="C271" s="28">
        <f t="shared" si="16"/>
        <v>0</v>
      </c>
      <c r="D271" s="28">
        <f t="shared" si="15"/>
        <v>0</v>
      </c>
      <c r="E271" s="15">
        <f t="shared" si="14"/>
        <v>1.4399999999999911</v>
      </c>
      <c r="F271" s="56">
        <f t="shared" si="17"/>
        <v>183000</v>
      </c>
      <c r="G271" s="80">
        <f t="shared" si="18"/>
        <v>0</v>
      </c>
      <c r="H271" s="81">
        <f t="shared" si="19"/>
        <v>0</v>
      </c>
      <c r="I271" s="56">
        <f t="shared" si="20"/>
        <v>0</v>
      </c>
      <c r="J271" s="56">
        <f t="shared" si="21"/>
        <v>0</v>
      </c>
      <c r="K271" s="56">
        <f t="shared" si="22"/>
        <v>0</v>
      </c>
      <c r="L271" s="56">
        <f t="shared" si="23"/>
        <v>0</v>
      </c>
      <c r="M271" s="56">
        <f t="shared" si="24"/>
        <v>864</v>
      </c>
      <c r="N271" s="56">
        <f t="shared" si="25"/>
        <v>3.1103999999999998</v>
      </c>
      <c r="O271" s="81">
        <f t="shared" si="26"/>
        <v>3.1103999999999998</v>
      </c>
      <c r="P271" s="56">
        <f t="shared" si="27"/>
        <v>0.22217142857142858</v>
      </c>
    </row>
    <row r="272" spans="1:16" ht="14.25" customHeight="1">
      <c r="A272" s="79">
        <v>41900</v>
      </c>
      <c r="B272" s="56">
        <v>26.4</v>
      </c>
      <c r="C272" s="28">
        <f t="shared" si="16"/>
        <v>2.64</v>
      </c>
      <c r="D272" s="28">
        <f t="shared" si="15"/>
        <v>0.4</v>
      </c>
      <c r="E272" s="15">
        <f t="shared" si="14"/>
        <v>3.7799999999999914</v>
      </c>
      <c r="F272" s="56">
        <f t="shared" si="17"/>
        <v>183000</v>
      </c>
      <c r="G272" s="80">
        <f t="shared" si="18"/>
        <v>671000</v>
      </c>
      <c r="H272" s="81">
        <f t="shared" si="19"/>
        <v>0.67100000000000004</v>
      </c>
      <c r="I272" s="56">
        <f t="shared" si="20"/>
        <v>13200</v>
      </c>
      <c r="J272" s="56">
        <f t="shared" si="21"/>
        <v>13.2</v>
      </c>
      <c r="K272" s="56">
        <f t="shared" si="22"/>
        <v>26400000</v>
      </c>
      <c r="L272" s="56">
        <f t="shared" si="23"/>
        <v>26.4</v>
      </c>
      <c r="M272" s="56">
        <f t="shared" si="24"/>
        <v>864</v>
      </c>
      <c r="N272" s="56">
        <f t="shared" si="25"/>
        <v>3.1103999999999998</v>
      </c>
      <c r="O272" s="81">
        <f t="shared" si="26"/>
        <v>30.181399999999996</v>
      </c>
      <c r="P272" s="56">
        <f t="shared" si="27"/>
        <v>2.1558142857142859</v>
      </c>
    </row>
    <row r="273" spans="1:16" ht="14.25" customHeight="1">
      <c r="A273" s="79">
        <v>41901</v>
      </c>
      <c r="B273" s="56">
        <v>0.4</v>
      </c>
      <c r="C273" s="28">
        <f t="shared" si="16"/>
        <v>0.04</v>
      </c>
      <c r="D273" s="28">
        <f t="shared" si="15"/>
        <v>0.04</v>
      </c>
      <c r="E273" s="15">
        <f t="shared" si="14"/>
        <v>3.5199999999999916</v>
      </c>
      <c r="F273" s="56">
        <f t="shared" si="17"/>
        <v>183000</v>
      </c>
      <c r="G273" s="80">
        <f t="shared" si="18"/>
        <v>10166.666666666668</v>
      </c>
      <c r="H273" s="81">
        <f t="shared" si="19"/>
        <v>1.0166666666666668E-2</v>
      </c>
      <c r="I273" s="56">
        <f t="shared" si="20"/>
        <v>200</v>
      </c>
      <c r="J273" s="56">
        <f t="shared" si="21"/>
        <v>0.2</v>
      </c>
      <c r="K273" s="56">
        <f t="shared" si="22"/>
        <v>400000</v>
      </c>
      <c r="L273" s="56">
        <f t="shared" si="23"/>
        <v>0.4</v>
      </c>
      <c r="M273" s="56">
        <f t="shared" si="24"/>
        <v>864</v>
      </c>
      <c r="N273" s="56">
        <f t="shared" si="25"/>
        <v>3.1103999999999998</v>
      </c>
      <c r="O273" s="81">
        <f t="shared" si="26"/>
        <v>3.5205666666666664</v>
      </c>
      <c r="P273" s="56">
        <f t="shared" si="27"/>
        <v>0.25146904761904759</v>
      </c>
    </row>
    <row r="274" spans="1:16" ht="14.25" customHeight="1">
      <c r="A274" s="79">
        <v>41902</v>
      </c>
      <c r="B274" s="56">
        <v>0</v>
      </c>
      <c r="C274" s="28">
        <f t="shared" si="16"/>
        <v>0</v>
      </c>
      <c r="D274" s="28">
        <f t="shared" si="15"/>
        <v>0</v>
      </c>
      <c r="E274" s="15">
        <f t="shared" si="14"/>
        <v>3.2199999999999918</v>
      </c>
      <c r="F274" s="56">
        <f t="shared" si="17"/>
        <v>183000</v>
      </c>
      <c r="G274" s="80">
        <f t="shared" si="18"/>
        <v>0</v>
      </c>
      <c r="H274" s="81">
        <f t="shared" si="19"/>
        <v>0</v>
      </c>
      <c r="I274" s="56">
        <f t="shared" si="20"/>
        <v>0</v>
      </c>
      <c r="J274" s="56">
        <f t="shared" si="21"/>
        <v>0</v>
      </c>
      <c r="K274" s="56">
        <f t="shared" si="22"/>
        <v>0</v>
      </c>
      <c r="L274" s="56">
        <f t="shared" si="23"/>
        <v>0</v>
      </c>
      <c r="M274" s="56">
        <f t="shared" si="24"/>
        <v>864</v>
      </c>
      <c r="N274" s="56">
        <f t="shared" si="25"/>
        <v>3.1103999999999998</v>
      </c>
      <c r="O274" s="81">
        <f t="shared" si="26"/>
        <v>3.1103999999999998</v>
      </c>
      <c r="P274" s="56">
        <f t="shared" si="27"/>
        <v>0.22217142857142858</v>
      </c>
    </row>
    <row r="275" spans="1:16" ht="14.25" customHeight="1">
      <c r="A275" s="79">
        <v>41903</v>
      </c>
      <c r="B275" s="56">
        <v>2</v>
      </c>
      <c r="C275" s="28">
        <f t="shared" si="16"/>
        <v>0.2</v>
      </c>
      <c r="D275" s="28">
        <f t="shared" si="15"/>
        <v>0.2</v>
      </c>
      <c r="E275" s="15">
        <f t="shared" si="14"/>
        <v>3.1199999999999921</v>
      </c>
      <c r="F275" s="56">
        <f t="shared" si="17"/>
        <v>183000</v>
      </c>
      <c r="G275" s="80">
        <f t="shared" si="18"/>
        <v>50833.333333333336</v>
      </c>
      <c r="H275" s="81">
        <f t="shared" si="19"/>
        <v>5.0833333333333335E-2</v>
      </c>
      <c r="I275" s="56">
        <f t="shared" si="20"/>
        <v>1000</v>
      </c>
      <c r="J275" s="56">
        <f t="shared" si="21"/>
        <v>1</v>
      </c>
      <c r="K275" s="56">
        <f t="shared" si="22"/>
        <v>2000000</v>
      </c>
      <c r="L275" s="56">
        <f t="shared" si="23"/>
        <v>2</v>
      </c>
      <c r="M275" s="56">
        <f t="shared" si="24"/>
        <v>864</v>
      </c>
      <c r="N275" s="56">
        <f t="shared" si="25"/>
        <v>3.1103999999999998</v>
      </c>
      <c r="O275" s="81">
        <f t="shared" si="26"/>
        <v>5.1612333333333336</v>
      </c>
      <c r="P275" s="56">
        <f t="shared" si="27"/>
        <v>0.36865952380952388</v>
      </c>
    </row>
    <row r="276" spans="1:16" ht="14.25" customHeight="1">
      <c r="A276" s="79">
        <v>41904</v>
      </c>
      <c r="B276" s="56">
        <v>12.4</v>
      </c>
      <c r="C276" s="28">
        <f t="shared" si="16"/>
        <v>1.24</v>
      </c>
      <c r="D276" s="28">
        <f t="shared" si="15"/>
        <v>0.4</v>
      </c>
      <c r="E276" s="15">
        <f t="shared" si="14"/>
        <v>4.0599999999999925</v>
      </c>
      <c r="F276" s="56">
        <f t="shared" si="17"/>
        <v>183000</v>
      </c>
      <c r="G276" s="80">
        <f t="shared" si="18"/>
        <v>315166.66666666669</v>
      </c>
      <c r="H276" s="81">
        <f t="shared" si="19"/>
        <v>0.31516666666666671</v>
      </c>
      <c r="I276" s="56">
        <f t="shared" si="20"/>
        <v>6200</v>
      </c>
      <c r="J276" s="56">
        <f t="shared" si="21"/>
        <v>6.2</v>
      </c>
      <c r="K276" s="56">
        <f t="shared" si="22"/>
        <v>12400000</v>
      </c>
      <c r="L276" s="56">
        <f t="shared" si="23"/>
        <v>12.4</v>
      </c>
      <c r="M276" s="56">
        <f t="shared" si="24"/>
        <v>864</v>
      </c>
      <c r="N276" s="56">
        <f t="shared" si="25"/>
        <v>3.1103999999999998</v>
      </c>
      <c r="O276" s="81">
        <f t="shared" si="26"/>
        <v>15.825566666666667</v>
      </c>
      <c r="P276" s="56">
        <f t="shared" si="27"/>
        <v>1.130397619047619</v>
      </c>
    </row>
    <row r="277" spans="1:16" ht="14.25" customHeight="1">
      <c r="A277" s="79">
        <v>41905</v>
      </c>
      <c r="B277" s="56">
        <v>29.4</v>
      </c>
      <c r="C277" s="28">
        <f t="shared" si="16"/>
        <v>2.94</v>
      </c>
      <c r="D277" s="28">
        <f t="shared" si="15"/>
        <v>0.4</v>
      </c>
      <c r="E277" s="15">
        <f t="shared" si="14"/>
        <v>6.6999999999999931</v>
      </c>
      <c r="F277" s="56">
        <f t="shared" si="17"/>
        <v>183000</v>
      </c>
      <c r="G277" s="80">
        <f t="shared" si="18"/>
        <v>747250</v>
      </c>
      <c r="H277" s="81">
        <f t="shared" si="19"/>
        <v>0.74724999999999997</v>
      </c>
      <c r="I277" s="56">
        <f t="shared" si="20"/>
        <v>14700</v>
      </c>
      <c r="J277" s="56">
        <f t="shared" si="21"/>
        <v>14.7</v>
      </c>
      <c r="K277" s="56">
        <f t="shared" si="22"/>
        <v>29400000</v>
      </c>
      <c r="L277" s="56">
        <f t="shared" si="23"/>
        <v>29.4</v>
      </c>
      <c r="M277" s="56">
        <f t="shared" si="24"/>
        <v>864</v>
      </c>
      <c r="N277" s="56">
        <f t="shared" si="25"/>
        <v>3.1103999999999998</v>
      </c>
      <c r="O277" s="81">
        <f t="shared" si="26"/>
        <v>33.257649999999998</v>
      </c>
      <c r="P277" s="56">
        <f t="shared" si="27"/>
        <v>2.3755464285714285</v>
      </c>
    </row>
    <row r="278" spans="1:16" ht="14.25" customHeight="1">
      <c r="A278" s="79">
        <v>41906</v>
      </c>
      <c r="B278" s="56">
        <v>1.6</v>
      </c>
      <c r="C278" s="28">
        <f t="shared" si="16"/>
        <v>0.16</v>
      </c>
      <c r="D278" s="28">
        <f t="shared" si="15"/>
        <v>0.16</v>
      </c>
      <c r="E278" s="15">
        <f t="shared" si="14"/>
        <v>6.5599999999999934</v>
      </c>
      <c r="F278" s="56">
        <f t="shared" si="17"/>
        <v>183000</v>
      </c>
      <c r="G278" s="80">
        <f t="shared" si="18"/>
        <v>40666.666666666672</v>
      </c>
      <c r="H278" s="81">
        <f t="shared" si="19"/>
        <v>4.066666666666667E-2</v>
      </c>
      <c r="I278" s="56">
        <f t="shared" si="20"/>
        <v>800</v>
      </c>
      <c r="J278" s="56">
        <f t="shared" si="21"/>
        <v>0.8</v>
      </c>
      <c r="K278" s="56">
        <f t="shared" si="22"/>
        <v>1600000</v>
      </c>
      <c r="L278" s="56">
        <f t="shared" si="23"/>
        <v>1.6</v>
      </c>
      <c r="M278" s="56">
        <f t="shared" si="24"/>
        <v>864</v>
      </c>
      <c r="N278" s="56">
        <f t="shared" si="25"/>
        <v>3.1103999999999998</v>
      </c>
      <c r="O278" s="81">
        <f t="shared" si="26"/>
        <v>4.7510666666666665</v>
      </c>
      <c r="P278" s="56">
        <f t="shared" si="27"/>
        <v>0.33936190476190481</v>
      </c>
    </row>
    <row r="279" spans="1:16" ht="14.25" customHeight="1">
      <c r="A279" s="79">
        <v>41907</v>
      </c>
      <c r="B279" s="56">
        <v>0.6</v>
      </c>
      <c r="C279" s="28">
        <f t="shared" si="16"/>
        <v>0.06</v>
      </c>
      <c r="D279" s="28">
        <f t="shared" si="15"/>
        <v>0.06</v>
      </c>
      <c r="E279" s="15">
        <f t="shared" si="14"/>
        <v>6.3199999999999932</v>
      </c>
      <c r="F279" s="56">
        <f t="shared" si="17"/>
        <v>183000</v>
      </c>
      <c r="G279" s="80">
        <f t="shared" si="18"/>
        <v>15250</v>
      </c>
      <c r="H279" s="81">
        <f t="shared" si="19"/>
        <v>1.525E-2</v>
      </c>
      <c r="I279" s="56">
        <f t="shared" si="20"/>
        <v>300</v>
      </c>
      <c r="J279" s="56">
        <f t="shared" si="21"/>
        <v>0.3</v>
      </c>
      <c r="K279" s="56">
        <f t="shared" si="22"/>
        <v>600000</v>
      </c>
      <c r="L279" s="56">
        <f t="shared" si="23"/>
        <v>0.6</v>
      </c>
      <c r="M279" s="56">
        <f t="shared" si="24"/>
        <v>864</v>
      </c>
      <c r="N279" s="56">
        <f t="shared" si="25"/>
        <v>3.1103999999999998</v>
      </c>
      <c r="O279" s="81">
        <f t="shared" si="26"/>
        <v>3.7256499999999999</v>
      </c>
      <c r="P279" s="56">
        <f t="shared" si="27"/>
        <v>0.26611785714285713</v>
      </c>
    </row>
    <row r="280" spans="1:16" ht="14.25" customHeight="1">
      <c r="A280" s="79">
        <v>41908</v>
      </c>
      <c r="B280" s="56">
        <v>8.1999999999999993</v>
      </c>
      <c r="C280" s="28">
        <f t="shared" si="16"/>
        <v>0.81999999999999984</v>
      </c>
      <c r="D280" s="28">
        <f t="shared" si="15"/>
        <v>0.4</v>
      </c>
      <c r="E280" s="15">
        <f t="shared" si="14"/>
        <v>6.8399999999999936</v>
      </c>
      <c r="F280" s="56">
        <f t="shared" si="17"/>
        <v>183000</v>
      </c>
      <c r="G280" s="80">
        <f t="shared" si="18"/>
        <v>208416.66666666663</v>
      </c>
      <c r="H280" s="81">
        <f t="shared" si="19"/>
        <v>0.20841666666666664</v>
      </c>
      <c r="I280" s="56">
        <f t="shared" si="20"/>
        <v>4100</v>
      </c>
      <c r="J280" s="56">
        <f t="shared" si="21"/>
        <v>4.0999999999999996</v>
      </c>
      <c r="K280" s="56">
        <f t="shared" si="22"/>
        <v>8199999.9999999991</v>
      </c>
      <c r="L280" s="56">
        <f t="shared" si="23"/>
        <v>8.1999999999999993</v>
      </c>
      <c r="M280" s="56">
        <f t="shared" si="24"/>
        <v>864</v>
      </c>
      <c r="N280" s="56">
        <f t="shared" si="25"/>
        <v>3.1103999999999998</v>
      </c>
      <c r="O280" s="81">
        <f t="shared" si="26"/>
        <v>11.518816666666666</v>
      </c>
      <c r="P280" s="56">
        <f t="shared" si="27"/>
        <v>0.82277261904761911</v>
      </c>
    </row>
    <row r="281" spans="1:16" ht="14.25" customHeight="1">
      <c r="A281" s="79">
        <v>41909</v>
      </c>
      <c r="B281" s="56">
        <v>0</v>
      </c>
      <c r="C281" s="28">
        <f t="shared" si="16"/>
        <v>0</v>
      </c>
      <c r="D281" s="28">
        <f t="shared" si="15"/>
        <v>0</v>
      </c>
      <c r="E281" s="15">
        <f t="shared" si="14"/>
        <v>6.5399999999999938</v>
      </c>
      <c r="F281" s="56">
        <f t="shared" si="17"/>
        <v>183000</v>
      </c>
      <c r="G281" s="80">
        <f t="shared" si="18"/>
        <v>0</v>
      </c>
      <c r="H281" s="81">
        <f t="shared" si="19"/>
        <v>0</v>
      </c>
      <c r="I281" s="56">
        <f t="shared" si="20"/>
        <v>0</v>
      </c>
      <c r="J281" s="56">
        <f t="shared" si="21"/>
        <v>0</v>
      </c>
      <c r="K281" s="56">
        <f t="shared" si="22"/>
        <v>0</v>
      </c>
      <c r="L281" s="56">
        <f t="shared" si="23"/>
        <v>0</v>
      </c>
      <c r="M281" s="56">
        <f t="shared" si="24"/>
        <v>864</v>
      </c>
      <c r="N281" s="56">
        <f t="shared" si="25"/>
        <v>3.1103999999999998</v>
      </c>
      <c r="O281" s="81">
        <f t="shared" si="26"/>
        <v>3.1103999999999998</v>
      </c>
      <c r="P281" s="56">
        <f t="shared" si="27"/>
        <v>0.22217142857142858</v>
      </c>
    </row>
    <row r="282" spans="1:16" ht="14.25" customHeight="1">
      <c r="A282" s="79">
        <v>41910</v>
      </c>
      <c r="B282" s="56">
        <v>12.4</v>
      </c>
      <c r="C282" s="28">
        <f t="shared" si="16"/>
        <v>1.24</v>
      </c>
      <c r="D282" s="28">
        <f t="shared" si="15"/>
        <v>0.4</v>
      </c>
      <c r="E282" s="15">
        <f t="shared" si="14"/>
        <v>7.4799999999999942</v>
      </c>
      <c r="F282" s="56">
        <f t="shared" si="17"/>
        <v>183000</v>
      </c>
      <c r="G282" s="80">
        <f t="shared" si="18"/>
        <v>315166.66666666669</v>
      </c>
      <c r="H282" s="81">
        <f t="shared" si="19"/>
        <v>0.31516666666666671</v>
      </c>
      <c r="I282" s="56">
        <f t="shared" si="20"/>
        <v>6200</v>
      </c>
      <c r="J282" s="56">
        <f t="shared" si="21"/>
        <v>6.2</v>
      </c>
      <c r="K282" s="56">
        <f t="shared" si="22"/>
        <v>12400000</v>
      </c>
      <c r="L282" s="56">
        <f t="shared" si="23"/>
        <v>12.4</v>
      </c>
      <c r="M282" s="56">
        <f t="shared" si="24"/>
        <v>864</v>
      </c>
      <c r="N282" s="56">
        <f t="shared" si="25"/>
        <v>3.1103999999999998</v>
      </c>
      <c r="O282" s="81">
        <f t="shared" si="26"/>
        <v>15.825566666666667</v>
      </c>
      <c r="P282" s="56">
        <f t="shared" si="27"/>
        <v>1.130397619047619</v>
      </c>
    </row>
    <row r="283" spans="1:16" ht="14.25" customHeight="1">
      <c r="A283" s="79">
        <v>41911</v>
      </c>
      <c r="B283" s="56">
        <v>5.6</v>
      </c>
      <c r="C283" s="28">
        <f t="shared" si="16"/>
        <v>0.55999999999999994</v>
      </c>
      <c r="D283" s="28">
        <f t="shared" si="15"/>
        <v>0.4</v>
      </c>
      <c r="E283" s="15">
        <f t="shared" si="14"/>
        <v>7.739999999999994</v>
      </c>
      <c r="F283" s="56">
        <f t="shared" si="17"/>
        <v>183000</v>
      </c>
      <c r="G283" s="80">
        <f t="shared" si="18"/>
        <v>142333.33333333331</v>
      </c>
      <c r="H283" s="81">
        <f t="shared" si="19"/>
        <v>0.14233333333333331</v>
      </c>
      <c r="I283" s="56">
        <f t="shared" si="20"/>
        <v>2800</v>
      </c>
      <c r="J283" s="56">
        <f t="shared" si="21"/>
        <v>2.8</v>
      </c>
      <c r="K283" s="56">
        <f t="shared" si="22"/>
        <v>5600000</v>
      </c>
      <c r="L283" s="56">
        <f t="shared" si="23"/>
        <v>5.6</v>
      </c>
      <c r="M283" s="56">
        <f t="shared" si="24"/>
        <v>864</v>
      </c>
      <c r="N283" s="56">
        <f t="shared" si="25"/>
        <v>3.1103999999999998</v>
      </c>
      <c r="O283" s="81">
        <f t="shared" si="26"/>
        <v>8.8527333333333331</v>
      </c>
      <c r="P283" s="56">
        <f t="shared" si="27"/>
        <v>0.63233809523809525</v>
      </c>
    </row>
    <row r="284" spans="1:16" ht="14.25" customHeight="1">
      <c r="A284" s="79">
        <v>41912</v>
      </c>
      <c r="B284" s="56">
        <v>0</v>
      </c>
      <c r="C284" s="28">
        <f t="shared" si="16"/>
        <v>0</v>
      </c>
      <c r="D284" s="28">
        <f t="shared" si="15"/>
        <v>0</v>
      </c>
      <c r="E284" s="15">
        <f t="shared" si="14"/>
        <v>7.4399999999999942</v>
      </c>
      <c r="F284" s="56">
        <f t="shared" si="17"/>
        <v>183000</v>
      </c>
      <c r="G284" s="80">
        <f t="shared" si="18"/>
        <v>0</v>
      </c>
      <c r="H284" s="81">
        <f t="shared" si="19"/>
        <v>0</v>
      </c>
      <c r="I284" s="56">
        <f t="shared" si="20"/>
        <v>0</v>
      </c>
      <c r="J284" s="56">
        <f t="shared" si="21"/>
        <v>0</v>
      </c>
      <c r="K284" s="56">
        <f t="shared" si="22"/>
        <v>0</v>
      </c>
      <c r="L284" s="56">
        <f t="shared" si="23"/>
        <v>0</v>
      </c>
      <c r="M284" s="56">
        <f t="shared" si="24"/>
        <v>864</v>
      </c>
      <c r="N284" s="56">
        <f t="shared" si="25"/>
        <v>3.1103999999999998</v>
      </c>
      <c r="O284" s="81">
        <f t="shared" si="26"/>
        <v>3.1103999999999998</v>
      </c>
      <c r="P284" s="56">
        <f t="shared" si="27"/>
        <v>0.22217142857142858</v>
      </c>
    </row>
    <row r="285" spans="1:16" ht="14.25" customHeight="1">
      <c r="A285" s="79">
        <v>41913</v>
      </c>
      <c r="B285" s="56">
        <v>0</v>
      </c>
      <c r="C285" s="28">
        <f t="shared" si="16"/>
        <v>0</v>
      </c>
      <c r="D285" s="28">
        <f t="shared" si="15"/>
        <v>0</v>
      </c>
      <c r="E285" s="15">
        <f t="shared" si="14"/>
        <v>7.1399999999999944</v>
      </c>
      <c r="F285" s="56">
        <f t="shared" si="17"/>
        <v>183000</v>
      </c>
      <c r="G285" s="80">
        <f t="shared" si="18"/>
        <v>0</v>
      </c>
      <c r="H285" s="81">
        <f t="shared" si="19"/>
        <v>0</v>
      </c>
      <c r="I285" s="56">
        <f t="shared" si="20"/>
        <v>0</v>
      </c>
      <c r="J285" s="56">
        <f t="shared" si="21"/>
        <v>0</v>
      </c>
      <c r="K285" s="56">
        <f t="shared" si="22"/>
        <v>0</v>
      </c>
      <c r="L285" s="56">
        <f t="shared" si="23"/>
        <v>0</v>
      </c>
      <c r="M285" s="56">
        <f t="shared" si="24"/>
        <v>864</v>
      </c>
      <c r="N285" s="56">
        <f t="shared" si="25"/>
        <v>3.1103999999999998</v>
      </c>
      <c r="O285" s="81">
        <f t="shared" si="26"/>
        <v>3.1103999999999998</v>
      </c>
      <c r="P285" s="56">
        <f t="shared" si="27"/>
        <v>0.22217142857142858</v>
      </c>
    </row>
    <row r="286" spans="1:16" ht="14.25" customHeight="1">
      <c r="A286" s="79">
        <v>41914</v>
      </c>
      <c r="B286" s="56">
        <v>0</v>
      </c>
      <c r="C286" s="28">
        <f t="shared" si="16"/>
        <v>0</v>
      </c>
      <c r="D286" s="28">
        <f t="shared" si="15"/>
        <v>0</v>
      </c>
      <c r="E286" s="15">
        <f t="shared" si="14"/>
        <v>6.8399999999999945</v>
      </c>
      <c r="F286" s="56">
        <f t="shared" si="17"/>
        <v>183000</v>
      </c>
      <c r="G286" s="80">
        <f t="shared" si="18"/>
        <v>0</v>
      </c>
      <c r="H286" s="81">
        <f t="shared" si="19"/>
        <v>0</v>
      </c>
      <c r="I286" s="56">
        <f t="shared" si="20"/>
        <v>0</v>
      </c>
      <c r="J286" s="56">
        <f t="shared" si="21"/>
        <v>0</v>
      </c>
      <c r="K286" s="56">
        <f t="shared" si="22"/>
        <v>0</v>
      </c>
      <c r="L286" s="56">
        <f t="shared" si="23"/>
        <v>0</v>
      </c>
      <c r="M286" s="56">
        <f t="shared" si="24"/>
        <v>864</v>
      </c>
      <c r="N286" s="56">
        <f t="shared" si="25"/>
        <v>3.1103999999999998</v>
      </c>
      <c r="O286" s="81">
        <f t="shared" si="26"/>
        <v>3.1103999999999998</v>
      </c>
      <c r="P286" s="56">
        <f t="shared" si="27"/>
        <v>0.22217142857142858</v>
      </c>
    </row>
    <row r="287" spans="1:16" ht="14.25" customHeight="1">
      <c r="A287" s="79">
        <v>41915</v>
      </c>
      <c r="B287" s="56">
        <v>57.8</v>
      </c>
      <c r="C287" s="28">
        <f t="shared" si="16"/>
        <v>5.7799999999999994</v>
      </c>
      <c r="D287" s="28">
        <f t="shared" si="15"/>
        <v>0.4</v>
      </c>
      <c r="E287" s="15">
        <f t="shared" si="14"/>
        <v>12.319999999999993</v>
      </c>
      <c r="F287" s="56">
        <f t="shared" si="17"/>
        <v>183000</v>
      </c>
      <c r="G287" s="80">
        <f t="shared" si="18"/>
        <v>1469083.333333333</v>
      </c>
      <c r="H287" s="81">
        <f t="shared" si="19"/>
        <v>1.4690833333333331</v>
      </c>
      <c r="I287" s="56">
        <f t="shared" si="20"/>
        <v>28899.999999999996</v>
      </c>
      <c r="J287" s="56">
        <f t="shared" si="21"/>
        <v>28.899999999999995</v>
      </c>
      <c r="K287" s="56">
        <f t="shared" si="22"/>
        <v>57799999.999999993</v>
      </c>
      <c r="L287" s="56">
        <f t="shared" si="23"/>
        <v>57.79999999999999</v>
      </c>
      <c r="M287" s="56">
        <f t="shared" si="24"/>
        <v>864</v>
      </c>
      <c r="N287" s="56">
        <f t="shared" si="25"/>
        <v>3.1103999999999998</v>
      </c>
      <c r="O287" s="81">
        <f t="shared" si="26"/>
        <v>62.379483333333319</v>
      </c>
      <c r="P287" s="56">
        <f t="shared" si="27"/>
        <v>4.4556773809523804</v>
      </c>
    </row>
    <row r="288" spans="1:16" ht="14.25" customHeight="1">
      <c r="A288" s="79">
        <v>41916</v>
      </c>
      <c r="B288" s="56">
        <v>6</v>
      </c>
      <c r="C288" s="28">
        <f t="shared" si="16"/>
        <v>0.6</v>
      </c>
      <c r="D288" s="28">
        <f t="shared" si="15"/>
        <v>0.4</v>
      </c>
      <c r="E288" s="15">
        <f t="shared" si="14"/>
        <v>12.619999999999992</v>
      </c>
      <c r="F288" s="56">
        <f t="shared" si="17"/>
        <v>183000</v>
      </c>
      <c r="G288" s="80">
        <f t="shared" si="18"/>
        <v>152500</v>
      </c>
      <c r="H288" s="81">
        <f t="shared" si="19"/>
        <v>0.1525</v>
      </c>
      <c r="I288" s="56">
        <f t="shared" si="20"/>
        <v>3000</v>
      </c>
      <c r="J288" s="56">
        <f t="shared" si="21"/>
        <v>3</v>
      </c>
      <c r="K288" s="56">
        <f t="shared" si="22"/>
        <v>6000000</v>
      </c>
      <c r="L288" s="56">
        <f t="shared" si="23"/>
        <v>6</v>
      </c>
      <c r="M288" s="56">
        <f t="shared" si="24"/>
        <v>864</v>
      </c>
      <c r="N288" s="56">
        <f t="shared" si="25"/>
        <v>3.1103999999999998</v>
      </c>
      <c r="O288" s="81">
        <f t="shared" si="26"/>
        <v>9.2629000000000001</v>
      </c>
      <c r="P288" s="56">
        <f t="shared" si="27"/>
        <v>0.66163571428571433</v>
      </c>
    </row>
    <row r="289" spans="1:16" ht="14.25" customHeight="1">
      <c r="A289" s="79">
        <v>41917</v>
      </c>
      <c r="B289" s="56">
        <v>9.1999999999999993</v>
      </c>
      <c r="C289" s="28">
        <f t="shared" si="16"/>
        <v>0.91999999999999993</v>
      </c>
      <c r="D289" s="28">
        <f t="shared" si="15"/>
        <v>0.4</v>
      </c>
      <c r="E289" s="15">
        <f t="shared" si="14"/>
        <v>13.239999999999991</v>
      </c>
      <c r="F289" s="56">
        <f t="shared" si="17"/>
        <v>183000</v>
      </c>
      <c r="G289" s="80">
        <f t="shared" si="18"/>
        <v>233833.33333333334</v>
      </c>
      <c r="H289" s="81">
        <f t="shared" si="19"/>
        <v>0.23383333333333334</v>
      </c>
      <c r="I289" s="56">
        <f t="shared" si="20"/>
        <v>4600</v>
      </c>
      <c r="J289" s="56">
        <f t="shared" si="21"/>
        <v>4.5999999999999996</v>
      </c>
      <c r="K289" s="56">
        <f t="shared" si="22"/>
        <v>9200000</v>
      </c>
      <c r="L289" s="56">
        <f t="shared" si="23"/>
        <v>9.1999999999999993</v>
      </c>
      <c r="M289" s="56">
        <f t="shared" si="24"/>
        <v>864</v>
      </c>
      <c r="N289" s="56">
        <f t="shared" si="25"/>
        <v>3.1103999999999998</v>
      </c>
      <c r="O289" s="81">
        <f t="shared" si="26"/>
        <v>12.544233333333333</v>
      </c>
      <c r="P289" s="56">
        <f t="shared" si="27"/>
        <v>0.89601666666666668</v>
      </c>
    </row>
    <row r="290" spans="1:16" ht="14.25" customHeight="1">
      <c r="A290" s="79">
        <v>41918</v>
      </c>
      <c r="B290" s="56">
        <v>0.4</v>
      </c>
      <c r="C290" s="28">
        <f t="shared" si="16"/>
        <v>0.04</v>
      </c>
      <c r="D290" s="28">
        <f t="shared" si="15"/>
        <v>0.04</v>
      </c>
      <c r="E290" s="15">
        <f t="shared" si="14"/>
        <v>12.97999999999999</v>
      </c>
      <c r="F290" s="56">
        <f t="shared" si="17"/>
        <v>183000</v>
      </c>
      <c r="G290" s="80">
        <f t="shared" si="18"/>
        <v>10166.666666666668</v>
      </c>
      <c r="H290" s="81">
        <f t="shared" si="19"/>
        <v>1.0166666666666668E-2</v>
      </c>
      <c r="I290" s="56">
        <f t="shared" si="20"/>
        <v>200</v>
      </c>
      <c r="J290" s="56">
        <f t="shared" si="21"/>
        <v>0.2</v>
      </c>
      <c r="K290" s="56">
        <f t="shared" si="22"/>
        <v>400000</v>
      </c>
      <c r="L290" s="56">
        <f t="shared" si="23"/>
        <v>0.4</v>
      </c>
      <c r="M290" s="56">
        <f t="shared" si="24"/>
        <v>864</v>
      </c>
      <c r="N290" s="56">
        <f t="shared" si="25"/>
        <v>3.1103999999999998</v>
      </c>
      <c r="O290" s="81">
        <f t="shared" si="26"/>
        <v>3.5205666666666664</v>
      </c>
      <c r="P290" s="56">
        <f t="shared" si="27"/>
        <v>0.25146904761904759</v>
      </c>
    </row>
    <row r="291" spans="1:16" ht="14.25" customHeight="1">
      <c r="A291" s="79">
        <v>41919</v>
      </c>
      <c r="B291" s="56">
        <v>0</v>
      </c>
      <c r="C291" s="28">
        <f t="shared" si="16"/>
        <v>0</v>
      </c>
      <c r="D291" s="28">
        <f t="shared" si="15"/>
        <v>0</v>
      </c>
      <c r="E291" s="15">
        <f t="shared" si="14"/>
        <v>12.679999999999989</v>
      </c>
      <c r="F291" s="56">
        <f t="shared" si="17"/>
        <v>183000</v>
      </c>
      <c r="G291" s="80">
        <f t="shared" si="18"/>
        <v>0</v>
      </c>
      <c r="H291" s="81">
        <f t="shared" si="19"/>
        <v>0</v>
      </c>
      <c r="I291" s="56">
        <f t="shared" si="20"/>
        <v>0</v>
      </c>
      <c r="J291" s="56">
        <f t="shared" si="21"/>
        <v>0</v>
      </c>
      <c r="K291" s="56">
        <f t="shared" si="22"/>
        <v>0</v>
      </c>
      <c r="L291" s="56">
        <f t="shared" si="23"/>
        <v>0</v>
      </c>
      <c r="M291" s="56">
        <f t="shared" si="24"/>
        <v>864</v>
      </c>
      <c r="N291" s="56">
        <f t="shared" si="25"/>
        <v>3.1103999999999998</v>
      </c>
      <c r="O291" s="81">
        <f t="shared" si="26"/>
        <v>3.1103999999999998</v>
      </c>
      <c r="P291" s="56">
        <f t="shared" si="27"/>
        <v>0.22217142857142858</v>
      </c>
    </row>
    <row r="292" spans="1:16" ht="14.25" customHeight="1">
      <c r="A292" s="79">
        <v>41920</v>
      </c>
      <c r="B292" s="56">
        <v>1.4</v>
      </c>
      <c r="C292" s="28">
        <f t="shared" si="16"/>
        <v>0.13999999999999999</v>
      </c>
      <c r="D292" s="28">
        <f t="shared" si="15"/>
        <v>0.13999999999999999</v>
      </c>
      <c r="E292" s="15">
        <f t="shared" si="14"/>
        <v>12.519999999999989</v>
      </c>
      <c r="F292" s="56">
        <f t="shared" si="17"/>
        <v>183000</v>
      </c>
      <c r="G292" s="80">
        <f t="shared" si="18"/>
        <v>35583.333333333328</v>
      </c>
      <c r="H292" s="81">
        <f t="shared" si="19"/>
        <v>3.5583333333333328E-2</v>
      </c>
      <c r="I292" s="56">
        <f t="shared" si="20"/>
        <v>700</v>
      </c>
      <c r="J292" s="56">
        <f t="shared" si="21"/>
        <v>0.7</v>
      </c>
      <c r="K292" s="56">
        <f t="shared" si="22"/>
        <v>1400000</v>
      </c>
      <c r="L292" s="56">
        <f t="shared" si="23"/>
        <v>1.4</v>
      </c>
      <c r="M292" s="56">
        <f t="shared" si="24"/>
        <v>864</v>
      </c>
      <c r="N292" s="56">
        <f t="shared" si="25"/>
        <v>3.1103999999999998</v>
      </c>
      <c r="O292" s="81">
        <f t="shared" si="26"/>
        <v>4.545983333333333</v>
      </c>
      <c r="P292" s="56">
        <f t="shared" si="27"/>
        <v>0.32471309523809527</v>
      </c>
    </row>
    <row r="293" spans="1:16" ht="14.25" customHeight="1">
      <c r="A293" s="79">
        <v>41921</v>
      </c>
      <c r="B293" s="56">
        <v>1.8</v>
      </c>
      <c r="C293" s="28">
        <f t="shared" si="16"/>
        <v>0.18</v>
      </c>
      <c r="D293" s="28">
        <f t="shared" si="15"/>
        <v>0.18</v>
      </c>
      <c r="E293" s="15">
        <f t="shared" si="14"/>
        <v>12.399999999999988</v>
      </c>
      <c r="F293" s="56">
        <f t="shared" si="17"/>
        <v>183000</v>
      </c>
      <c r="G293" s="80">
        <f t="shared" si="18"/>
        <v>45750</v>
      </c>
      <c r="H293" s="81">
        <f t="shared" si="19"/>
        <v>4.5749999999999999E-2</v>
      </c>
      <c r="I293" s="56">
        <f t="shared" si="20"/>
        <v>900</v>
      </c>
      <c r="J293" s="56">
        <f t="shared" si="21"/>
        <v>0.9</v>
      </c>
      <c r="K293" s="56">
        <f t="shared" si="22"/>
        <v>1800000</v>
      </c>
      <c r="L293" s="56">
        <f t="shared" si="23"/>
        <v>1.8</v>
      </c>
      <c r="M293" s="56">
        <f t="shared" si="24"/>
        <v>864</v>
      </c>
      <c r="N293" s="56">
        <f t="shared" si="25"/>
        <v>3.1103999999999998</v>
      </c>
      <c r="O293" s="81">
        <f t="shared" si="26"/>
        <v>4.9561500000000001</v>
      </c>
      <c r="P293" s="56">
        <f t="shared" si="27"/>
        <v>0.35401071428571435</v>
      </c>
    </row>
    <row r="294" spans="1:16" ht="14.25" customHeight="1">
      <c r="A294" s="79">
        <v>41922</v>
      </c>
      <c r="B294" s="56">
        <v>17.8</v>
      </c>
      <c r="C294" s="28">
        <f t="shared" si="16"/>
        <v>1.78</v>
      </c>
      <c r="D294" s="28">
        <f t="shared" si="15"/>
        <v>0.4</v>
      </c>
      <c r="E294" s="15">
        <f t="shared" si="14"/>
        <v>13.879999999999987</v>
      </c>
      <c r="F294" s="56">
        <f t="shared" si="17"/>
        <v>183000</v>
      </c>
      <c r="G294" s="80">
        <f t="shared" si="18"/>
        <v>452416.66666666669</v>
      </c>
      <c r="H294" s="81">
        <f t="shared" si="19"/>
        <v>0.45241666666666669</v>
      </c>
      <c r="I294" s="56">
        <f t="shared" si="20"/>
        <v>8900</v>
      </c>
      <c r="J294" s="56">
        <f t="shared" si="21"/>
        <v>8.9</v>
      </c>
      <c r="K294" s="56">
        <f t="shared" si="22"/>
        <v>17800000</v>
      </c>
      <c r="L294" s="56">
        <f t="shared" si="23"/>
        <v>17.8</v>
      </c>
      <c r="M294" s="56">
        <f t="shared" si="24"/>
        <v>864</v>
      </c>
      <c r="N294" s="56">
        <f t="shared" si="25"/>
        <v>3.1103999999999998</v>
      </c>
      <c r="O294" s="81">
        <f t="shared" si="26"/>
        <v>21.362816666666667</v>
      </c>
      <c r="P294" s="56">
        <f t="shared" si="27"/>
        <v>1.5259154761904763</v>
      </c>
    </row>
    <row r="295" spans="1:16" ht="14.25" customHeight="1">
      <c r="A295" s="79">
        <v>41923</v>
      </c>
      <c r="B295" s="56">
        <v>15.4</v>
      </c>
      <c r="C295" s="28">
        <f t="shared" si="16"/>
        <v>1.54</v>
      </c>
      <c r="D295" s="28">
        <f t="shared" si="15"/>
        <v>0.4</v>
      </c>
      <c r="E295" s="15">
        <f t="shared" si="14"/>
        <v>15</v>
      </c>
      <c r="F295" s="56">
        <f t="shared" si="17"/>
        <v>183000</v>
      </c>
      <c r="G295" s="80">
        <f t="shared" si="18"/>
        <v>391416.66666666669</v>
      </c>
      <c r="H295" s="81">
        <f t="shared" si="19"/>
        <v>0.39141666666666669</v>
      </c>
      <c r="I295" s="56">
        <f t="shared" si="20"/>
        <v>7700</v>
      </c>
      <c r="J295" s="56">
        <f t="shared" si="21"/>
        <v>7.7</v>
      </c>
      <c r="K295" s="56">
        <f t="shared" si="22"/>
        <v>15400000</v>
      </c>
      <c r="L295" s="56">
        <f t="shared" si="23"/>
        <v>15.4</v>
      </c>
      <c r="M295" s="56">
        <f t="shared" si="24"/>
        <v>864</v>
      </c>
      <c r="N295" s="56">
        <f t="shared" si="25"/>
        <v>3.1103999999999998</v>
      </c>
      <c r="O295" s="81">
        <f t="shared" si="26"/>
        <v>18.901816666666665</v>
      </c>
      <c r="P295" s="56">
        <f t="shared" si="27"/>
        <v>1.3501297619047619</v>
      </c>
    </row>
    <row r="296" spans="1:16" ht="14.25" customHeight="1">
      <c r="A296" s="79">
        <v>41924</v>
      </c>
      <c r="B296" s="56">
        <v>33</v>
      </c>
      <c r="C296" s="28">
        <f t="shared" si="16"/>
        <v>3.3000000000000003</v>
      </c>
      <c r="D296" s="28">
        <f t="shared" si="15"/>
        <v>0.4</v>
      </c>
      <c r="E296" s="15">
        <f t="shared" si="14"/>
        <v>15</v>
      </c>
      <c r="F296" s="56">
        <f t="shared" si="17"/>
        <v>183000</v>
      </c>
      <c r="G296" s="80">
        <f t="shared" si="18"/>
        <v>838750</v>
      </c>
      <c r="H296" s="81">
        <f t="shared" si="19"/>
        <v>0.83875</v>
      </c>
      <c r="I296" s="56">
        <f t="shared" si="20"/>
        <v>16500</v>
      </c>
      <c r="J296" s="56">
        <f t="shared" si="21"/>
        <v>16.5</v>
      </c>
      <c r="K296" s="56">
        <f t="shared" si="22"/>
        <v>33000000</v>
      </c>
      <c r="L296" s="56">
        <f t="shared" si="23"/>
        <v>33</v>
      </c>
      <c r="M296" s="56">
        <f t="shared" si="24"/>
        <v>864</v>
      </c>
      <c r="N296" s="56">
        <f t="shared" si="25"/>
        <v>3.1103999999999998</v>
      </c>
      <c r="O296" s="81">
        <f t="shared" si="26"/>
        <v>36.949149999999996</v>
      </c>
      <c r="P296" s="56">
        <f t="shared" si="27"/>
        <v>2.6392249999999997</v>
      </c>
    </row>
    <row r="297" spans="1:16" ht="14.25" customHeight="1">
      <c r="A297" s="79">
        <v>41925</v>
      </c>
      <c r="B297" s="56">
        <v>31.4</v>
      </c>
      <c r="C297" s="28">
        <f t="shared" si="16"/>
        <v>3.1399999999999997</v>
      </c>
      <c r="D297" s="28">
        <f t="shared" si="15"/>
        <v>0.4</v>
      </c>
      <c r="E297" s="15">
        <f t="shared" si="14"/>
        <v>15</v>
      </c>
      <c r="F297" s="56">
        <f t="shared" si="17"/>
        <v>183000</v>
      </c>
      <c r="G297" s="80">
        <f t="shared" si="18"/>
        <v>798083.33333333326</v>
      </c>
      <c r="H297" s="81">
        <f t="shared" si="19"/>
        <v>0.79808333333333326</v>
      </c>
      <c r="I297" s="56">
        <f t="shared" si="20"/>
        <v>15699.999999999998</v>
      </c>
      <c r="J297" s="56">
        <f t="shared" si="21"/>
        <v>15.699999999999998</v>
      </c>
      <c r="K297" s="56">
        <f t="shared" si="22"/>
        <v>31399999.999999996</v>
      </c>
      <c r="L297" s="56">
        <f t="shared" si="23"/>
        <v>31.399999999999995</v>
      </c>
      <c r="M297" s="56">
        <f t="shared" si="24"/>
        <v>864</v>
      </c>
      <c r="N297" s="56">
        <f t="shared" si="25"/>
        <v>3.1103999999999998</v>
      </c>
      <c r="O297" s="81">
        <f t="shared" si="26"/>
        <v>35.308483333333328</v>
      </c>
      <c r="P297" s="56">
        <f t="shared" si="27"/>
        <v>2.5220345238095234</v>
      </c>
    </row>
    <row r="298" spans="1:16" ht="14.25" customHeight="1">
      <c r="A298" s="79">
        <v>41926</v>
      </c>
      <c r="B298" s="56">
        <v>28.4</v>
      </c>
      <c r="C298" s="28">
        <f t="shared" si="16"/>
        <v>2.84</v>
      </c>
      <c r="D298" s="28">
        <f t="shared" si="15"/>
        <v>0.4</v>
      </c>
      <c r="E298" s="15">
        <f t="shared" ref="E298:E376" si="28">MAX(MIN($B$5+C298+E297-$B$4/1000, $X$1),0)</f>
        <v>15</v>
      </c>
      <c r="F298" s="56">
        <f t="shared" si="17"/>
        <v>183000</v>
      </c>
      <c r="G298" s="80">
        <f t="shared" si="18"/>
        <v>721833.33333333337</v>
      </c>
      <c r="H298" s="81">
        <f t="shared" si="19"/>
        <v>0.72183333333333333</v>
      </c>
      <c r="I298" s="56">
        <f t="shared" si="20"/>
        <v>14200</v>
      </c>
      <c r="J298" s="56">
        <f t="shared" si="21"/>
        <v>14.2</v>
      </c>
      <c r="K298" s="56">
        <f t="shared" si="22"/>
        <v>28400000</v>
      </c>
      <c r="L298" s="56">
        <f t="shared" si="23"/>
        <v>28.4</v>
      </c>
      <c r="M298" s="56">
        <f t="shared" si="24"/>
        <v>864</v>
      </c>
      <c r="N298" s="56">
        <f t="shared" si="25"/>
        <v>3.1103999999999998</v>
      </c>
      <c r="O298" s="81">
        <f t="shared" si="26"/>
        <v>32.232233333333333</v>
      </c>
      <c r="P298" s="56">
        <f t="shared" si="27"/>
        <v>2.3023023809523813</v>
      </c>
    </row>
    <row r="299" spans="1:16" ht="14.25" customHeight="1">
      <c r="A299" s="79">
        <v>41927</v>
      </c>
      <c r="B299" s="56">
        <v>6.4</v>
      </c>
      <c r="C299" s="28">
        <f t="shared" si="16"/>
        <v>0.64</v>
      </c>
      <c r="D299" s="28">
        <f t="shared" ref="D299:D376" si="29">MAX(0,MIN($B$3,$B$5+C299))</f>
        <v>0.4</v>
      </c>
      <c r="E299" s="15">
        <f t="shared" si="28"/>
        <v>15</v>
      </c>
      <c r="F299" s="56">
        <f t="shared" si="17"/>
        <v>183000</v>
      </c>
      <c r="G299" s="80">
        <f t="shared" si="18"/>
        <v>162666.66666666669</v>
      </c>
      <c r="H299" s="81">
        <f t="shared" si="19"/>
        <v>0.16266666666666668</v>
      </c>
      <c r="I299" s="56">
        <f t="shared" si="20"/>
        <v>3200</v>
      </c>
      <c r="J299" s="56">
        <f t="shared" si="21"/>
        <v>3.2</v>
      </c>
      <c r="K299" s="56">
        <f t="shared" si="22"/>
        <v>6400000</v>
      </c>
      <c r="L299" s="56">
        <f t="shared" si="23"/>
        <v>6.4</v>
      </c>
      <c r="M299" s="56">
        <f t="shared" si="24"/>
        <v>864</v>
      </c>
      <c r="N299" s="56">
        <f t="shared" si="25"/>
        <v>3.1103999999999998</v>
      </c>
      <c r="O299" s="81">
        <f t="shared" si="26"/>
        <v>9.6730666666666671</v>
      </c>
      <c r="P299" s="56">
        <f t="shared" si="27"/>
        <v>0.6909333333333334</v>
      </c>
    </row>
    <row r="300" spans="1:16" ht="14.25" customHeight="1">
      <c r="A300" s="79">
        <v>41928</v>
      </c>
      <c r="B300" s="56">
        <v>17.2</v>
      </c>
      <c r="C300" s="28">
        <f t="shared" si="16"/>
        <v>1.72</v>
      </c>
      <c r="D300" s="28">
        <f t="shared" si="29"/>
        <v>0.4</v>
      </c>
      <c r="E300" s="15">
        <f t="shared" si="28"/>
        <v>15</v>
      </c>
      <c r="F300" s="56">
        <f t="shared" si="17"/>
        <v>183000</v>
      </c>
      <c r="G300" s="80">
        <f t="shared" si="18"/>
        <v>437166.66666666669</v>
      </c>
      <c r="H300" s="81">
        <f t="shared" si="19"/>
        <v>0.4371666666666667</v>
      </c>
      <c r="I300" s="56">
        <f t="shared" si="20"/>
        <v>8600</v>
      </c>
      <c r="J300" s="56">
        <f t="shared" si="21"/>
        <v>8.6</v>
      </c>
      <c r="K300" s="56">
        <f t="shared" si="22"/>
        <v>17200000</v>
      </c>
      <c r="L300" s="56">
        <f t="shared" si="23"/>
        <v>17.2</v>
      </c>
      <c r="M300" s="56">
        <f t="shared" si="24"/>
        <v>864</v>
      </c>
      <c r="N300" s="56">
        <f t="shared" si="25"/>
        <v>3.1103999999999998</v>
      </c>
      <c r="O300" s="81">
        <f t="shared" si="26"/>
        <v>20.747566666666664</v>
      </c>
      <c r="P300" s="56">
        <f t="shared" si="27"/>
        <v>1.4819690476190477</v>
      </c>
    </row>
    <row r="301" spans="1:16" ht="14.25" customHeight="1">
      <c r="A301" s="79">
        <v>41929</v>
      </c>
      <c r="B301" s="56">
        <v>27</v>
      </c>
      <c r="C301" s="28">
        <f t="shared" si="16"/>
        <v>2.7</v>
      </c>
      <c r="D301" s="28">
        <f t="shared" si="29"/>
        <v>0.4</v>
      </c>
      <c r="E301" s="15">
        <f t="shared" si="28"/>
        <v>15</v>
      </c>
      <c r="F301" s="56">
        <f t="shared" si="17"/>
        <v>183000</v>
      </c>
      <c r="G301" s="80">
        <f t="shared" si="18"/>
        <v>686250.00000000012</v>
      </c>
      <c r="H301" s="81">
        <f t="shared" si="19"/>
        <v>0.68625000000000014</v>
      </c>
      <c r="I301" s="56">
        <f t="shared" si="20"/>
        <v>13500</v>
      </c>
      <c r="J301" s="56">
        <f t="shared" si="21"/>
        <v>13.5</v>
      </c>
      <c r="K301" s="56">
        <f t="shared" si="22"/>
        <v>27000000</v>
      </c>
      <c r="L301" s="56">
        <f t="shared" si="23"/>
        <v>27</v>
      </c>
      <c r="M301" s="56">
        <f t="shared" si="24"/>
        <v>864</v>
      </c>
      <c r="N301" s="56">
        <f t="shared" si="25"/>
        <v>3.1103999999999998</v>
      </c>
      <c r="O301" s="81">
        <f t="shared" si="26"/>
        <v>30.79665</v>
      </c>
      <c r="P301" s="56">
        <f t="shared" si="27"/>
        <v>2.1997607142857145</v>
      </c>
    </row>
    <row r="302" spans="1:16" ht="14.25" customHeight="1">
      <c r="A302" s="79">
        <v>41930</v>
      </c>
      <c r="B302" s="56">
        <v>16.8</v>
      </c>
      <c r="C302" s="28">
        <f t="shared" si="16"/>
        <v>1.6800000000000002</v>
      </c>
      <c r="D302" s="28">
        <f t="shared" si="29"/>
        <v>0.4</v>
      </c>
      <c r="E302" s="15">
        <f t="shared" si="28"/>
        <v>15</v>
      </c>
      <c r="F302" s="56">
        <f t="shared" si="17"/>
        <v>183000</v>
      </c>
      <c r="G302" s="80">
        <f t="shared" si="18"/>
        <v>427000.00000000012</v>
      </c>
      <c r="H302" s="81">
        <f t="shared" si="19"/>
        <v>0.4270000000000001</v>
      </c>
      <c r="I302" s="56">
        <f t="shared" si="20"/>
        <v>8400.0000000000018</v>
      </c>
      <c r="J302" s="56">
        <f t="shared" si="21"/>
        <v>8.4000000000000021</v>
      </c>
      <c r="K302" s="56">
        <f t="shared" si="22"/>
        <v>16800000.000000004</v>
      </c>
      <c r="L302" s="56">
        <f t="shared" si="23"/>
        <v>16.800000000000004</v>
      </c>
      <c r="M302" s="56">
        <f t="shared" si="24"/>
        <v>864</v>
      </c>
      <c r="N302" s="56">
        <f t="shared" si="25"/>
        <v>3.1103999999999998</v>
      </c>
      <c r="O302" s="81">
        <f t="shared" si="26"/>
        <v>20.337400000000002</v>
      </c>
      <c r="P302" s="56">
        <f t="shared" si="27"/>
        <v>1.4526714285714288</v>
      </c>
    </row>
    <row r="303" spans="1:16" ht="14.25" customHeight="1">
      <c r="A303" s="79">
        <v>41931</v>
      </c>
      <c r="B303" s="56">
        <v>46.2</v>
      </c>
      <c r="C303" s="28">
        <f t="shared" si="16"/>
        <v>4.62</v>
      </c>
      <c r="D303" s="28">
        <f t="shared" si="29"/>
        <v>0.4</v>
      </c>
      <c r="E303" s="15">
        <f t="shared" si="28"/>
        <v>15</v>
      </c>
      <c r="F303" s="56">
        <f t="shared" si="17"/>
        <v>183000</v>
      </c>
      <c r="G303" s="80">
        <f t="shared" si="18"/>
        <v>1174250</v>
      </c>
      <c r="H303" s="81">
        <f t="shared" si="19"/>
        <v>1.17425</v>
      </c>
      <c r="I303" s="56">
        <f t="shared" si="20"/>
        <v>23100</v>
      </c>
      <c r="J303" s="56">
        <f t="shared" si="21"/>
        <v>23.1</v>
      </c>
      <c r="K303" s="56">
        <f t="shared" si="22"/>
        <v>46200000</v>
      </c>
      <c r="L303" s="56">
        <f t="shared" si="23"/>
        <v>46.2</v>
      </c>
      <c r="M303" s="56">
        <f t="shared" si="24"/>
        <v>864</v>
      </c>
      <c r="N303" s="56">
        <f t="shared" si="25"/>
        <v>3.1103999999999998</v>
      </c>
      <c r="O303" s="81">
        <f t="shared" si="26"/>
        <v>50.484650000000002</v>
      </c>
      <c r="P303" s="56">
        <f t="shared" si="27"/>
        <v>3.6060464285714291</v>
      </c>
    </row>
    <row r="304" spans="1:16" ht="14.25" customHeight="1">
      <c r="A304" s="79">
        <v>41932</v>
      </c>
      <c r="B304" s="56">
        <v>10.8</v>
      </c>
      <c r="C304" s="28">
        <f t="shared" si="16"/>
        <v>1.08</v>
      </c>
      <c r="D304" s="28">
        <f t="shared" si="29"/>
        <v>0.4</v>
      </c>
      <c r="E304" s="15">
        <f t="shared" si="28"/>
        <v>15</v>
      </c>
      <c r="F304" s="56">
        <f t="shared" si="17"/>
        <v>183000</v>
      </c>
      <c r="G304" s="80">
        <f t="shared" si="18"/>
        <v>274500</v>
      </c>
      <c r="H304" s="81">
        <f t="shared" si="19"/>
        <v>0.27450000000000002</v>
      </c>
      <c r="I304" s="56">
        <f t="shared" si="20"/>
        <v>5400</v>
      </c>
      <c r="J304" s="56">
        <f t="shared" si="21"/>
        <v>5.4</v>
      </c>
      <c r="K304" s="56">
        <f t="shared" si="22"/>
        <v>10800000</v>
      </c>
      <c r="L304" s="56">
        <f t="shared" si="23"/>
        <v>10.8</v>
      </c>
      <c r="M304" s="56">
        <f t="shared" si="24"/>
        <v>864</v>
      </c>
      <c r="N304" s="56">
        <f t="shared" si="25"/>
        <v>3.1103999999999998</v>
      </c>
      <c r="O304" s="81">
        <f t="shared" si="26"/>
        <v>14.184900000000001</v>
      </c>
      <c r="P304" s="56">
        <f t="shared" si="27"/>
        <v>1.013207142857143</v>
      </c>
    </row>
    <row r="305" spans="1:16" ht="14.25" customHeight="1">
      <c r="A305" s="79">
        <v>41933</v>
      </c>
      <c r="B305" s="56">
        <v>40.200000000000003</v>
      </c>
      <c r="C305" s="28">
        <f t="shared" si="16"/>
        <v>4.0199999999999996</v>
      </c>
      <c r="D305" s="28">
        <f t="shared" si="29"/>
        <v>0.4</v>
      </c>
      <c r="E305" s="15">
        <f t="shared" si="28"/>
        <v>15</v>
      </c>
      <c r="F305" s="56">
        <f t="shared" si="17"/>
        <v>183000</v>
      </c>
      <c r="G305" s="80">
        <f t="shared" si="18"/>
        <v>1021749.9999999999</v>
      </c>
      <c r="H305" s="81">
        <f t="shared" si="19"/>
        <v>1.0217499999999999</v>
      </c>
      <c r="I305" s="56">
        <f t="shared" si="20"/>
        <v>20099.999999999996</v>
      </c>
      <c r="J305" s="56">
        <f t="shared" si="21"/>
        <v>20.099999999999998</v>
      </c>
      <c r="K305" s="56">
        <f t="shared" si="22"/>
        <v>40199999.999999993</v>
      </c>
      <c r="L305" s="56">
        <f t="shared" si="23"/>
        <v>40.199999999999996</v>
      </c>
      <c r="M305" s="56">
        <f t="shared" si="24"/>
        <v>864</v>
      </c>
      <c r="N305" s="56">
        <f t="shared" si="25"/>
        <v>3.1103999999999998</v>
      </c>
      <c r="O305" s="81">
        <f t="shared" si="26"/>
        <v>44.332149999999992</v>
      </c>
      <c r="P305" s="56">
        <f t="shared" si="27"/>
        <v>3.1665821428571421</v>
      </c>
    </row>
    <row r="306" spans="1:16" ht="14.25" customHeight="1">
      <c r="A306" s="79">
        <v>41934</v>
      </c>
      <c r="B306" s="56">
        <v>21.4</v>
      </c>
      <c r="C306" s="28">
        <f t="shared" si="16"/>
        <v>2.1399999999999997</v>
      </c>
      <c r="D306" s="28">
        <f t="shared" si="29"/>
        <v>0.4</v>
      </c>
      <c r="E306" s="15">
        <f t="shared" si="28"/>
        <v>15</v>
      </c>
      <c r="F306" s="56">
        <f t="shared" si="17"/>
        <v>183000</v>
      </c>
      <c r="G306" s="80">
        <f t="shared" si="18"/>
        <v>543916.66666666663</v>
      </c>
      <c r="H306" s="81">
        <f t="shared" si="19"/>
        <v>0.5439166666666666</v>
      </c>
      <c r="I306" s="56">
        <f t="shared" si="20"/>
        <v>10700</v>
      </c>
      <c r="J306" s="56">
        <f t="shared" si="21"/>
        <v>10.7</v>
      </c>
      <c r="K306" s="56">
        <f t="shared" si="22"/>
        <v>21400000</v>
      </c>
      <c r="L306" s="56">
        <f t="shared" si="23"/>
        <v>21.4</v>
      </c>
      <c r="M306" s="56">
        <f t="shared" si="24"/>
        <v>864</v>
      </c>
      <c r="N306" s="56">
        <f t="shared" si="25"/>
        <v>3.1103999999999998</v>
      </c>
      <c r="O306" s="81">
        <f t="shared" si="26"/>
        <v>25.054316666666665</v>
      </c>
      <c r="P306" s="56">
        <f t="shared" si="27"/>
        <v>1.7895940476190477</v>
      </c>
    </row>
    <row r="307" spans="1:16" ht="14.25" customHeight="1">
      <c r="A307" s="79">
        <v>41935</v>
      </c>
      <c r="B307" s="56">
        <v>9.4</v>
      </c>
      <c r="C307" s="28">
        <f t="shared" si="16"/>
        <v>0.94000000000000006</v>
      </c>
      <c r="D307" s="28">
        <f t="shared" si="29"/>
        <v>0.4</v>
      </c>
      <c r="E307" s="15">
        <f t="shared" si="28"/>
        <v>15</v>
      </c>
      <c r="F307" s="56">
        <f t="shared" si="17"/>
        <v>183000</v>
      </c>
      <c r="G307" s="80">
        <f t="shared" si="18"/>
        <v>238916.66666666669</v>
      </c>
      <c r="H307" s="81">
        <f t="shared" si="19"/>
        <v>0.23891666666666669</v>
      </c>
      <c r="I307" s="56">
        <f t="shared" si="20"/>
        <v>4700</v>
      </c>
      <c r="J307" s="56">
        <f t="shared" si="21"/>
        <v>4.7</v>
      </c>
      <c r="K307" s="56">
        <f t="shared" si="22"/>
        <v>9400000</v>
      </c>
      <c r="L307" s="56">
        <f t="shared" si="23"/>
        <v>9.4</v>
      </c>
      <c r="M307" s="56">
        <f t="shared" si="24"/>
        <v>864</v>
      </c>
      <c r="N307" s="56">
        <f t="shared" si="25"/>
        <v>3.1103999999999998</v>
      </c>
      <c r="O307" s="81">
        <f t="shared" si="26"/>
        <v>12.749316666666667</v>
      </c>
      <c r="P307" s="56">
        <f t="shared" si="27"/>
        <v>0.91066547619047633</v>
      </c>
    </row>
    <row r="308" spans="1:16" ht="14.25" customHeight="1">
      <c r="A308" s="79">
        <v>41936</v>
      </c>
      <c r="B308" s="56">
        <v>1.6</v>
      </c>
      <c r="C308" s="28">
        <f t="shared" si="16"/>
        <v>0.16</v>
      </c>
      <c r="D308" s="28">
        <f t="shared" si="29"/>
        <v>0.16</v>
      </c>
      <c r="E308" s="15">
        <f t="shared" si="28"/>
        <v>14.86</v>
      </c>
      <c r="F308" s="56">
        <f t="shared" si="17"/>
        <v>183000</v>
      </c>
      <c r="G308" s="80">
        <f t="shared" si="18"/>
        <v>40666.666666666672</v>
      </c>
      <c r="H308" s="81">
        <f t="shared" si="19"/>
        <v>4.066666666666667E-2</v>
      </c>
      <c r="I308" s="56">
        <f t="shared" si="20"/>
        <v>800</v>
      </c>
      <c r="J308" s="56">
        <f t="shared" si="21"/>
        <v>0.8</v>
      </c>
      <c r="K308" s="56">
        <f t="shared" si="22"/>
        <v>1600000</v>
      </c>
      <c r="L308" s="56">
        <f t="shared" si="23"/>
        <v>1.6</v>
      </c>
      <c r="M308" s="56">
        <f t="shared" si="24"/>
        <v>864</v>
      </c>
      <c r="N308" s="56">
        <f t="shared" si="25"/>
        <v>3.1103999999999998</v>
      </c>
      <c r="O308" s="81">
        <f t="shared" si="26"/>
        <v>4.7510666666666665</v>
      </c>
      <c r="P308" s="56">
        <f t="shared" si="27"/>
        <v>0.33936190476190481</v>
      </c>
    </row>
    <row r="309" spans="1:16" ht="14.25" customHeight="1">
      <c r="A309" s="79">
        <v>41937</v>
      </c>
      <c r="B309" s="56">
        <v>21.8</v>
      </c>
      <c r="C309" s="28">
        <f t="shared" si="16"/>
        <v>2.1800000000000002</v>
      </c>
      <c r="D309" s="28">
        <f t="shared" si="29"/>
        <v>0.4</v>
      </c>
      <c r="E309" s="15">
        <f t="shared" si="28"/>
        <v>15</v>
      </c>
      <c r="F309" s="56">
        <f t="shared" si="17"/>
        <v>183000</v>
      </c>
      <c r="G309" s="80">
        <f t="shared" si="18"/>
        <v>554083.33333333349</v>
      </c>
      <c r="H309" s="81">
        <f t="shared" si="19"/>
        <v>0.55408333333333348</v>
      </c>
      <c r="I309" s="56">
        <f t="shared" si="20"/>
        <v>10900.000000000002</v>
      </c>
      <c r="J309" s="56">
        <f t="shared" si="21"/>
        <v>10.900000000000002</v>
      </c>
      <c r="K309" s="56">
        <f t="shared" si="22"/>
        <v>21800000.000000004</v>
      </c>
      <c r="L309" s="56">
        <f t="shared" si="23"/>
        <v>21.800000000000004</v>
      </c>
      <c r="M309" s="56">
        <f t="shared" si="24"/>
        <v>864</v>
      </c>
      <c r="N309" s="56">
        <f t="shared" si="25"/>
        <v>3.1103999999999998</v>
      </c>
      <c r="O309" s="81">
        <f t="shared" si="26"/>
        <v>25.464483333333337</v>
      </c>
      <c r="P309" s="56">
        <f t="shared" si="27"/>
        <v>1.818891666666667</v>
      </c>
    </row>
    <row r="310" spans="1:16" ht="14.25" customHeight="1">
      <c r="A310" s="79">
        <v>41938</v>
      </c>
      <c r="B310" s="56">
        <v>2.4</v>
      </c>
      <c r="C310" s="28">
        <f t="shared" si="16"/>
        <v>0.24</v>
      </c>
      <c r="D310" s="28">
        <f t="shared" si="29"/>
        <v>0.24</v>
      </c>
      <c r="E310" s="15">
        <f t="shared" si="28"/>
        <v>14.94</v>
      </c>
      <c r="F310" s="56">
        <f t="shared" si="17"/>
        <v>183000</v>
      </c>
      <c r="G310" s="80">
        <f t="shared" si="18"/>
        <v>61000</v>
      </c>
      <c r="H310" s="81">
        <f t="shared" si="19"/>
        <v>6.0999999999999999E-2</v>
      </c>
      <c r="I310" s="56">
        <f t="shared" si="20"/>
        <v>1200</v>
      </c>
      <c r="J310" s="56">
        <f t="shared" si="21"/>
        <v>1.2</v>
      </c>
      <c r="K310" s="56">
        <f t="shared" si="22"/>
        <v>2400000</v>
      </c>
      <c r="L310" s="56">
        <f t="shared" si="23"/>
        <v>2.4</v>
      </c>
      <c r="M310" s="56">
        <f t="shared" si="24"/>
        <v>864</v>
      </c>
      <c r="N310" s="56">
        <f t="shared" si="25"/>
        <v>3.1103999999999998</v>
      </c>
      <c r="O310" s="81">
        <f t="shared" si="26"/>
        <v>5.5713999999999997</v>
      </c>
      <c r="P310" s="56">
        <f t="shared" si="27"/>
        <v>0.39795714285714284</v>
      </c>
    </row>
    <row r="311" spans="1:16" ht="14.25" customHeight="1">
      <c r="A311" s="79">
        <v>41939</v>
      </c>
      <c r="B311" s="56">
        <v>33.6</v>
      </c>
      <c r="C311" s="28">
        <f t="shared" si="16"/>
        <v>3.3600000000000003</v>
      </c>
      <c r="D311" s="28">
        <f t="shared" si="29"/>
        <v>0.4</v>
      </c>
      <c r="E311" s="15">
        <f t="shared" si="28"/>
        <v>15</v>
      </c>
      <c r="F311" s="56">
        <f t="shared" si="17"/>
        <v>183000</v>
      </c>
      <c r="G311" s="80">
        <f t="shared" si="18"/>
        <v>854000.00000000023</v>
      </c>
      <c r="H311" s="81">
        <f t="shared" si="19"/>
        <v>0.8540000000000002</v>
      </c>
      <c r="I311" s="56">
        <f t="shared" si="20"/>
        <v>16800.000000000004</v>
      </c>
      <c r="J311" s="56">
        <f t="shared" si="21"/>
        <v>16.800000000000004</v>
      </c>
      <c r="K311" s="56">
        <f t="shared" si="22"/>
        <v>33600000.000000007</v>
      </c>
      <c r="L311" s="56">
        <f t="shared" si="23"/>
        <v>33.600000000000009</v>
      </c>
      <c r="M311" s="56">
        <f t="shared" si="24"/>
        <v>864</v>
      </c>
      <c r="N311" s="56">
        <f t="shared" si="25"/>
        <v>3.1103999999999998</v>
      </c>
      <c r="O311" s="81">
        <f t="shared" si="26"/>
        <v>37.564400000000006</v>
      </c>
      <c r="P311" s="56">
        <f t="shared" si="27"/>
        <v>2.6831714285714292</v>
      </c>
    </row>
    <row r="312" spans="1:16" ht="14.25" customHeight="1">
      <c r="A312" s="79">
        <v>41940</v>
      </c>
      <c r="B312" s="56">
        <v>24.4</v>
      </c>
      <c r="C312" s="28">
        <f t="shared" si="16"/>
        <v>2.44</v>
      </c>
      <c r="D312" s="28">
        <f t="shared" si="29"/>
        <v>0.4</v>
      </c>
      <c r="E312" s="15">
        <f t="shared" si="28"/>
        <v>15</v>
      </c>
      <c r="F312" s="56">
        <f t="shared" si="17"/>
        <v>183000</v>
      </c>
      <c r="G312" s="80">
        <f t="shared" si="18"/>
        <v>620166.66666666674</v>
      </c>
      <c r="H312" s="81">
        <f t="shared" si="19"/>
        <v>0.62016666666666675</v>
      </c>
      <c r="I312" s="56">
        <f t="shared" si="20"/>
        <v>12200</v>
      </c>
      <c r="J312" s="56">
        <f t="shared" si="21"/>
        <v>12.2</v>
      </c>
      <c r="K312" s="56">
        <f t="shared" si="22"/>
        <v>24400000</v>
      </c>
      <c r="L312" s="56">
        <f t="shared" si="23"/>
        <v>24.4</v>
      </c>
      <c r="M312" s="56">
        <f t="shared" si="24"/>
        <v>864</v>
      </c>
      <c r="N312" s="56">
        <f t="shared" si="25"/>
        <v>3.1103999999999998</v>
      </c>
      <c r="O312" s="81">
        <f t="shared" si="26"/>
        <v>28.130566666666663</v>
      </c>
      <c r="P312" s="56">
        <f t="shared" si="27"/>
        <v>2.0093261904761905</v>
      </c>
    </row>
    <row r="313" spans="1:16" ht="14.25" customHeight="1">
      <c r="A313" s="79">
        <v>41941</v>
      </c>
      <c r="B313" s="56">
        <v>7</v>
      </c>
      <c r="C313" s="28">
        <f t="shared" si="16"/>
        <v>0.70000000000000007</v>
      </c>
      <c r="D313" s="28">
        <f t="shared" si="29"/>
        <v>0.4</v>
      </c>
      <c r="E313" s="15">
        <f t="shared" si="28"/>
        <v>15</v>
      </c>
      <c r="F313" s="56">
        <f t="shared" si="17"/>
        <v>183000</v>
      </c>
      <c r="G313" s="80">
        <f t="shared" si="18"/>
        <v>177916.66666666669</v>
      </c>
      <c r="H313" s="81">
        <f t="shared" si="19"/>
        <v>0.1779166666666667</v>
      </c>
      <c r="I313" s="56">
        <f t="shared" si="20"/>
        <v>3500</v>
      </c>
      <c r="J313" s="56">
        <f t="shared" si="21"/>
        <v>3.5</v>
      </c>
      <c r="K313" s="56">
        <f t="shared" si="22"/>
        <v>7000000</v>
      </c>
      <c r="L313" s="56">
        <f t="shared" si="23"/>
        <v>7</v>
      </c>
      <c r="M313" s="56">
        <f t="shared" si="24"/>
        <v>864</v>
      </c>
      <c r="N313" s="56">
        <f t="shared" si="25"/>
        <v>3.1103999999999998</v>
      </c>
      <c r="O313" s="81">
        <f t="shared" si="26"/>
        <v>10.288316666666667</v>
      </c>
      <c r="P313" s="56">
        <f t="shared" si="27"/>
        <v>0.7348797619047619</v>
      </c>
    </row>
    <row r="314" spans="1:16" ht="14.25" customHeight="1">
      <c r="A314" s="79">
        <v>41942</v>
      </c>
      <c r="B314" s="56">
        <v>9</v>
      </c>
      <c r="C314" s="28">
        <f t="shared" si="16"/>
        <v>0.89999999999999991</v>
      </c>
      <c r="D314" s="28">
        <f t="shared" si="29"/>
        <v>0.4</v>
      </c>
      <c r="E314" s="15">
        <f t="shared" si="28"/>
        <v>15</v>
      </c>
      <c r="F314" s="56">
        <f t="shared" si="17"/>
        <v>183000</v>
      </c>
      <c r="G314" s="80">
        <f t="shared" si="18"/>
        <v>228749.99999999997</v>
      </c>
      <c r="H314" s="81">
        <f t="shared" si="19"/>
        <v>0.22874999999999998</v>
      </c>
      <c r="I314" s="56">
        <f t="shared" si="20"/>
        <v>4499.9999999999991</v>
      </c>
      <c r="J314" s="56">
        <f t="shared" si="21"/>
        <v>4.4999999999999991</v>
      </c>
      <c r="K314" s="56">
        <f t="shared" si="22"/>
        <v>8999999.9999999981</v>
      </c>
      <c r="L314" s="56">
        <f t="shared" si="23"/>
        <v>8.9999999999999982</v>
      </c>
      <c r="M314" s="56">
        <f t="shared" si="24"/>
        <v>864</v>
      </c>
      <c r="N314" s="56">
        <f t="shared" si="25"/>
        <v>3.1103999999999998</v>
      </c>
      <c r="O314" s="81">
        <f t="shared" si="26"/>
        <v>12.339149999999998</v>
      </c>
      <c r="P314" s="56">
        <f t="shared" si="27"/>
        <v>0.88136785714285715</v>
      </c>
    </row>
    <row r="315" spans="1:16" ht="14.25" customHeight="1">
      <c r="A315" s="79">
        <v>41943</v>
      </c>
      <c r="B315" s="56">
        <v>15</v>
      </c>
      <c r="C315" s="28">
        <f t="shared" si="16"/>
        <v>1.5</v>
      </c>
      <c r="D315" s="28">
        <f t="shared" si="29"/>
        <v>0.4</v>
      </c>
      <c r="E315" s="15">
        <f t="shared" si="28"/>
        <v>15</v>
      </c>
      <c r="F315" s="56">
        <f t="shared" si="17"/>
        <v>183000</v>
      </c>
      <c r="G315" s="80">
        <f t="shared" si="18"/>
        <v>381250</v>
      </c>
      <c r="H315" s="81">
        <f t="shared" si="19"/>
        <v>0.38124999999999998</v>
      </c>
      <c r="I315" s="56">
        <f t="shared" si="20"/>
        <v>7500</v>
      </c>
      <c r="J315" s="56">
        <f t="shared" si="21"/>
        <v>7.5</v>
      </c>
      <c r="K315" s="56">
        <f t="shared" si="22"/>
        <v>15000000</v>
      </c>
      <c r="L315" s="56">
        <f t="shared" si="23"/>
        <v>15</v>
      </c>
      <c r="M315" s="56">
        <f t="shared" si="24"/>
        <v>864</v>
      </c>
      <c r="N315" s="56">
        <f t="shared" si="25"/>
        <v>3.1103999999999998</v>
      </c>
      <c r="O315" s="81">
        <f t="shared" si="26"/>
        <v>18.49165</v>
      </c>
      <c r="P315" s="56">
        <f t="shared" si="27"/>
        <v>1.320832142857143</v>
      </c>
    </row>
    <row r="316" spans="1:16" ht="14.25" customHeight="1">
      <c r="A316" s="79">
        <v>41944</v>
      </c>
      <c r="B316" s="56">
        <v>6.4</v>
      </c>
      <c r="C316" s="28">
        <f t="shared" si="16"/>
        <v>0.64</v>
      </c>
      <c r="D316" s="28">
        <f t="shared" si="29"/>
        <v>0.4</v>
      </c>
      <c r="E316" s="15">
        <f t="shared" si="28"/>
        <v>15</v>
      </c>
      <c r="F316" s="56">
        <f t="shared" si="17"/>
        <v>183000</v>
      </c>
      <c r="G316" s="80">
        <f t="shared" si="18"/>
        <v>162666.66666666669</v>
      </c>
      <c r="H316" s="81">
        <f t="shared" si="19"/>
        <v>0.16266666666666668</v>
      </c>
      <c r="I316" s="56">
        <f t="shared" si="20"/>
        <v>3200</v>
      </c>
      <c r="J316" s="56">
        <f t="shared" si="21"/>
        <v>3.2</v>
      </c>
      <c r="K316" s="56">
        <f t="shared" si="22"/>
        <v>6400000</v>
      </c>
      <c r="L316" s="56">
        <f t="shared" si="23"/>
        <v>6.4</v>
      </c>
      <c r="M316" s="56">
        <f t="shared" si="24"/>
        <v>864</v>
      </c>
      <c r="N316" s="56">
        <f t="shared" si="25"/>
        <v>3.1103999999999998</v>
      </c>
      <c r="O316" s="81">
        <f t="shared" si="26"/>
        <v>9.6730666666666671</v>
      </c>
      <c r="P316" s="56">
        <f t="shared" si="27"/>
        <v>0.6909333333333334</v>
      </c>
    </row>
    <row r="317" spans="1:16" ht="14.25" customHeight="1">
      <c r="A317" s="79">
        <v>41945</v>
      </c>
      <c r="B317" s="56">
        <v>37.6</v>
      </c>
      <c r="C317" s="28">
        <f t="shared" si="16"/>
        <v>3.7600000000000002</v>
      </c>
      <c r="D317" s="28">
        <f t="shared" si="29"/>
        <v>0.4</v>
      </c>
      <c r="E317" s="15">
        <f t="shared" si="28"/>
        <v>15</v>
      </c>
      <c r="F317" s="56">
        <f t="shared" si="17"/>
        <v>183000</v>
      </c>
      <c r="G317" s="80">
        <f t="shared" si="18"/>
        <v>955666.66666666674</v>
      </c>
      <c r="H317" s="81">
        <f t="shared" si="19"/>
        <v>0.95566666666666678</v>
      </c>
      <c r="I317" s="56">
        <f t="shared" si="20"/>
        <v>18800</v>
      </c>
      <c r="J317" s="56">
        <f t="shared" si="21"/>
        <v>18.8</v>
      </c>
      <c r="K317" s="56">
        <f t="shared" si="22"/>
        <v>37600000</v>
      </c>
      <c r="L317" s="56">
        <f t="shared" si="23"/>
        <v>37.6</v>
      </c>
      <c r="M317" s="56">
        <f t="shared" si="24"/>
        <v>864</v>
      </c>
      <c r="N317" s="56">
        <f t="shared" si="25"/>
        <v>3.1103999999999998</v>
      </c>
      <c r="O317" s="81">
        <f t="shared" si="26"/>
        <v>41.666066666666666</v>
      </c>
      <c r="P317" s="56">
        <f t="shared" si="27"/>
        <v>2.976147619047619</v>
      </c>
    </row>
    <row r="318" spans="1:16" ht="14.25" customHeight="1">
      <c r="A318" s="79">
        <v>41946</v>
      </c>
      <c r="B318" s="56">
        <v>35.200000000000003</v>
      </c>
      <c r="C318" s="28">
        <f t="shared" si="16"/>
        <v>3.52</v>
      </c>
      <c r="D318" s="28">
        <f t="shared" si="29"/>
        <v>0.4</v>
      </c>
      <c r="E318" s="15">
        <f t="shared" si="28"/>
        <v>15</v>
      </c>
      <c r="F318" s="56">
        <f t="shared" si="17"/>
        <v>183000</v>
      </c>
      <c r="G318" s="80">
        <f t="shared" si="18"/>
        <v>894666.66666666674</v>
      </c>
      <c r="H318" s="81">
        <f t="shared" si="19"/>
        <v>0.89466666666666672</v>
      </c>
      <c r="I318" s="56">
        <f t="shared" si="20"/>
        <v>17600</v>
      </c>
      <c r="J318" s="56">
        <f t="shared" si="21"/>
        <v>17.600000000000001</v>
      </c>
      <c r="K318" s="56">
        <f t="shared" si="22"/>
        <v>35200000</v>
      </c>
      <c r="L318" s="56">
        <f t="shared" si="23"/>
        <v>35.200000000000003</v>
      </c>
      <c r="M318" s="56">
        <f t="shared" si="24"/>
        <v>864</v>
      </c>
      <c r="N318" s="56">
        <f t="shared" si="25"/>
        <v>3.1103999999999998</v>
      </c>
      <c r="O318" s="81">
        <f t="shared" si="26"/>
        <v>39.205066666666667</v>
      </c>
      <c r="P318" s="56">
        <f t="shared" si="27"/>
        <v>2.8003619047619051</v>
      </c>
    </row>
    <row r="319" spans="1:16" ht="14.25" customHeight="1">
      <c r="A319" s="79">
        <v>41947</v>
      </c>
      <c r="B319" s="56">
        <v>9</v>
      </c>
      <c r="C319" s="28">
        <f t="shared" si="16"/>
        <v>0.89999999999999991</v>
      </c>
      <c r="D319" s="28">
        <f t="shared" si="29"/>
        <v>0.4</v>
      </c>
      <c r="E319" s="15">
        <f t="shared" si="28"/>
        <v>15</v>
      </c>
      <c r="F319" s="56">
        <f t="shared" si="17"/>
        <v>183000</v>
      </c>
      <c r="G319" s="80">
        <f t="shared" si="18"/>
        <v>228749.99999999997</v>
      </c>
      <c r="H319" s="81">
        <f t="shared" si="19"/>
        <v>0.22874999999999998</v>
      </c>
      <c r="I319" s="56">
        <f t="shared" si="20"/>
        <v>4499.9999999999991</v>
      </c>
      <c r="J319" s="56">
        <f t="shared" si="21"/>
        <v>4.4999999999999991</v>
      </c>
      <c r="K319" s="56">
        <f t="shared" si="22"/>
        <v>8999999.9999999981</v>
      </c>
      <c r="L319" s="56">
        <f t="shared" si="23"/>
        <v>8.9999999999999982</v>
      </c>
      <c r="M319" s="56">
        <f t="shared" si="24"/>
        <v>864</v>
      </c>
      <c r="N319" s="56">
        <f t="shared" si="25"/>
        <v>3.1103999999999998</v>
      </c>
      <c r="O319" s="81">
        <f t="shared" si="26"/>
        <v>12.339149999999998</v>
      </c>
      <c r="P319" s="56">
        <f t="shared" si="27"/>
        <v>0.88136785714285715</v>
      </c>
    </row>
    <row r="320" spans="1:16" ht="14.25" customHeight="1">
      <c r="A320" s="79">
        <v>41948</v>
      </c>
      <c r="B320" s="56">
        <v>4.4000000000000004</v>
      </c>
      <c r="C320" s="28">
        <f t="shared" si="16"/>
        <v>0.44</v>
      </c>
      <c r="D320" s="28">
        <f t="shared" si="29"/>
        <v>0.4</v>
      </c>
      <c r="E320" s="15">
        <f t="shared" si="28"/>
        <v>15</v>
      </c>
      <c r="F320" s="56">
        <f t="shared" si="17"/>
        <v>183000</v>
      </c>
      <c r="G320" s="80">
        <f t="shared" si="18"/>
        <v>111833.33333333334</v>
      </c>
      <c r="H320" s="81">
        <f t="shared" si="19"/>
        <v>0.11183333333333334</v>
      </c>
      <c r="I320" s="56">
        <f t="shared" si="20"/>
        <v>2200</v>
      </c>
      <c r="J320" s="56">
        <f t="shared" si="21"/>
        <v>2.2000000000000002</v>
      </c>
      <c r="K320" s="56">
        <f t="shared" si="22"/>
        <v>4400000</v>
      </c>
      <c r="L320" s="56">
        <f t="shared" si="23"/>
        <v>4.4000000000000004</v>
      </c>
      <c r="M320" s="56">
        <f t="shared" si="24"/>
        <v>864</v>
      </c>
      <c r="N320" s="56">
        <f t="shared" si="25"/>
        <v>3.1103999999999998</v>
      </c>
      <c r="O320" s="81">
        <f t="shared" si="26"/>
        <v>7.6222333333333339</v>
      </c>
      <c r="P320" s="56">
        <f t="shared" si="27"/>
        <v>0.54444523809523815</v>
      </c>
    </row>
    <row r="321" spans="1:16" ht="14.25" customHeight="1">
      <c r="A321" s="79">
        <v>41949</v>
      </c>
      <c r="B321" s="56">
        <v>20.2</v>
      </c>
      <c r="C321" s="28">
        <f t="shared" si="16"/>
        <v>2.02</v>
      </c>
      <c r="D321" s="28">
        <f t="shared" si="29"/>
        <v>0.4</v>
      </c>
      <c r="E321" s="15">
        <f t="shared" si="28"/>
        <v>15</v>
      </c>
      <c r="F321" s="56">
        <f t="shared" si="17"/>
        <v>183000</v>
      </c>
      <c r="G321" s="80">
        <f t="shared" si="18"/>
        <v>513416.66666666669</v>
      </c>
      <c r="H321" s="81">
        <f t="shared" si="19"/>
        <v>0.51341666666666663</v>
      </c>
      <c r="I321" s="56">
        <f t="shared" si="20"/>
        <v>10100</v>
      </c>
      <c r="J321" s="56">
        <f t="shared" si="21"/>
        <v>10.1</v>
      </c>
      <c r="K321" s="56">
        <f t="shared" si="22"/>
        <v>20200000</v>
      </c>
      <c r="L321" s="56">
        <f t="shared" si="23"/>
        <v>20.2</v>
      </c>
      <c r="M321" s="56">
        <f t="shared" si="24"/>
        <v>864</v>
      </c>
      <c r="N321" s="56">
        <f t="shared" si="25"/>
        <v>3.1103999999999998</v>
      </c>
      <c r="O321" s="81">
        <f t="shared" si="26"/>
        <v>23.823816666666666</v>
      </c>
      <c r="P321" s="56">
        <f t="shared" si="27"/>
        <v>1.7017011904761903</v>
      </c>
    </row>
    <row r="322" spans="1:16" ht="14.25" customHeight="1">
      <c r="A322" s="79">
        <v>41950</v>
      </c>
      <c r="B322" s="56">
        <v>1.4</v>
      </c>
      <c r="C322" s="28">
        <f t="shared" si="16"/>
        <v>0.13999999999999999</v>
      </c>
      <c r="D322" s="28">
        <f t="shared" si="29"/>
        <v>0.13999999999999999</v>
      </c>
      <c r="E322" s="15">
        <f t="shared" si="28"/>
        <v>14.84</v>
      </c>
      <c r="F322" s="56">
        <f t="shared" si="17"/>
        <v>183000</v>
      </c>
      <c r="G322" s="80">
        <f t="shared" si="18"/>
        <v>35583.333333333328</v>
      </c>
      <c r="H322" s="81">
        <f t="shared" si="19"/>
        <v>3.5583333333333328E-2</v>
      </c>
      <c r="I322" s="56">
        <f t="shared" si="20"/>
        <v>700</v>
      </c>
      <c r="J322" s="56">
        <f t="shared" si="21"/>
        <v>0.7</v>
      </c>
      <c r="K322" s="56">
        <f t="shared" si="22"/>
        <v>1400000</v>
      </c>
      <c r="L322" s="56">
        <f t="shared" si="23"/>
        <v>1.4</v>
      </c>
      <c r="M322" s="56">
        <f t="shared" si="24"/>
        <v>864</v>
      </c>
      <c r="N322" s="56">
        <f t="shared" si="25"/>
        <v>3.1103999999999998</v>
      </c>
      <c r="O322" s="81">
        <f t="shared" si="26"/>
        <v>4.545983333333333</v>
      </c>
      <c r="P322" s="56">
        <f t="shared" si="27"/>
        <v>0.32471309523809527</v>
      </c>
    </row>
    <row r="323" spans="1:16" ht="14.25" customHeight="1">
      <c r="A323" s="79">
        <v>41951</v>
      </c>
      <c r="B323" s="56">
        <v>34</v>
      </c>
      <c r="C323" s="28">
        <f t="shared" si="16"/>
        <v>3.4000000000000004</v>
      </c>
      <c r="D323" s="28">
        <f t="shared" si="29"/>
        <v>0.4</v>
      </c>
      <c r="E323" s="15">
        <f t="shared" si="28"/>
        <v>15</v>
      </c>
      <c r="F323" s="56">
        <f t="shared" si="17"/>
        <v>183000</v>
      </c>
      <c r="G323" s="80">
        <f t="shared" si="18"/>
        <v>864166.66666666686</v>
      </c>
      <c r="H323" s="81">
        <f t="shared" si="19"/>
        <v>0.86416666666666686</v>
      </c>
      <c r="I323" s="56">
        <f t="shared" si="20"/>
        <v>17000.000000000004</v>
      </c>
      <c r="J323" s="56">
        <f t="shared" si="21"/>
        <v>17.000000000000004</v>
      </c>
      <c r="K323" s="56">
        <f t="shared" si="22"/>
        <v>34000000.000000007</v>
      </c>
      <c r="L323" s="56">
        <f t="shared" si="23"/>
        <v>34.000000000000007</v>
      </c>
      <c r="M323" s="56">
        <f t="shared" si="24"/>
        <v>864</v>
      </c>
      <c r="N323" s="56">
        <f t="shared" si="25"/>
        <v>3.1103999999999998</v>
      </c>
      <c r="O323" s="81">
        <f t="shared" si="26"/>
        <v>37.974566666666675</v>
      </c>
      <c r="P323" s="56">
        <f t="shared" si="27"/>
        <v>2.7124690476190483</v>
      </c>
    </row>
    <row r="324" spans="1:16" ht="14.25" customHeight="1">
      <c r="A324" s="79">
        <v>41952</v>
      </c>
      <c r="B324" s="56">
        <v>0</v>
      </c>
      <c r="C324" s="28">
        <f t="shared" si="16"/>
        <v>0</v>
      </c>
      <c r="D324" s="28">
        <f t="shared" si="29"/>
        <v>0</v>
      </c>
      <c r="E324" s="15">
        <f t="shared" si="28"/>
        <v>14.7</v>
      </c>
      <c r="F324" s="56">
        <f t="shared" si="17"/>
        <v>183000</v>
      </c>
      <c r="G324" s="80">
        <f t="shared" si="18"/>
        <v>0</v>
      </c>
      <c r="H324" s="81">
        <f t="shared" si="19"/>
        <v>0</v>
      </c>
      <c r="I324" s="56">
        <f t="shared" si="20"/>
        <v>0</v>
      </c>
      <c r="J324" s="56">
        <f t="shared" si="21"/>
        <v>0</v>
      </c>
      <c r="K324" s="56">
        <f t="shared" si="22"/>
        <v>0</v>
      </c>
      <c r="L324" s="56">
        <f t="shared" si="23"/>
        <v>0</v>
      </c>
      <c r="M324" s="56">
        <f t="shared" si="24"/>
        <v>864</v>
      </c>
      <c r="N324" s="56">
        <f t="shared" si="25"/>
        <v>3.1103999999999998</v>
      </c>
      <c r="O324" s="81">
        <f t="shared" si="26"/>
        <v>3.1103999999999998</v>
      </c>
      <c r="P324" s="56">
        <f t="shared" si="27"/>
        <v>0.22217142857142858</v>
      </c>
    </row>
    <row r="325" spans="1:16" ht="14.25" customHeight="1">
      <c r="A325" s="79">
        <v>41953</v>
      </c>
      <c r="B325" s="56">
        <v>0</v>
      </c>
      <c r="C325" s="28">
        <f t="shared" si="16"/>
        <v>0</v>
      </c>
      <c r="D325" s="28">
        <f t="shared" si="29"/>
        <v>0</v>
      </c>
      <c r="E325" s="15">
        <f t="shared" si="28"/>
        <v>14.399999999999999</v>
      </c>
      <c r="F325" s="56">
        <f t="shared" si="17"/>
        <v>183000</v>
      </c>
      <c r="G325" s="80">
        <f t="shared" si="18"/>
        <v>0</v>
      </c>
      <c r="H325" s="81">
        <f t="shared" si="19"/>
        <v>0</v>
      </c>
      <c r="I325" s="56">
        <f t="shared" si="20"/>
        <v>0</v>
      </c>
      <c r="J325" s="56">
        <f t="shared" si="21"/>
        <v>0</v>
      </c>
      <c r="K325" s="56">
        <f t="shared" si="22"/>
        <v>0</v>
      </c>
      <c r="L325" s="56">
        <f t="shared" si="23"/>
        <v>0</v>
      </c>
      <c r="M325" s="56">
        <f t="shared" si="24"/>
        <v>864</v>
      </c>
      <c r="N325" s="56">
        <f t="shared" si="25"/>
        <v>3.1103999999999998</v>
      </c>
      <c r="O325" s="81">
        <f t="shared" si="26"/>
        <v>3.1103999999999998</v>
      </c>
      <c r="P325" s="56">
        <f t="shared" si="27"/>
        <v>0.22217142857142858</v>
      </c>
    </row>
    <row r="326" spans="1:16" ht="14.25" customHeight="1">
      <c r="A326" s="79">
        <v>41954</v>
      </c>
      <c r="B326" s="56">
        <v>0</v>
      </c>
      <c r="C326" s="28">
        <f t="shared" si="16"/>
        <v>0</v>
      </c>
      <c r="D326" s="28">
        <f t="shared" si="29"/>
        <v>0</v>
      </c>
      <c r="E326" s="15">
        <f t="shared" si="28"/>
        <v>14.099999999999998</v>
      </c>
      <c r="F326" s="56">
        <f t="shared" si="17"/>
        <v>183000</v>
      </c>
      <c r="G326" s="80">
        <f t="shared" si="18"/>
        <v>0</v>
      </c>
      <c r="H326" s="81">
        <f t="shared" si="19"/>
        <v>0</v>
      </c>
      <c r="I326" s="56">
        <f t="shared" si="20"/>
        <v>0</v>
      </c>
      <c r="J326" s="56">
        <f t="shared" si="21"/>
        <v>0</v>
      </c>
      <c r="K326" s="56">
        <f t="shared" si="22"/>
        <v>0</v>
      </c>
      <c r="L326" s="56">
        <f t="shared" si="23"/>
        <v>0</v>
      </c>
      <c r="M326" s="56">
        <f t="shared" si="24"/>
        <v>864</v>
      </c>
      <c r="N326" s="56">
        <f t="shared" si="25"/>
        <v>3.1103999999999998</v>
      </c>
      <c r="O326" s="81">
        <f t="shared" si="26"/>
        <v>3.1103999999999998</v>
      </c>
      <c r="P326" s="56">
        <f t="shared" si="27"/>
        <v>0.22217142857142858</v>
      </c>
    </row>
    <row r="327" spans="1:16" ht="14.25" customHeight="1">
      <c r="A327" s="79">
        <v>41955</v>
      </c>
      <c r="B327" s="56">
        <v>0</v>
      </c>
      <c r="C327" s="28">
        <f t="shared" si="16"/>
        <v>0</v>
      </c>
      <c r="D327" s="28">
        <f t="shared" si="29"/>
        <v>0</v>
      </c>
      <c r="E327" s="15">
        <f t="shared" si="28"/>
        <v>13.799999999999997</v>
      </c>
      <c r="F327" s="56">
        <f t="shared" si="17"/>
        <v>183000</v>
      </c>
      <c r="G327" s="80">
        <f t="shared" si="18"/>
        <v>0</v>
      </c>
      <c r="H327" s="81">
        <f t="shared" si="19"/>
        <v>0</v>
      </c>
      <c r="I327" s="56">
        <f t="shared" si="20"/>
        <v>0</v>
      </c>
      <c r="J327" s="56">
        <f t="shared" si="21"/>
        <v>0</v>
      </c>
      <c r="K327" s="56">
        <f t="shared" si="22"/>
        <v>0</v>
      </c>
      <c r="L327" s="56">
        <f t="shared" si="23"/>
        <v>0</v>
      </c>
      <c r="M327" s="56">
        <f t="shared" si="24"/>
        <v>864</v>
      </c>
      <c r="N327" s="56">
        <f t="shared" si="25"/>
        <v>3.1103999999999998</v>
      </c>
      <c r="O327" s="81">
        <f t="shared" si="26"/>
        <v>3.1103999999999998</v>
      </c>
      <c r="P327" s="56">
        <f t="shared" si="27"/>
        <v>0.22217142857142858</v>
      </c>
    </row>
    <row r="328" spans="1:16" ht="14.25" customHeight="1">
      <c r="A328" s="79">
        <v>41956</v>
      </c>
      <c r="B328" s="56">
        <v>0</v>
      </c>
      <c r="C328" s="28">
        <f t="shared" si="16"/>
        <v>0</v>
      </c>
      <c r="D328" s="28">
        <f t="shared" si="29"/>
        <v>0</v>
      </c>
      <c r="E328" s="15">
        <f t="shared" si="28"/>
        <v>13.499999999999996</v>
      </c>
      <c r="F328" s="56">
        <f t="shared" si="17"/>
        <v>183000</v>
      </c>
      <c r="G328" s="80">
        <f t="shared" si="18"/>
        <v>0</v>
      </c>
      <c r="H328" s="81">
        <f t="shared" si="19"/>
        <v>0</v>
      </c>
      <c r="I328" s="56">
        <f t="shared" si="20"/>
        <v>0</v>
      </c>
      <c r="J328" s="56">
        <f t="shared" si="21"/>
        <v>0</v>
      </c>
      <c r="K328" s="56">
        <f t="shared" si="22"/>
        <v>0</v>
      </c>
      <c r="L328" s="56">
        <f t="shared" si="23"/>
        <v>0</v>
      </c>
      <c r="M328" s="56">
        <f t="shared" si="24"/>
        <v>864</v>
      </c>
      <c r="N328" s="56">
        <f t="shared" si="25"/>
        <v>3.1103999999999998</v>
      </c>
      <c r="O328" s="81">
        <f t="shared" si="26"/>
        <v>3.1103999999999998</v>
      </c>
      <c r="P328" s="56">
        <f t="shared" si="27"/>
        <v>0.22217142857142858</v>
      </c>
    </row>
    <row r="329" spans="1:16" ht="14.25" customHeight="1">
      <c r="A329" s="79">
        <v>41957</v>
      </c>
      <c r="B329" s="56">
        <v>0</v>
      </c>
      <c r="C329" s="28">
        <f t="shared" si="16"/>
        <v>0</v>
      </c>
      <c r="D329" s="28">
        <f t="shared" si="29"/>
        <v>0</v>
      </c>
      <c r="E329" s="15">
        <f t="shared" si="28"/>
        <v>13.199999999999996</v>
      </c>
      <c r="F329" s="56">
        <f t="shared" si="17"/>
        <v>183000</v>
      </c>
      <c r="G329" s="80">
        <f t="shared" si="18"/>
        <v>0</v>
      </c>
      <c r="H329" s="81">
        <f t="shared" si="19"/>
        <v>0</v>
      </c>
      <c r="I329" s="56">
        <f t="shared" si="20"/>
        <v>0</v>
      </c>
      <c r="J329" s="56">
        <f t="shared" si="21"/>
        <v>0</v>
      </c>
      <c r="K329" s="56">
        <f t="shared" si="22"/>
        <v>0</v>
      </c>
      <c r="L329" s="56">
        <f t="shared" si="23"/>
        <v>0</v>
      </c>
      <c r="M329" s="56">
        <f t="shared" si="24"/>
        <v>864</v>
      </c>
      <c r="N329" s="56">
        <f t="shared" si="25"/>
        <v>3.1103999999999998</v>
      </c>
      <c r="O329" s="81">
        <f t="shared" si="26"/>
        <v>3.1103999999999998</v>
      </c>
      <c r="P329" s="56">
        <f t="shared" si="27"/>
        <v>0.22217142857142858</v>
      </c>
    </row>
    <row r="330" spans="1:16" ht="14.25" customHeight="1">
      <c r="A330" s="79">
        <v>41958</v>
      </c>
      <c r="B330" s="56">
        <v>0</v>
      </c>
      <c r="C330" s="28">
        <f t="shared" si="16"/>
        <v>0</v>
      </c>
      <c r="D330" s="28">
        <f t="shared" si="29"/>
        <v>0</v>
      </c>
      <c r="E330" s="15">
        <f t="shared" si="28"/>
        <v>12.899999999999995</v>
      </c>
      <c r="F330" s="56">
        <f t="shared" si="17"/>
        <v>183000</v>
      </c>
      <c r="G330" s="80">
        <f t="shared" si="18"/>
        <v>0</v>
      </c>
      <c r="H330" s="81">
        <f t="shared" si="19"/>
        <v>0</v>
      </c>
      <c r="I330" s="56">
        <f t="shared" si="20"/>
        <v>0</v>
      </c>
      <c r="J330" s="56">
        <f t="shared" si="21"/>
        <v>0</v>
      </c>
      <c r="K330" s="56">
        <f t="shared" si="22"/>
        <v>0</v>
      </c>
      <c r="L330" s="56">
        <f t="shared" si="23"/>
        <v>0</v>
      </c>
      <c r="M330" s="56">
        <f t="shared" si="24"/>
        <v>864</v>
      </c>
      <c r="N330" s="56">
        <f t="shared" si="25"/>
        <v>3.1103999999999998</v>
      </c>
      <c r="O330" s="81">
        <f t="shared" si="26"/>
        <v>3.1103999999999998</v>
      </c>
      <c r="P330" s="56">
        <f t="shared" si="27"/>
        <v>0.22217142857142858</v>
      </c>
    </row>
    <row r="331" spans="1:16" ht="14.25" customHeight="1">
      <c r="A331" s="79">
        <v>41959</v>
      </c>
      <c r="B331" s="56">
        <v>0</v>
      </c>
      <c r="C331" s="28">
        <f t="shared" si="16"/>
        <v>0</v>
      </c>
      <c r="D331" s="28">
        <f t="shared" si="29"/>
        <v>0</v>
      </c>
      <c r="E331" s="15">
        <f t="shared" si="28"/>
        <v>12.599999999999994</v>
      </c>
      <c r="F331" s="56">
        <f t="shared" si="17"/>
        <v>183000</v>
      </c>
      <c r="G331" s="80">
        <f t="shared" si="18"/>
        <v>0</v>
      </c>
      <c r="H331" s="81">
        <f t="shared" si="19"/>
        <v>0</v>
      </c>
      <c r="I331" s="56">
        <f t="shared" si="20"/>
        <v>0</v>
      </c>
      <c r="J331" s="56">
        <f t="shared" si="21"/>
        <v>0</v>
      </c>
      <c r="K331" s="56">
        <f t="shared" si="22"/>
        <v>0</v>
      </c>
      <c r="L331" s="56">
        <f t="shared" si="23"/>
        <v>0</v>
      </c>
      <c r="M331" s="56">
        <f t="shared" si="24"/>
        <v>864</v>
      </c>
      <c r="N331" s="56">
        <f t="shared" si="25"/>
        <v>3.1103999999999998</v>
      </c>
      <c r="O331" s="81">
        <f t="shared" si="26"/>
        <v>3.1103999999999998</v>
      </c>
      <c r="P331" s="56">
        <f t="shared" si="27"/>
        <v>0.22217142857142858</v>
      </c>
    </row>
    <row r="332" spans="1:16" ht="14.25" customHeight="1">
      <c r="A332" s="79">
        <v>41960</v>
      </c>
      <c r="B332" s="56">
        <v>0</v>
      </c>
      <c r="C332" s="28">
        <f t="shared" si="16"/>
        <v>0</v>
      </c>
      <c r="D332" s="28">
        <f t="shared" si="29"/>
        <v>0</v>
      </c>
      <c r="E332" s="15">
        <f t="shared" si="28"/>
        <v>12.299999999999994</v>
      </c>
      <c r="F332" s="56">
        <f t="shared" si="17"/>
        <v>183000</v>
      </c>
      <c r="G332" s="80">
        <f t="shared" si="18"/>
        <v>0</v>
      </c>
      <c r="H332" s="81">
        <f t="shared" si="19"/>
        <v>0</v>
      </c>
      <c r="I332" s="56">
        <f t="shared" si="20"/>
        <v>0</v>
      </c>
      <c r="J332" s="56">
        <f t="shared" si="21"/>
        <v>0</v>
      </c>
      <c r="K332" s="56">
        <f t="shared" si="22"/>
        <v>0</v>
      </c>
      <c r="L332" s="56">
        <f t="shared" si="23"/>
        <v>0</v>
      </c>
      <c r="M332" s="56">
        <f t="shared" si="24"/>
        <v>864</v>
      </c>
      <c r="N332" s="56">
        <f t="shared" si="25"/>
        <v>3.1103999999999998</v>
      </c>
      <c r="O332" s="81">
        <f t="shared" si="26"/>
        <v>3.1103999999999998</v>
      </c>
      <c r="P332" s="56">
        <f t="shared" si="27"/>
        <v>0.22217142857142858</v>
      </c>
    </row>
    <row r="333" spans="1:16" ht="14.25" customHeight="1">
      <c r="A333" s="79">
        <v>41961</v>
      </c>
      <c r="B333" s="56">
        <v>0</v>
      </c>
      <c r="C333" s="28">
        <f t="shared" si="16"/>
        <v>0</v>
      </c>
      <c r="D333" s="28">
        <f t="shared" si="29"/>
        <v>0</v>
      </c>
      <c r="E333" s="15">
        <f t="shared" si="28"/>
        <v>11.999999999999993</v>
      </c>
      <c r="F333" s="56">
        <f t="shared" si="17"/>
        <v>183000</v>
      </c>
      <c r="G333" s="80">
        <f t="shared" si="18"/>
        <v>0</v>
      </c>
      <c r="H333" s="81">
        <f t="shared" si="19"/>
        <v>0</v>
      </c>
      <c r="I333" s="56">
        <f t="shared" si="20"/>
        <v>0</v>
      </c>
      <c r="J333" s="56">
        <f t="shared" si="21"/>
        <v>0</v>
      </c>
      <c r="K333" s="56">
        <f t="shared" si="22"/>
        <v>0</v>
      </c>
      <c r="L333" s="56">
        <f t="shared" si="23"/>
        <v>0</v>
      </c>
      <c r="M333" s="56">
        <f t="shared" si="24"/>
        <v>864</v>
      </c>
      <c r="N333" s="56">
        <f t="shared" si="25"/>
        <v>3.1103999999999998</v>
      </c>
      <c r="O333" s="81">
        <f t="shared" si="26"/>
        <v>3.1103999999999998</v>
      </c>
      <c r="P333" s="56">
        <f t="shared" si="27"/>
        <v>0.22217142857142858</v>
      </c>
    </row>
    <row r="334" spans="1:16" ht="14.25" customHeight="1">
      <c r="A334" s="79">
        <v>41962</v>
      </c>
      <c r="B334" s="56">
        <v>3.4</v>
      </c>
      <c r="C334" s="28">
        <f t="shared" si="16"/>
        <v>0.33999999999999997</v>
      </c>
      <c r="D334" s="28">
        <f t="shared" si="29"/>
        <v>0.33999999999999997</v>
      </c>
      <c r="E334" s="15">
        <f t="shared" si="28"/>
        <v>12.039999999999992</v>
      </c>
      <c r="F334" s="56">
        <f t="shared" si="17"/>
        <v>183000</v>
      </c>
      <c r="G334" s="80">
        <f t="shared" si="18"/>
        <v>86416.666666666657</v>
      </c>
      <c r="H334" s="81">
        <f t="shared" si="19"/>
        <v>8.6416666666666656E-2</v>
      </c>
      <c r="I334" s="56">
        <f t="shared" si="20"/>
        <v>1700</v>
      </c>
      <c r="J334" s="56">
        <f t="shared" si="21"/>
        <v>1.7</v>
      </c>
      <c r="K334" s="56">
        <f t="shared" si="22"/>
        <v>3400000</v>
      </c>
      <c r="L334" s="56">
        <f t="shared" si="23"/>
        <v>3.4</v>
      </c>
      <c r="M334" s="56">
        <f t="shared" si="24"/>
        <v>864</v>
      </c>
      <c r="N334" s="56">
        <f t="shared" si="25"/>
        <v>3.1103999999999998</v>
      </c>
      <c r="O334" s="81">
        <f t="shared" si="26"/>
        <v>6.5968166666666663</v>
      </c>
      <c r="P334" s="56">
        <f t="shared" si="27"/>
        <v>0.47120119047619047</v>
      </c>
    </row>
    <row r="335" spans="1:16" ht="14.25" customHeight="1">
      <c r="A335" s="79">
        <v>41963</v>
      </c>
      <c r="B335" s="56">
        <v>29.4</v>
      </c>
      <c r="C335" s="28">
        <f t="shared" si="16"/>
        <v>2.94</v>
      </c>
      <c r="D335" s="28">
        <f t="shared" si="29"/>
        <v>0.4</v>
      </c>
      <c r="E335" s="15">
        <f t="shared" si="28"/>
        <v>14.679999999999991</v>
      </c>
      <c r="F335" s="56">
        <f t="shared" si="17"/>
        <v>183000</v>
      </c>
      <c r="G335" s="80">
        <f t="shared" si="18"/>
        <v>747250</v>
      </c>
      <c r="H335" s="81">
        <f t="shared" si="19"/>
        <v>0.74724999999999997</v>
      </c>
      <c r="I335" s="56">
        <f t="shared" si="20"/>
        <v>14700</v>
      </c>
      <c r="J335" s="56">
        <f t="shared" si="21"/>
        <v>14.7</v>
      </c>
      <c r="K335" s="56">
        <f t="shared" si="22"/>
        <v>29400000</v>
      </c>
      <c r="L335" s="56">
        <f t="shared" si="23"/>
        <v>29.4</v>
      </c>
      <c r="M335" s="56">
        <f t="shared" si="24"/>
        <v>864</v>
      </c>
      <c r="N335" s="56">
        <f t="shared" si="25"/>
        <v>3.1103999999999998</v>
      </c>
      <c r="O335" s="81">
        <f t="shared" si="26"/>
        <v>33.257649999999998</v>
      </c>
      <c r="P335" s="56">
        <f t="shared" si="27"/>
        <v>2.3755464285714285</v>
      </c>
    </row>
    <row r="336" spans="1:16" ht="14.25" customHeight="1">
      <c r="A336" s="79">
        <v>41964</v>
      </c>
      <c r="B336" s="56">
        <v>32.799999999999997</v>
      </c>
      <c r="C336" s="28">
        <f t="shared" si="16"/>
        <v>3.2799999999999994</v>
      </c>
      <c r="D336" s="28">
        <f t="shared" si="29"/>
        <v>0.4</v>
      </c>
      <c r="E336" s="15">
        <f t="shared" si="28"/>
        <v>15</v>
      </c>
      <c r="F336" s="56">
        <f t="shared" si="17"/>
        <v>183000</v>
      </c>
      <c r="G336" s="80">
        <f t="shared" si="18"/>
        <v>833666.66666666651</v>
      </c>
      <c r="H336" s="81">
        <f t="shared" si="19"/>
        <v>0.83366666666666656</v>
      </c>
      <c r="I336" s="56">
        <f t="shared" si="20"/>
        <v>16400</v>
      </c>
      <c r="J336" s="56">
        <f t="shared" si="21"/>
        <v>16.399999999999999</v>
      </c>
      <c r="K336" s="56">
        <f t="shared" si="22"/>
        <v>32799999.999999996</v>
      </c>
      <c r="L336" s="56">
        <f t="shared" si="23"/>
        <v>32.799999999999997</v>
      </c>
      <c r="M336" s="56">
        <f t="shared" si="24"/>
        <v>864</v>
      </c>
      <c r="N336" s="56">
        <f t="shared" si="25"/>
        <v>3.1103999999999998</v>
      </c>
      <c r="O336" s="81">
        <f t="shared" si="26"/>
        <v>36.744066666666662</v>
      </c>
      <c r="P336" s="56">
        <f t="shared" si="27"/>
        <v>2.6245761904761902</v>
      </c>
    </row>
    <row r="337" spans="1:16" ht="14.25" customHeight="1">
      <c r="A337" s="79">
        <v>41965</v>
      </c>
      <c r="B337" s="56">
        <v>25.6</v>
      </c>
      <c r="C337" s="28">
        <f t="shared" si="16"/>
        <v>2.56</v>
      </c>
      <c r="D337" s="28">
        <f t="shared" si="29"/>
        <v>0.4</v>
      </c>
      <c r="E337" s="15">
        <f t="shared" si="28"/>
        <v>15</v>
      </c>
      <c r="F337" s="56">
        <f t="shared" si="17"/>
        <v>183000</v>
      </c>
      <c r="G337" s="80">
        <f t="shared" si="18"/>
        <v>650666.66666666674</v>
      </c>
      <c r="H337" s="81">
        <f t="shared" si="19"/>
        <v>0.65066666666666673</v>
      </c>
      <c r="I337" s="56">
        <f t="shared" si="20"/>
        <v>12800</v>
      </c>
      <c r="J337" s="56">
        <f t="shared" si="21"/>
        <v>12.8</v>
      </c>
      <c r="K337" s="56">
        <f t="shared" si="22"/>
        <v>25600000</v>
      </c>
      <c r="L337" s="56">
        <f t="shared" si="23"/>
        <v>25.6</v>
      </c>
      <c r="M337" s="56">
        <f t="shared" si="24"/>
        <v>864</v>
      </c>
      <c r="N337" s="56">
        <f t="shared" si="25"/>
        <v>3.1103999999999998</v>
      </c>
      <c r="O337" s="81">
        <f t="shared" si="26"/>
        <v>29.361066666666666</v>
      </c>
      <c r="P337" s="56">
        <f t="shared" si="27"/>
        <v>2.0972190476190478</v>
      </c>
    </row>
    <row r="338" spans="1:16" ht="14.25" customHeight="1">
      <c r="A338" s="79">
        <v>41966</v>
      </c>
      <c r="B338" s="56">
        <v>15.2</v>
      </c>
      <c r="C338" s="28">
        <f t="shared" si="16"/>
        <v>1.52</v>
      </c>
      <c r="D338" s="28">
        <f t="shared" si="29"/>
        <v>0.4</v>
      </c>
      <c r="E338" s="15">
        <f t="shared" si="28"/>
        <v>15</v>
      </c>
      <c r="F338" s="56">
        <f t="shared" si="17"/>
        <v>183000</v>
      </c>
      <c r="G338" s="80">
        <f t="shared" si="18"/>
        <v>386333.33333333337</v>
      </c>
      <c r="H338" s="81">
        <f t="shared" si="19"/>
        <v>0.38633333333333336</v>
      </c>
      <c r="I338" s="56">
        <f t="shared" si="20"/>
        <v>7600</v>
      </c>
      <c r="J338" s="56">
        <f t="shared" si="21"/>
        <v>7.6</v>
      </c>
      <c r="K338" s="56">
        <f t="shared" si="22"/>
        <v>15200000</v>
      </c>
      <c r="L338" s="56">
        <f t="shared" si="23"/>
        <v>15.2</v>
      </c>
      <c r="M338" s="56">
        <f t="shared" si="24"/>
        <v>864</v>
      </c>
      <c r="N338" s="56">
        <f t="shared" si="25"/>
        <v>3.1103999999999998</v>
      </c>
      <c r="O338" s="81">
        <f t="shared" si="26"/>
        <v>18.696733333333331</v>
      </c>
      <c r="P338" s="56">
        <f t="shared" si="27"/>
        <v>1.3354809523809523</v>
      </c>
    </row>
    <row r="339" spans="1:16" ht="14.25" customHeight="1">
      <c r="A339" s="79">
        <v>41967</v>
      </c>
      <c r="B339" s="56">
        <v>60.6</v>
      </c>
      <c r="C339" s="28">
        <f t="shared" si="16"/>
        <v>6.0600000000000005</v>
      </c>
      <c r="D339" s="28">
        <f t="shared" si="29"/>
        <v>0.4</v>
      </c>
      <c r="E339" s="15">
        <f t="shared" si="28"/>
        <v>15</v>
      </c>
      <c r="F339" s="56">
        <f t="shared" si="17"/>
        <v>183000</v>
      </c>
      <c r="G339" s="80">
        <f t="shared" si="18"/>
        <v>1540250</v>
      </c>
      <c r="H339" s="81">
        <f t="shared" si="19"/>
        <v>1.5402499999999999</v>
      </c>
      <c r="I339" s="56">
        <f t="shared" si="20"/>
        <v>30300</v>
      </c>
      <c r="J339" s="56">
        <f t="shared" si="21"/>
        <v>30.3</v>
      </c>
      <c r="K339" s="56">
        <f t="shared" si="22"/>
        <v>60600000</v>
      </c>
      <c r="L339" s="56">
        <f t="shared" si="23"/>
        <v>60.6</v>
      </c>
      <c r="M339" s="56">
        <f t="shared" si="24"/>
        <v>864</v>
      </c>
      <c r="N339" s="56">
        <f t="shared" si="25"/>
        <v>3.1103999999999998</v>
      </c>
      <c r="O339" s="81">
        <f t="shared" si="26"/>
        <v>65.250650000000007</v>
      </c>
      <c r="P339" s="56">
        <f t="shared" si="27"/>
        <v>4.6607607142857148</v>
      </c>
    </row>
    <row r="340" spans="1:16" ht="14.25" customHeight="1">
      <c r="A340" s="79">
        <v>41968</v>
      </c>
      <c r="B340" s="56">
        <v>15</v>
      </c>
      <c r="C340" s="28">
        <f t="shared" si="16"/>
        <v>1.5</v>
      </c>
      <c r="D340" s="28">
        <f t="shared" si="29"/>
        <v>0.4</v>
      </c>
      <c r="E340" s="15">
        <f t="shared" si="28"/>
        <v>15</v>
      </c>
      <c r="F340" s="56">
        <f t="shared" si="17"/>
        <v>183000</v>
      </c>
      <c r="G340" s="80">
        <f t="shared" si="18"/>
        <v>381250</v>
      </c>
      <c r="H340" s="81">
        <f t="shared" si="19"/>
        <v>0.38124999999999998</v>
      </c>
      <c r="I340" s="56">
        <f t="shared" si="20"/>
        <v>7500</v>
      </c>
      <c r="J340" s="56">
        <f t="shared" si="21"/>
        <v>7.5</v>
      </c>
      <c r="K340" s="56">
        <f t="shared" si="22"/>
        <v>15000000</v>
      </c>
      <c r="L340" s="56">
        <f t="shared" si="23"/>
        <v>15</v>
      </c>
      <c r="M340" s="56">
        <f t="shared" si="24"/>
        <v>864</v>
      </c>
      <c r="N340" s="56">
        <f t="shared" si="25"/>
        <v>3.1103999999999998</v>
      </c>
      <c r="O340" s="81">
        <f t="shared" si="26"/>
        <v>18.49165</v>
      </c>
      <c r="P340" s="56">
        <f t="shared" si="27"/>
        <v>1.320832142857143</v>
      </c>
    </row>
    <row r="341" spans="1:16" ht="14.25" customHeight="1">
      <c r="A341" s="79">
        <v>41969</v>
      </c>
      <c r="B341" s="56">
        <v>43</v>
      </c>
      <c r="C341" s="28">
        <f t="shared" si="16"/>
        <v>4.3</v>
      </c>
      <c r="D341" s="28">
        <f t="shared" si="29"/>
        <v>0.4</v>
      </c>
      <c r="E341" s="15">
        <f t="shared" si="28"/>
        <v>15</v>
      </c>
      <c r="F341" s="56">
        <f t="shared" si="17"/>
        <v>183000</v>
      </c>
      <c r="G341" s="80">
        <f t="shared" si="18"/>
        <v>1092916.6666666667</v>
      </c>
      <c r="H341" s="81">
        <f t="shared" si="19"/>
        <v>1.0929166666666668</v>
      </c>
      <c r="I341" s="56">
        <f t="shared" si="20"/>
        <v>21500</v>
      </c>
      <c r="J341" s="56">
        <f t="shared" si="21"/>
        <v>21.5</v>
      </c>
      <c r="K341" s="56">
        <f t="shared" si="22"/>
        <v>43000000</v>
      </c>
      <c r="L341" s="56">
        <f t="shared" si="23"/>
        <v>43</v>
      </c>
      <c r="M341" s="56">
        <f t="shared" si="24"/>
        <v>864</v>
      </c>
      <c r="N341" s="56">
        <f t="shared" si="25"/>
        <v>3.1103999999999998</v>
      </c>
      <c r="O341" s="81">
        <f t="shared" si="26"/>
        <v>47.203316666666666</v>
      </c>
      <c r="P341" s="56">
        <f t="shared" si="27"/>
        <v>3.3716654761904765</v>
      </c>
    </row>
    <row r="342" spans="1:16" ht="14.25" customHeight="1">
      <c r="A342" s="79">
        <v>41970</v>
      </c>
      <c r="B342" s="56">
        <v>15</v>
      </c>
      <c r="C342" s="28">
        <f t="shared" si="16"/>
        <v>1.5</v>
      </c>
      <c r="D342" s="28">
        <f t="shared" si="29"/>
        <v>0.4</v>
      </c>
      <c r="E342" s="15">
        <f t="shared" si="28"/>
        <v>15</v>
      </c>
      <c r="F342" s="56">
        <f t="shared" si="17"/>
        <v>183000</v>
      </c>
      <c r="G342" s="80">
        <f t="shared" si="18"/>
        <v>381250</v>
      </c>
      <c r="H342" s="81">
        <f t="shared" si="19"/>
        <v>0.38124999999999998</v>
      </c>
      <c r="I342" s="56">
        <f t="shared" si="20"/>
        <v>7500</v>
      </c>
      <c r="J342" s="56">
        <f t="shared" si="21"/>
        <v>7.5</v>
      </c>
      <c r="K342" s="56">
        <f t="shared" si="22"/>
        <v>15000000</v>
      </c>
      <c r="L342" s="56">
        <f t="shared" si="23"/>
        <v>15</v>
      </c>
      <c r="M342" s="56">
        <f t="shared" si="24"/>
        <v>864</v>
      </c>
      <c r="N342" s="56">
        <f t="shared" si="25"/>
        <v>3.1103999999999998</v>
      </c>
      <c r="O342" s="81">
        <f t="shared" si="26"/>
        <v>18.49165</v>
      </c>
      <c r="P342" s="56">
        <f t="shared" si="27"/>
        <v>1.320832142857143</v>
      </c>
    </row>
    <row r="343" spans="1:16" ht="14.25" customHeight="1">
      <c r="A343" s="79">
        <v>41971</v>
      </c>
      <c r="B343" s="56">
        <v>0</v>
      </c>
      <c r="C343" s="28">
        <f t="shared" si="16"/>
        <v>0</v>
      </c>
      <c r="D343" s="28">
        <f t="shared" si="29"/>
        <v>0</v>
      </c>
      <c r="E343" s="15">
        <f t="shared" si="28"/>
        <v>14.7</v>
      </c>
      <c r="F343" s="56">
        <f t="shared" si="17"/>
        <v>183000</v>
      </c>
      <c r="G343" s="80">
        <f t="shared" si="18"/>
        <v>0</v>
      </c>
      <c r="H343" s="81">
        <f t="shared" si="19"/>
        <v>0</v>
      </c>
      <c r="I343" s="56">
        <f t="shared" si="20"/>
        <v>0</v>
      </c>
      <c r="J343" s="56">
        <f t="shared" si="21"/>
        <v>0</v>
      </c>
      <c r="K343" s="56">
        <f t="shared" si="22"/>
        <v>0</v>
      </c>
      <c r="L343" s="56">
        <f t="shared" si="23"/>
        <v>0</v>
      </c>
      <c r="M343" s="56">
        <f t="shared" si="24"/>
        <v>864</v>
      </c>
      <c r="N343" s="56">
        <f t="shared" si="25"/>
        <v>3.1103999999999998</v>
      </c>
      <c r="O343" s="81">
        <f t="shared" si="26"/>
        <v>3.1103999999999998</v>
      </c>
      <c r="P343" s="56">
        <f t="shared" si="27"/>
        <v>0.22217142857142858</v>
      </c>
    </row>
    <row r="344" spans="1:16" ht="14.25" customHeight="1">
      <c r="A344" s="79">
        <v>41972</v>
      </c>
      <c r="B344" s="56">
        <v>0</v>
      </c>
      <c r="C344" s="28">
        <f t="shared" si="16"/>
        <v>0</v>
      </c>
      <c r="D344" s="28">
        <f t="shared" si="29"/>
        <v>0</v>
      </c>
      <c r="E344" s="15">
        <f t="shared" si="28"/>
        <v>14.399999999999999</v>
      </c>
      <c r="F344" s="56">
        <f t="shared" si="17"/>
        <v>183000</v>
      </c>
      <c r="G344" s="80">
        <f t="shared" si="18"/>
        <v>0</v>
      </c>
      <c r="H344" s="81">
        <f t="shared" si="19"/>
        <v>0</v>
      </c>
      <c r="I344" s="56">
        <f t="shared" si="20"/>
        <v>0</v>
      </c>
      <c r="J344" s="56">
        <f t="shared" si="21"/>
        <v>0</v>
      </c>
      <c r="K344" s="56">
        <f t="shared" si="22"/>
        <v>0</v>
      </c>
      <c r="L344" s="56">
        <f t="shared" si="23"/>
        <v>0</v>
      </c>
      <c r="M344" s="56">
        <f t="shared" si="24"/>
        <v>864</v>
      </c>
      <c r="N344" s="56">
        <f t="shared" si="25"/>
        <v>3.1103999999999998</v>
      </c>
      <c r="O344" s="81">
        <f t="shared" si="26"/>
        <v>3.1103999999999998</v>
      </c>
      <c r="P344" s="56">
        <f t="shared" si="27"/>
        <v>0.22217142857142858</v>
      </c>
    </row>
    <row r="345" spans="1:16" ht="14.25" customHeight="1">
      <c r="A345" s="79">
        <v>41973</v>
      </c>
      <c r="B345" s="56">
        <v>0</v>
      </c>
      <c r="C345" s="28">
        <f t="shared" si="16"/>
        <v>0</v>
      </c>
      <c r="D345" s="28">
        <f t="shared" si="29"/>
        <v>0</v>
      </c>
      <c r="E345" s="15">
        <f t="shared" si="28"/>
        <v>14.099999999999998</v>
      </c>
      <c r="F345" s="56">
        <f t="shared" si="17"/>
        <v>183000</v>
      </c>
      <c r="G345" s="80">
        <f t="shared" si="18"/>
        <v>0</v>
      </c>
      <c r="H345" s="81">
        <f t="shared" si="19"/>
        <v>0</v>
      </c>
      <c r="I345" s="56">
        <f t="shared" si="20"/>
        <v>0</v>
      </c>
      <c r="J345" s="56">
        <f t="shared" si="21"/>
        <v>0</v>
      </c>
      <c r="K345" s="56">
        <f t="shared" si="22"/>
        <v>0</v>
      </c>
      <c r="L345" s="56">
        <f t="shared" si="23"/>
        <v>0</v>
      </c>
      <c r="M345" s="56">
        <f t="shared" si="24"/>
        <v>864</v>
      </c>
      <c r="N345" s="56">
        <f t="shared" si="25"/>
        <v>3.1103999999999998</v>
      </c>
      <c r="O345" s="81">
        <f t="shared" si="26"/>
        <v>3.1103999999999998</v>
      </c>
      <c r="P345" s="56">
        <f t="shared" si="27"/>
        <v>0.22217142857142858</v>
      </c>
    </row>
    <row r="346" spans="1:16" ht="14.25" customHeight="1">
      <c r="A346" s="79">
        <v>41974</v>
      </c>
      <c r="B346" s="56">
        <v>0</v>
      </c>
      <c r="C346" s="28">
        <f t="shared" si="16"/>
        <v>0</v>
      </c>
      <c r="D346" s="28">
        <f t="shared" si="29"/>
        <v>0</v>
      </c>
      <c r="E346" s="15">
        <f t="shared" si="28"/>
        <v>13.799999999999997</v>
      </c>
      <c r="F346" s="56">
        <f t="shared" si="17"/>
        <v>183000</v>
      </c>
      <c r="G346" s="80">
        <f t="shared" si="18"/>
        <v>0</v>
      </c>
      <c r="H346" s="81">
        <f t="shared" si="19"/>
        <v>0</v>
      </c>
      <c r="I346" s="56">
        <f t="shared" si="20"/>
        <v>0</v>
      </c>
      <c r="J346" s="56">
        <f t="shared" si="21"/>
        <v>0</v>
      </c>
      <c r="K346" s="56">
        <f t="shared" si="22"/>
        <v>0</v>
      </c>
      <c r="L346" s="56">
        <f t="shared" si="23"/>
        <v>0</v>
      </c>
      <c r="M346" s="56">
        <f t="shared" si="24"/>
        <v>864</v>
      </c>
      <c r="N346" s="56">
        <f t="shared" si="25"/>
        <v>3.1103999999999998</v>
      </c>
      <c r="O346" s="81">
        <f t="shared" si="26"/>
        <v>3.1103999999999998</v>
      </c>
      <c r="P346" s="56">
        <f t="shared" si="27"/>
        <v>0.22217142857142858</v>
      </c>
    </row>
    <row r="347" spans="1:16" ht="14.25" customHeight="1">
      <c r="A347" s="79">
        <v>41975</v>
      </c>
      <c r="B347" s="56">
        <v>0</v>
      </c>
      <c r="C347" s="28">
        <f t="shared" si="16"/>
        <v>0</v>
      </c>
      <c r="D347" s="28">
        <f t="shared" si="29"/>
        <v>0</v>
      </c>
      <c r="E347" s="15">
        <f t="shared" si="28"/>
        <v>13.499999999999996</v>
      </c>
      <c r="F347" s="56">
        <f t="shared" si="17"/>
        <v>183000</v>
      </c>
      <c r="G347" s="80">
        <f t="shared" si="18"/>
        <v>0</v>
      </c>
      <c r="H347" s="81">
        <f t="shared" si="19"/>
        <v>0</v>
      </c>
      <c r="I347" s="56">
        <f t="shared" si="20"/>
        <v>0</v>
      </c>
      <c r="J347" s="56">
        <f t="shared" si="21"/>
        <v>0</v>
      </c>
      <c r="K347" s="56">
        <f t="shared" si="22"/>
        <v>0</v>
      </c>
      <c r="L347" s="56">
        <f t="shared" si="23"/>
        <v>0</v>
      </c>
      <c r="M347" s="56">
        <f t="shared" si="24"/>
        <v>864</v>
      </c>
      <c r="N347" s="56">
        <f t="shared" si="25"/>
        <v>3.1103999999999998</v>
      </c>
      <c r="O347" s="81">
        <f t="shared" si="26"/>
        <v>3.1103999999999998</v>
      </c>
      <c r="P347" s="56">
        <f t="shared" si="27"/>
        <v>0.22217142857142858</v>
      </c>
    </row>
    <row r="348" spans="1:16" ht="14.25" customHeight="1">
      <c r="A348" s="79">
        <v>41976</v>
      </c>
      <c r="B348" s="56">
        <v>0</v>
      </c>
      <c r="C348" s="28">
        <f t="shared" si="16"/>
        <v>0</v>
      </c>
      <c r="D348" s="28">
        <f t="shared" si="29"/>
        <v>0</v>
      </c>
      <c r="E348" s="15">
        <f t="shared" si="28"/>
        <v>13.199999999999996</v>
      </c>
      <c r="F348" s="56">
        <f t="shared" si="17"/>
        <v>183000</v>
      </c>
      <c r="G348" s="80">
        <f t="shared" si="18"/>
        <v>0</v>
      </c>
      <c r="H348" s="81">
        <f t="shared" si="19"/>
        <v>0</v>
      </c>
      <c r="I348" s="56">
        <f t="shared" si="20"/>
        <v>0</v>
      </c>
      <c r="J348" s="56">
        <f t="shared" si="21"/>
        <v>0</v>
      </c>
      <c r="K348" s="56">
        <f t="shared" si="22"/>
        <v>0</v>
      </c>
      <c r="L348" s="56">
        <f t="shared" si="23"/>
        <v>0</v>
      </c>
      <c r="M348" s="56">
        <f t="shared" si="24"/>
        <v>864</v>
      </c>
      <c r="N348" s="56">
        <f t="shared" si="25"/>
        <v>3.1103999999999998</v>
      </c>
      <c r="O348" s="81">
        <f t="shared" si="26"/>
        <v>3.1103999999999998</v>
      </c>
      <c r="P348" s="56">
        <f t="shared" si="27"/>
        <v>0.22217142857142858</v>
      </c>
    </row>
    <row r="349" spans="1:16" ht="14.25" customHeight="1">
      <c r="A349" s="79">
        <v>41977</v>
      </c>
      <c r="B349" s="56">
        <v>1.2</v>
      </c>
      <c r="C349" s="28">
        <f t="shared" si="16"/>
        <v>0.12</v>
      </c>
      <c r="D349" s="28">
        <f t="shared" si="29"/>
        <v>0.12</v>
      </c>
      <c r="E349" s="15">
        <f t="shared" si="28"/>
        <v>13.019999999999994</v>
      </c>
      <c r="F349" s="56">
        <f t="shared" si="17"/>
        <v>183000</v>
      </c>
      <c r="G349" s="80">
        <f t="shared" si="18"/>
        <v>30500</v>
      </c>
      <c r="H349" s="81">
        <f t="shared" si="19"/>
        <v>3.0499999999999999E-2</v>
      </c>
      <c r="I349" s="56">
        <f t="shared" si="20"/>
        <v>600</v>
      </c>
      <c r="J349" s="56">
        <f t="shared" si="21"/>
        <v>0.6</v>
      </c>
      <c r="K349" s="56">
        <f t="shared" si="22"/>
        <v>1200000</v>
      </c>
      <c r="L349" s="56">
        <f t="shared" si="23"/>
        <v>1.2</v>
      </c>
      <c r="M349" s="56">
        <f t="shared" si="24"/>
        <v>864</v>
      </c>
      <c r="N349" s="56">
        <f t="shared" si="25"/>
        <v>3.1103999999999998</v>
      </c>
      <c r="O349" s="81">
        <f t="shared" si="26"/>
        <v>4.3408999999999995</v>
      </c>
      <c r="P349" s="56">
        <f t="shared" si="27"/>
        <v>0.31006428571428574</v>
      </c>
    </row>
    <row r="350" spans="1:16" ht="14.25" customHeight="1">
      <c r="A350" s="79">
        <v>41978</v>
      </c>
      <c r="B350" s="56">
        <v>45.4</v>
      </c>
      <c r="C350" s="28">
        <f t="shared" si="16"/>
        <v>4.5399999999999991</v>
      </c>
      <c r="D350" s="28">
        <f t="shared" si="29"/>
        <v>0.4</v>
      </c>
      <c r="E350" s="15">
        <f t="shared" si="28"/>
        <v>15</v>
      </c>
      <c r="F350" s="56">
        <f t="shared" si="17"/>
        <v>183000</v>
      </c>
      <c r="G350" s="80">
        <f t="shared" si="18"/>
        <v>1153916.6666666665</v>
      </c>
      <c r="H350" s="81">
        <f t="shared" si="19"/>
        <v>1.1539166666666665</v>
      </c>
      <c r="I350" s="56">
        <f t="shared" si="20"/>
        <v>22699.999999999996</v>
      </c>
      <c r="J350" s="56">
        <f t="shared" si="21"/>
        <v>22.699999999999996</v>
      </c>
      <c r="K350" s="56">
        <f t="shared" si="22"/>
        <v>45399999.999999993</v>
      </c>
      <c r="L350" s="56">
        <f t="shared" si="23"/>
        <v>45.399999999999991</v>
      </c>
      <c r="M350" s="56">
        <f t="shared" si="24"/>
        <v>864</v>
      </c>
      <c r="N350" s="56">
        <f t="shared" si="25"/>
        <v>3.1103999999999998</v>
      </c>
      <c r="O350" s="81">
        <f t="shared" si="26"/>
        <v>49.664316666666657</v>
      </c>
      <c r="P350" s="56">
        <f t="shared" si="27"/>
        <v>3.5474511904761901</v>
      </c>
    </row>
    <row r="351" spans="1:16" ht="14.25" customHeight="1">
      <c r="A351" s="79">
        <v>41979</v>
      </c>
      <c r="B351" s="56">
        <v>0.8</v>
      </c>
      <c r="C351" s="28">
        <f t="shared" si="16"/>
        <v>0.08</v>
      </c>
      <c r="D351" s="28">
        <f t="shared" si="29"/>
        <v>0.08</v>
      </c>
      <c r="E351" s="15">
        <f t="shared" si="28"/>
        <v>14.78</v>
      </c>
      <c r="F351" s="56">
        <f t="shared" si="17"/>
        <v>183000</v>
      </c>
      <c r="G351" s="80">
        <f t="shared" si="18"/>
        <v>20333.333333333336</v>
      </c>
      <c r="H351" s="81">
        <f t="shared" si="19"/>
        <v>2.0333333333333335E-2</v>
      </c>
      <c r="I351" s="56">
        <f t="shared" si="20"/>
        <v>400</v>
      </c>
      <c r="J351" s="56">
        <f t="shared" si="21"/>
        <v>0.4</v>
      </c>
      <c r="K351" s="56">
        <f t="shared" si="22"/>
        <v>800000</v>
      </c>
      <c r="L351" s="56">
        <f t="shared" si="23"/>
        <v>0.8</v>
      </c>
      <c r="M351" s="56">
        <f t="shared" si="24"/>
        <v>864</v>
      </c>
      <c r="N351" s="56">
        <f t="shared" si="25"/>
        <v>3.1103999999999998</v>
      </c>
      <c r="O351" s="81">
        <f t="shared" si="26"/>
        <v>3.9307333333333334</v>
      </c>
      <c r="P351" s="56">
        <f t="shared" si="27"/>
        <v>0.28076666666666666</v>
      </c>
    </row>
    <row r="352" spans="1:16" ht="14.25" customHeight="1">
      <c r="A352" s="79">
        <v>41980</v>
      </c>
      <c r="B352" s="56">
        <v>15.2</v>
      </c>
      <c r="C352" s="28">
        <f t="shared" si="16"/>
        <v>1.52</v>
      </c>
      <c r="D352" s="28">
        <f t="shared" si="29"/>
        <v>0.4</v>
      </c>
      <c r="E352" s="15">
        <f t="shared" si="28"/>
        <v>15</v>
      </c>
      <c r="F352" s="56">
        <f t="shared" si="17"/>
        <v>183000</v>
      </c>
      <c r="G352" s="80">
        <f t="shared" si="18"/>
        <v>386333.33333333337</v>
      </c>
      <c r="H352" s="81">
        <f t="shared" si="19"/>
        <v>0.38633333333333336</v>
      </c>
      <c r="I352" s="56">
        <f t="shared" si="20"/>
        <v>7600</v>
      </c>
      <c r="J352" s="56">
        <f t="shared" si="21"/>
        <v>7.6</v>
      </c>
      <c r="K352" s="56">
        <f t="shared" si="22"/>
        <v>15200000</v>
      </c>
      <c r="L352" s="56">
        <f t="shared" si="23"/>
        <v>15.2</v>
      </c>
      <c r="M352" s="56">
        <f t="shared" si="24"/>
        <v>864</v>
      </c>
      <c r="N352" s="56">
        <f t="shared" si="25"/>
        <v>3.1103999999999998</v>
      </c>
      <c r="O352" s="81">
        <f t="shared" si="26"/>
        <v>18.696733333333331</v>
      </c>
      <c r="P352" s="56">
        <f t="shared" si="27"/>
        <v>1.3354809523809523</v>
      </c>
    </row>
    <row r="353" spans="1:16" ht="14.25" customHeight="1">
      <c r="A353" s="79">
        <v>41981</v>
      </c>
      <c r="B353" s="56">
        <v>48.6</v>
      </c>
      <c r="C353" s="28">
        <f t="shared" si="16"/>
        <v>4.8600000000000003</v>
      </c>
      <c r="D353" s="28">
        <f t="shared" si="29"/>
        <v>0.4</v>
      </c>
      <c r="E353" s="15">
        <f t="shared" si="28"/>
        <v>15</v>
      </c>
      <c r="F353" s="56">
        <f t="shared" si="17"/>
        <v>183000</v>
      </c>
      <c r="G353" s="80">
        <f t="shared" si="18"/>
        <v>1235250.0000000002</v>
      </c>
      <c r="H353" s="81">
        <f t="shared" si="19"/>
        <v>1.2352500000000002</v>
      </c>
      <c r="I353" s="56">
        <f t="shared" si="20"/>
        <v>24300.000000000004</v>
      </c>
      <c r="J353" s="56">
        <f t="shared" si="21"/>
        <v>24.300000000000004</v>
      </c>
      <c r="K353" s="56">
        <f t="shared" si="22"/>
        <v>48600000.000000007</v>
      </c>
      <c r="L353" s="56">
        <f t="shared" si="23"/>
        <v>48.600000000000009</v>
      </c>
      <c r="M353" s="56">
        <f t="shared" si="24"/>
        <v>864</v>
      </c>
      <c r="N353" s="56">
        <f t="shared" si="25"/>
        <v>3.1103999999999998</v>
      </c>
      <c r="O353" s="81">
        <f t="shared" si="26"/>
        <v>52.945650000000008</v>
      </c>
      <c r="P353" s="56">
        <f t="shared" si="27"/>
        <v>3.7818321428571435</v>
      </c>
    </row>
    <row r="354" spans="1:16" ht="14.25" customHeight="1">
      <c r="A354" s="79">
        <v>41982</v>
      </c>
      <c r="B354" s="56">
        <v>34.200000000000003</v>
      </c>
      <c r="C354" s="28">
        <f t="shared" si="16"/>
        <v>3.42</v>
      </c>
      <c r="D354" s="28">
        <f t="shared" si="29"/>
        <v>0.4</v>
      </c>
      <c r="E354" s="15">
        <f t="shared" si="28"/>
        <v>15</v>
      </c>
      <c r="F354" s="56">
        <f t="shared" si="17"/>
        <v>183000</v>
      </c>
      <c r="G354" s="80">
        <f t="shared" si="18"/>
        <v>869250</v>
      </c>
      <c r="H354" s="81">
        <f t="shared" si="19"/>
        <v>0.86924999999999997</v>
      </c>
      <c r="I354" s="56">
        <f t="shared" si="20"/>
        <v>17100</v>
      </c>
      <c r="J354" s="56">
        <f t="shared" si="21"/>
        <v>17.100000000000001</v>
      </c>
      <c r="K354" s="56">
        <f t="shared" si="22"/>
        <v>34200000</v>
      </c>
      <c r="L354" s="56">
        <f t="shared" si="23"/>
        <v>34.200000000000003</v>
      </c>
      <c r="M354" s="56">
        <f t="shared" si="24"/>
        <v>864</v>
      </c>
      <c r="N354" s="56">
        <f t="shared" si="25"/>
        <v>3.1103999999999998</v>
      </c>
      <c r="O354" s="81">
        <f t="shared" si="26"/>
        <v>38.179650000000002</v>
      </c>
      <c r="P354" s="56">
        <f t="shared" si="27"/>
        <v>2.7271178571428574</v>
      </c>
    </row>
    <row r="355" spans="1:16" ht="14.25" customHeight="1">
      <c r="A355" s="79">
        <v>41983</v>
      </c>
      <c r="B355" s="56">
        <v>4.4000000000000004</v>
      </c>
      <c r="C355" s="28">
        <f t="shared" si="16"/>
        <v>0.44</v>
      </c>
      <c r="D355" s="28">
        <f t="shared" si="29"/>
        <v>0.4</v>
      </c>
      <c r="E355" s="15">
        <f t="shared" si="28"/>
        <v>15</v>
      </c>
      <c r="F355" s="56">
        <f t="shared" si="17"/>
        <v>183000</v>
      </c>
      <c r="G355" s="80">
        <f t="shared" si="18"/>
        <v>111833.33333333334</v>
      </c>
      <c r="H355" s="81">
        <f t="shared" si="19"/>
        <v>0.11183333333333334</v>
      </c>
      <c r="I355" s="56">
        <f t="shared" si="20"/>
        <v>2200</v>
      </c>
      <c r="J355" s="56">
        <f t="shared" si="21"/>
        <v>2.2000000000000002</v>
      </c>
      <c r="K355" s="56">
        <f t="shared" si="22"/>
        <v>4400000</v>
      </c>
      <c r="L355" s="56">
        <f t="shared" si="23"/>
        <v>4.4000000000000004</v>
      </c>
      <c r="M355" s="56">
        <f t="shared" si="24"/>
        <v>864</v>
      </c>
      <c r="N355" s="56">
        <f t="shared" si="25"/>
        <v>3.1103999999999998</v>
      </c>
      <c r="O355" s="81">
        <f t="shared" si="26"/>
        <v>7.6222333333333339</v>
      </c>
      <c r="P355" s="56">
        <f t="shared" si="27"/>
        <v>0.54444523809523815</v>
      </c>
    </row>
    <row r="356" spans="1:16" ht="14.25" customHeight="1">
      <c r="A356" s="79">
        <v>41984</v>
      </c>
      <c r="B356" s="56">
        <v>17.8</v>
      </c>
      <c r="C356" s="28">
        <f t="shared" si="16"/>
        <v>1.78</v>
      </c>
      <c r="D356" s="28">
        <f t="shared" si="29"/>
        <v>0.4</v>
      </c>
      <c r="E356" s="15">
        <f t="shared" si="28"/>
        <v>15</v>
      </c>
      <c r="F356" s="56">
        <f t="shared" si="17"/>
        <v>183000</v>
      </c>
      <c r="G356" s="80">
        <f t="shared" si="18"/>
        <v>452416.66666666669</v>
      </c>
      <c r="H356" s="81">
        <f t="shared" si="19"/>
        <v>0.45241666666666669</v>
      </c>
      <c r="I356" s="56">
        <f t="shared" si="20"/>
        <v>8900</v>
      </c>
      <c r="J356" s="56">
        <f t="shared" si="21"/>
        <v>8.9</v>
      </c>
      <c r="K356" s="56">
        <f t="shared" si="22"/>
        <v>17800000</v>
      </c>
      <c r="L356" s="56">
        <f t="shared" si="23"/>
        <v>17.8</v>
      </c>
      <c r="M356" s="56">
        <f t="shared" si="24"/>
        <v>864</v>
      </c>
      <c r="N356" s="56">
        <f t="shared" si="25"/>
        <v>3.1103999999999998</v>
      </c>
      <c r="O356" s="81">
        <f t="shared" si="26"/>
        <v>21.362816666666667</v>
      </c>
      <c r="P356" s="56">
        <f t="shared" si="27"/>
        <v>1.5259154761904763</v>
      </c>
    </row>
    <row r="357" spans="1:16" ht="14.25" customHeight="1">
      <c r="A357" s="79">
        <v>41985</v>
      </c>
      <c r="B357" s="56">
        <v>1.4</v>
      </c>
      <c r="C357" s="28">
        <f t="shared" si="16"/>
        <v>0.13999999999999999</v>
      </c>
      <c r="D357" s="28">
        <f t="shared" si="29"/>
        <v>0.13999999999999999</v>
      </c>
      <c r="E357" s="15">
        <f t="shared" si="28"/>
        <v>14.84</v>
      </c>
      <c r="F357" s="56">
        <f t="shared" si="17"/>
        <v>183000</v>
      </c>
      <c r="G357" s="80">
        <f t="shared" si="18"/>
        <v>35583.333333333328</v>
      </c>
      <c r="H357" s="81">
        <f t="shared" si="19"/>
        <v>3.5583333333333328E-2</v>
      </c>
      <c r="I357" s="56">
        <f t="shared" si="20"/>
        <v>700</v>
      </c>
      <c r="J357" s="56">
        <f t="shared" si="21"/>
        <v>0.7</v>
      </c>
      <c r="K357" s="56">
        <f t="shared" si="22"/>
        <v>1400000</v>
      </c>
      <c r="L357" s="56">
        <f t="shared" si="23"/>
        <v>1.4</v>
      </c>
      <c r="M357" s="56">
        <f t="shared" si="24"/>
        <v>864</v>
      </c>
      <c r="N357" s="56">
        <f t="shared" si="25"/>
        <v>3.1103999999999998</v>
      </c>
      <c r="O357" s="81">
        <f t="shared" si="26"/>
        <v>4.545983333333333</v>
      </c>
      <c r="P357" s="56">
        <f t="shared" si="27"/>
        <v>0.32471309523809527</v>
      </c>
    </row>
    <row r="358" spans="1:16" ht="14.25" customHeight="1">
      <c r="A358" s="79">
        <v>41986</v>
      </c>
      <c r="B358" s="56">
        <v>1</v>
      </c>
      <c r="C358" s="28">
        <f t="shared" si="16"/>
        <v>0.1</v>
      </c>
      <c r="D358" s="28">
        <f t="shared" si="29"/>
        <v>0.1</v>
      </c>
      <c r="E358" s="15">
        <f t="shared" si="28"/>
        <v>14.639999999999999</v>
      </c>
      <c r="F358" s="56">
        <f t="shared" si="17"/>
        <v>183000</v>
      </c>
      <c r="G358" s="80">
        <f t="shared" si="18"/>
        <v>25416.666666666668</v>
      </c>
      <c r="H358" s="81">
        <f t="shared" si="19"/>
        <v>2.5416666666666667E-2</v>
      </c>
      <c r="I358" s="56">
        <f t="shared" si="20"/>
        <v>500</v>
      </c>
      <c r="J358" s="56">
        <f t="shared" si="21"/>
        <v>0.5</v>
      </c>
      <c r="K358" s="56">
        <f t="shared" si="22"/>
        <v>1000000</v>
      </c>
      <c r="L358" s="56">
        <f t="shared" si="23"/>
        <v>1</v>
      </c>
      <c r="M358" s="56">
        <f t="shared" si="24"/>
        <v>864</v>
      </c>
      <c r="N358" s="56">
        <f t="shared" si="25"/>
        <v>3.1103999999999998</v>
      </c>
      <c r="O358" s="81">
        <f t="shared" si="26"/>
        <v>4.1358166666666669</v>
      </c>
      <c r="P358" s="56">
        <f t="shared" si="27"/>
        <v>0.2954154761904762</v>
      </c>
    </row>
    <row r="359" spans="1:16" ht="14.25" customHeight="1">
      <c r="A359" s="79">
        <v>41987</v>
      </c>
      <c r="B359" s="56">
        <v>0</v>
      </c>
      <c r="C359" s="28">
        <f t="shared" si="16"/>
        <v>0</v>
      </c>
      <c r="D359" s="28">
        <f t="shared" si="29"/>
        <v>0</v>
      </c>
      <c r="E359" s="15">
        <f t="shared" si="28"/>
        <v>14.339999999999998</v>
      </c>
      <c r="F359" s="56">
        <f t="shared" si="17"/>
        <v>183000</v>
      </c>
      <c r="G359" s="80">
        <f t="shared" si="18"/>
        <v>0</v>
      </c>
      <c r="H359" s="81">
        <f t="shared" si="19"/>
        <v>0</v>
      </c>
      <c r="I359" s="56">
        <f t="shared" si="20"/>
        <v>0</v>
      </c>
      <c r="J359" s="56">
        <f t="shared" si="21"/>
        <v>0</v>
      </c>
      <c r="K359" s="56">
        <f t="shared" si="22"/>
        <v>0</v>
      </c>
      <c r="L359" s="56">
        <f t="shared" si="23"/>
        <v>0</v>
      </c>
      <c r="M359" s="56">
        <f t="shared" si="24"/>
        <v>864</v>
      </c>
      <c r="N359" s="56">
        <f t="shared" si="25"/>
        <v>3.1103999999999998</v>
      </c>
      <c r="O359" s="81">
        <f t="shared" si="26"/>
        <v>3.1103999999999998</v>
      </c>
      <c r="P359" s="56">
        <f t="shared" si="27"/>
        <v>0.22217142857142858</v>
      </c>
    </row>
    <row r="360" spans="1:16" ht="14.25" customHeight="1">
      <c r="A360" s="79">
        <v>41988</v>
      </c>
      <c r="B360" s="56">
        <v>9</v>
      </c>
      <c r="C360" s="28">
        <f t="shared" si="16"/>
        <v>0.89999999999999991</v>
      </c>
      <c r="D360" s="28">
        <f t="shared" si="29"/>
        <v>0.4</v>
      </c>
      <c r="E360" s="15">
        <f t="shared" si="28"/>
        <v>14.939999999999998</v>
      </c>
      <c r="F360" s="56">
        <f t="shared" si="17"/>
        <v>183000</v>
      </c>
      <c r="G360" s="80">
        <f t="shared" si="18"/>
        <v>228749.99999999997</v>
      </c>
      <c r="H360" s="81">
        <f t="shared" si="19"/>
        <v>0.22874999999999998</v>
      </c>
      <c r="I360" s="56">
        <f t="shared" si="20"/>
        <v>4499.9999999999991</v>
      </c>
      <c r="J360" s="56">
        <f t="shared" si="21"/>
        <v>4.4999999999999991</v>
      </c>
      <c r="K360" s="56">
        <f t="shared" si="22"/>
        <v>8999999.9999999981</v>
      </c>
      <c r="L360" s="56">
        <f t="shared" si="23"/>
        <v>8.9999999999999982</v>
      </c>
      <c r="M360" s="56">
        <f t="shared" si="24"/>
        <v>864</v>
      </c>
      <c r="N360" s="56">
        <f t="shared" si="25"/>
        <v>3.1103999999999998</v>
      </c>
      <c r="O360" s="81">
        <f t="shared" si="26"/>
        <v>12.339149999999998</v>
      </c>
      <c r="P360" s="56">
        <f t="shared" si="27"/>
        <v>0.88136785714285715</v>
      </c>
    </row>
    <row r="361" spans="1:16" ht="14.25" customHeight="1">
      <c r="A361" s="79">
        <v>41989</v>
      </c>
      <c r="B361" s="56">
        <v>20.2</v>
      </c>
      <c r="C361" s="28">
        <f t="shared" si="16"/>
        <v>2.02</v>
      </c>
      <c r="D361" s="28">
        <f t="shared" si="29"/>
        <v>0.4</v>
      </c>
      <c r="E361" s="15">
        <f t="shared" si="28"/>
        <v>15</v>
      </c>
      <c r="F361" s="56">
        <f t="shared" si="17"/>
        <v>183000</v>
      </c>
      <c r="G361" s="80">
        <f t="shared" si="18"/>
        <v>513416.66666666669</v>
      </c>
      <c r="H361" s="81">
        <f t="shared" si="19"/>
        <v>0.51341666666666663</v>
      </c>
      <c r="I361" s="56">
        <f t="shared" si="20"/>
        <v>10100</v>
      </c>
      <c r="J361" s="56">
        <f t="shared" si="21"/>
        <v>10.1</v>
      </c>
      <c r="K361" s="56">
        <f t="shared" si="22"/>
        <v>20200000</v>
      </c>
      <c r="L361" s="56">
        <f t="shared" si="23"/>
        <v>20.2</v>
      </c>
      <c r="M361" s="56">
        <f t="shared" si="24"/>
        <v>864</v>
      </c>
      <c r="N361" s="56">
        <f t="shared" si="25"/>
        <v>3.1103999999999998</v>
      </c>
      <c r="O361" s="81">
        <f t="shared" si="26"/>
        <v>23.823816666666666</v>
      </c>
      <c r="P361" s="56">
        <f t="shared" si="27"/>
        <v>1.7017011904761903</v>
      </c>
    </row>
    <row r="362" spans="1:16" ht="14.25" customHeight="1">
      <c r="A362" s="79">
        <v>41990</v>
      </c>
      <c r="B362" s="56">
        <v>0.8</v>
      </c>
      <c r="C362" s="28">
        <f t="shared" si="16"/>
        <v>0.08</v>
      </c>
      <c r="D362" s="28">
        <f t="shared" si="29"/>
        <v>0.08</v>
      </c>
      <c r="E362" s="15">
        <f t="shared" si="28"/>
        <v>14.78</v>
      </c>
      <c r="F362" s="56">
        <f t="shared" si="17"/>
        <v>183000</v>
      </c>
      <c r="G362" s="80">
        <f t="shared" si="18"/>
        <v>20333.333333333336</v>
      </c>
      <c r="H362" s="81">
        <f t="shared" si="19"/>
        <v>2.0333333333333335E-2</v>
      </c>
      <c r="I362" s="56">
        <f t="shared" si="20"/>
        <v>400</v>
      </c>
      <c r="J362" s="56">
        <f t="shared" si="21"/>
        <v>0.4</v>
      </c>
      <c r="K362" s="56">
        <f t="shared" si="22"/>
        <v>800000</v>
      </c>
      <c r="L362" s="56">
        <f t="shared" si="23"/>
        <v>0.8</v>
      </c>
      <c r="M362" s="56">
        <f t="shared" si="24"/>
        <v>864</v>
      </c>
      <c r="N362" s="56">
        <f t="shared" si="25"/>
        <v>3.1103999999999998</v>
      </c>
      <c r="O362" s="81">
        <f t="shared" si="26"/>
        <v>3.9307333333333334</v>
      </c>
      <c r="P362" s="56">
        <f t="shared" si="27"/>
        <v>0.28076666666666666</v>
      </c>
    </row>
    <row r="363" spans="1:16" ht="14.25" customHeight="1">
      <c r="A363" s="79">
        <v>41991</v>
      </c>
      <c r="B363" s="56">
        <v>24.6</v>
      </c>
      <c r="C363" s="28">
        <f t="shared" si="16"/>
        <v>2.46</v>
      </c>
      <c r="D363" s="28">
        <f t="shared" si="29"/>
        <v>0.4</v>
      </c>
      <c r="E363" s="15">
        <f t="shared" si="28"/>
        <v>15</v>
      </c>
      <c r="F363" s="56">
        <f t="shared" si="17"/>
        <v>183000</v>
      </c>
      <c r="G363" s="80">
        <f t="shared" si="18"/>
        <v>625250</v>
      </c>
      <c r="H363" s="81">
        <f t="shared" si="19"/>
        <v>0.62524999999999997</v>
      </c>
      <c r="I363" s="56">
        <f t="shared" si="20"/>
        <v>12300</v>
      </c>
      <c r="J363" s="56">
        <f t="shared" si="21"/>
        <v>12.3</v>
      </c>
      <c r="K363" s="56">
        <f t="shared" si="22"/>
        <v>24600000</v>
      </c>
      <c r="L363" s="56">
        <f t="shared" si="23"/>
        <v>24.6</v>
      </c>
      <c r="M363" s="56">
        <f t="shared" si="24"/>
        <v>864</v>
      </c>
      <c r="N363" s="56">
        <f t="shared" si="25"/>
        <v>3.1103999999999998</v>
      </c>
      <c r="O363" s="81">
        <f t="shared" si="26"/>
        <v>28.335650000000001</v>
      </c>
      <c r="P363" s="56">
        <f t="shared" si="27"/>
        <v>2.0239750000000001</v>
      </c>
    </row>
    <row r="364" spans="1:16" ht="14.25" customHeight="1">
      <c r="A364" s="79">
        <v>41992</v>
      </c>
      <c r="B364" s="56">
        <v>0</v>
      </c>
      <c r="C364" s="28">
        <f t="shared" si="16"/>
        <v>0</v>
      </c>
      <c r="D364" s="28">
        <f t="shared" si="29"/>
        <v>0</v>
      </c>
      <c r="E364" s="15">
        <f t="shared" si="28"/>
        <v>14.7</v>
      </c>
      <c r="F364" s="56">
        <f t="shared" si="17"/>
        <v>183000</v>
      </c>
      <c r="G364" s="80">
        <f t="shared" si="18"/>
        <v>0</v>
      </c>
      <c r="H364" s="81">
        <f t="shared" si="19"/>
        <v>0</v>
      </c>
      <c r="I364" s="56">
        <f t="shared" si="20"/>
        <v>0</v>
      </c>
      <c r="J364" s="56">
        <f t="shared" si="21"/>
        <v>0</v>
      </c>
      <c r="K364" s="56">
        <f t="shared" si="22"/>
        <v>0</v>
      </c>
      <c r="L364" s="56">
        <f t="shared" si="23"/>
        <v>0</v>
      </c>
      <c r="M364" s="56">
        <f t="shared" si="24"/>
        <v>864</v>
      </c>
      <c r="N364" s="56">
        <f t="shared" si="25"/>
        <v>3.1103999999999998</v>
      </c>
      <c r="O364" s="81">
        <f t="shared" si="26"/>
        <v>3.1103999999999998</v>
      </c>
      <c r="P364" s="56">
        <f t="shared" si="27"/>
        <v>0.22217142857142858</v>
      </c>
    </row>
    <row r="365" spans="1:16" ht="14.25" customHeight="1">
      <c r="A365" s="79">
        <v>41993</v>
      </c>
      <c r="B365" s="56">
        <v>0</v>
      </c>
      <c r="C365" s="28">
        <f t="shared" si="16"/>
        <v>0</v>
      </c>
      <c r="D365" s="28">
        <f t="shared" si="29"/>
        <v>0</v>
      </c>
      <c r="E365" s="15">
        <f t="shared" si="28"/>
        <v>14.399999999999999</v>
      </c>
      <c r="F365" s="56">
        <f t="shared" si="17"/>
        <v>183000</v>
      </c>
      <c r="G365" s="80">
        <f t="shared" si="18"/>
        <v>0</v>
      </c>
      <c r="H365" s="81">
        <f t="shared" si="19"/>
        <v>0</v>
      </c>
      <c r="I365" s="56">
        <f t="shared" si="20"/>
        <v>0</v>
      </c>
      <c r="J365" s="56">
        <f t="shared" si="21"/>
        <v>0</v>
      </c>
      <c r="K365" s="56">
        <f t="shared" si="22"/>
        <v>0</v>
      </c>
      <c r="L365" s="56">
        <f t="shared" si="23"/>
        <v>0</v>
      </c>
      <c r="M365" s="56">
        <f t="shared" si="24"/>
        <v>864</v>
      </c>
      <c r="N365" s="56">
        <f t="shared" si="25"/>
        <v>3.1103999999999998</v>
      </c>
      <c r="O365" s="81">
        <f t="shared" si="26"/>
        <v>3.1103999999999998</v>
      </c>
      <c r="P365" s="56">
        <f t="shared" si="27"/>
        <v>0.22217142857142858</v>
      </c>
    </row>
    <row r="366" spans="1:16" ht="14.25" customHeight="1">
      <c r="A366" s="79">
        <v>41994</v>
      </c>
      <c r="B366" s="56">
        <v>8.8000000000000007</v>
      </c>
      <c r="C366" s="28">
        <f t="shared" si="16"/>
        <v>0.88</v>
      </c>
      <c r="D366" s="28">
        <f t="shared" si="29"/>
        <v>0.4</v>
      </c>
      <c r="E366" s="15">
        <f t="shared" si="28"/>
        <v>14.979999999999999</v>
      </c>
      <c r="F366" s="56">
        <f t="shared" si="17"/>
        <v>183000</v>
      </c>
      <c r="G366" s="80">
        <f t="shared" si="18"/>
        <v>223666.66666666669</v>
      </c>
      <c r="H366" s="81">
        <f t="shared" si="19"/>
        <v>0.22366666666666668</v>
      </c>
      <c r="I366" s="56">
        <f t="shared" si="20"/>
        <v>4400</v>
      </c>
      <c r="J366" s="56">
        <f t="shared" si="21"/>
        <v>4.4000000000000004</v>
      </c>
      <c r="K366" s="56">
        <f t="shared" si="22"/>
        <v>8800000</v>
      </c>
      <c r="L366" s="56">
        <f t="shared" si="23"/>
        <v>8.8000000000000007</v>
      </c>
      <c r="M366" s="56">
        <f t="shared" si="24"/>
        <v>864</v>
      </c>
      <c r="N366" s="56">
        <f t="shared" si="25"/>
        <v>3.1103999999999998</v>
      </c>
      <c r="O366" s="81">
        <f t="shared" si="26"/>
        <v>12.134066666666667</v>
      </c>
      <c r="P366" s="56">
        <f t="shared" si="27"/>
        <v>0.86671904761904772</v>
      </c>
    </row>
    <row r="367" spans="1:16" ht="14.25" customHeight="1">
      <c r="A367" s="79">
        <v>41995</v>
      </c>
      <c r="B367" s="56">
        <v>11.6</v>
      </c>
      <c r="C367" s="28">
        <f t="shared" si="16"/>
        <v>1.1599999999999999</v>
      </c>
      <c r="D367" s="28">
        <f t="shared" si="29"/>
        <v>0.4</v>
      </c>
      <c r="E367" s="15">
        <f t="shared" si="28"/>
        <v>15</v>
      </c>
      <c r="F367" s="56">
        <f t="shared" si="17"/>
        <v>183000</v>
      </c>
      <c r="G367" s="80">
        <f t="shared" si="18"/>
        <v>294833.33333333331</v>
      </c>
      <c r="H367" s="81">
        <f t="shared" si="19"/>
        <v>0.29483333333333334</v>
      </c>
      <c r="I367" s="56">
        <f t="shared" si="20"/>
        <v>5799.9999999999991</v>
      </c>
      <c r="J367" s="56">
        <f t="shared" si="21"/>
        <v>5.7999999999999989</v>
      </c>
      <c r="K367" s="56">
        <f t="shared" si="22"/>
        <v>11599999.999999998</v>
      </c>
      <c r="L367" s="56">
        <f t="shared" si="23"/>
        <v>11.599999999999998</v>
      </c>
      <c r="M367" s="56">
        <f t="shared" si="24"/>
        <v>864</v>
      </c>
      <c r="N367" s="56">
        <f t="shared" si="25"/>
        <v>3.1103999999999998</v>
      </c>
      <c r="O367" s="81">
        <f t="shared" si="26"/>
        <v>15.005233333333331</v>
      </c>
      <c r="P367" s="56">
        <f t="shared" si="27"/>
        <v>1.0718023809523809</v>
      </c>
    </row>
    <row r="368" spans="1:16" ht="14.25" customHeight="1">
      <c r="A368" s="79">
        <v>41996</v>
      </c>
      <c r="B368" s="56">
        <v>10</v>
      </c>
      <c r="C368" s="28">
        <f t="shared" si="16"/>
        <v>1</v>
      </c>
      <c r="D368" s="28">
        <f t="shared" si="29"/>
        <v>0.4</v>
      </c>
      <c r="E368" s="15">
        <f t="shared" si="28"/>
        <v>15</v>
      </c>
      <c r="F368" s="56">
        <f t="shared" si="17"/>
        <v>183000</v>
      </c>
      <c r="G368" s="80">
        <f t="shared" si="18"/>
        <v>254166.66666666669</v>
      </c>
      <c r="H368" s="81">
        <f t="shared" si="19"/>
        <v>0.25416666666666671</v>
      </c>
      <c r="I368" s="56">
        <f t="shared" si="20"/>
        <v>5000</v>
      </c>
      <c r="J368" s="56">
        <f t="shared" si="21"/>
        <v>5</v>
      </c>
      <c r="K368" s="56">
        <f t="shared" si="22"/>
        <v>10000000</v>
      </c>
      <c r="L368" s="56">
        <f t="shared" si="23"/>
        <v>10</v>
      </c>
      <c r="M368" s="56">
        <f t="shared" si="24"/>
        <v>864</v>
      </c>
      <c r="N368" s="56">
        <f t="shared" si="25"/>
        <v>3.1103999999999998</v>
      </c>
      <c r="O368" s="81">
        <f t="shared" si="26"/>
        <v>13.364566666666667</v>
      </c>
      <c r="P368" s="56">
        <f t="shared" si="27"/>
        <v>0.95461190476190483</v>
      </c>
    </row>
    <row r="369" spans="1:16" ht="14.25" customHeight="1">
      <c r="A369" s="79">
        <v>41997</v>
      </c>
      <c r="B369" s="56">
        <v>2.2000000000000002</v>
      </c>
      <c r="C369" s="28">
        <f t="shared" si="16"/>
        <v>0.22</v>
      </c>
      <c r="D369" s="28">
        <f t="shared" si="29"/>
        <v>0.22</v>
      </c>
      <c r="E369" s="15">
        <f t="shared" si="28"/>
        <v>14.92</v>
      </c>
      <c r="F369" s="56">
        <f t="shared" si="17"/>
        <v>183000</v>
      </c>
      <c r="G369" s="80">
        <f t="shared" si="18"/>
        <v>55916.666666666672</v>
      </c>
      <c r="H369" s="81">
        <f t="shared" si="19"/>
        <v>5.591666666666667E-2</v>
      </c>
      <c r="I369" s="56">
        <f t="shared" si="20"/>
        <v>1100</v>
      </c>
      <c r="J369" s="56">
        <f t="shared" si="21"/>
        <v>1.1000000000000001</v>
      </c>
      <c r="K369" s="56">
        <f t="shared" si="22"/>
        <v>2200000</v>
      </c>
      <c r="L369" s="56">
        <f t="shared" si="23"/>
        <v>2.2000000000000002</v>
      </c>
      <c r="M369" s="56">
        <f t="shared" si="24"/>
        <v>864</v>
      </c>
      <c r="N369" s="56">
        <f t="shared" si="25"/>
        <v>3.1103999999999998</v>
      </c>
      <c r="O369" s="81">
        <f t="shared" si="26"/>
        <v>5.3663166666666662</v>
      </c>
      <c r="P369" s="56">
        <f t="shared" si="27"/>
        <v>0.38330833333333331</v>
      </c>
    </row>
    <row r="370" spans="1:16" ht="14.25" customHeight="1">
      <c r="A370" s="79">
        <v>41998</v>
      </c>
      <c r="B370" s="56">
        <v>0.6</v>
      </c>
      <c r="C370" s="28">
        <f t="shared" si="16"/>
        <v>0.06</v>
      </c>
      <c r="D370" s="28">
        <f t="shared" si="29"/>
        <v>0.06</v>
      </c>
      <c r="E370" s="15">
        <f t="shared" si="28"/>
        <v>14.68</v>
      </c>
      <c r="F370" s="56">
        <f t="shared" si="17"/>
        <v>183000</v>
      </c>
      <c r="G370" s="80">
        <f t="shared" si="18"/>
        <v>15250</v>
      </c>
      <c r="H370" s="81">
        <f t="shared" si="19"/>
        <v>1.525E-2</v>
      </c>
      <c r="I370" s="56">
        <f t="shared" si="20"/>
        <v>300</v>
      </c>
      <c r="J370" s="56">
        <f t="shared" si="21"/>
        <v>0.3</v>
      </c>
      <c r="K370" s="56">
        <f t="shared" si="22"/>
        <v>600000</v>
      </c>
      <c r="L370" s="56">
        <f t="shared" si="23"/>
        <v>0.6</v>
      </c>
      <c r="M370" s="56">
        <f t="shared" si="24"/>
        <v>864</v>
      </c>
      <c r="N370" s="56">
        <f t="shared" si="25"/>
        <v>3.1103999999999998</v>
      </c>
      <c r="O370" s="81">
        <f t="shared" si="26"/>
        <v>3.7256499999999999</v>
      </c>
      <c r="P370" s="56">
        <f t="shared" si="27"/>
        <v>0.26611785714285713</v>
      </c>
    </row>
    <row r="371" spans="1:16" ht="14.25" customHeight="1">
      <c r="A371" s="79">
        <v>41999</v>
      </c>
      <c r="B371" s="56">
        <v>10.199999999999999</v>
      </c>
      <c r="C371" s="28">
        <f t="shared" si="16"/>
        <v>1.0199999999999998</v>
      </c>
      <c r="D371" s="28">
        <f t="shared" si="29"/>
        <v>0.4</v>
      </c>
      <c r="E371" s="15">
        <f t="shared" si="28"/>
        <v>15</v>
      </c>
      <c r="F371" s="56">
        <f t="shared" si="17"/>
        <v>183000</v>
      </c>
      <c r="G371" s="80">
        <f t="shared" si="18"/>
        <v>259249.99999999997</v>
      </c>
      <c r="H371" s="81">
        <f t="shared" si="19"/>
        <v>0.25924999999999998</v>
      </c>
      <c r="I371" s="56">
        <f t="shared" si="20"/>
        <v>5100</v>
      </c>
      <c r="J371" s="56">
        <f t="shared" si="21"/>
        <v>5.0999999999999996</v>
      </c>
      <c r="K371" s="56">
        <f t="shared" si="22"/>
        <v>10200000</v>
      </c>
      <c r="L371" s="56">
        <f t="shared" si="23"/>
        <v>10.199999999999999</v>
      </c>
      <c r="M371" s="56">
        <f t="shared" si="24"/>
        <v>864</v>
      </c>
      <c r="N371" s="56">
        <f t="shared" si="25"/>
        <v>3.1103999999999998</v>
      </c>
      <c r="O371" s="81">
        <f t="shared" si="26"/>
        <v>13.569649999999999</v>
      </c>
      <c r="P371" s="56">
        <f t="shared" si="27"/>
        <v>0.96926071428571436</v>
      </c>
    </row>
    <row r="372" spans="1:16" ht="14.25" customHeight="1">
      <c r="A372" s="79">
        <v>42000</v>
      </c>
      <c r="B372" s="56">
        <v>5.4</v>
      </c>
      <c r="C372" s="28">
        <f t="shared" si="16"/>
        <v>0.54</v>
      </c>
      <c r="D372" s="28">
        <f t="shared" si="29"/>
        <v>0.4</v>
      </c>
      <c r="E372" s="15">
        <f t="shared" si="28"/>
        <v>15</v>
      </c>
      <c r="F372" s="56">
        <f t="shared" si="17"/>
        <v>183000</v>
      </c>
      <c r="G372" s="80">
        <f t="shared" si="18"/>
        <v>137250</v>
      </c>
      <c r="H372" s="81">
        <f t="shared" si="19"/>
        <v>0.13725000000000001</v>
      </c>
      <c r="I372" s="56">
        <f t="shared" si="20"/>
        <v>2700</v>
      </c>
      <c r="J372" s="56">
        <f t="shared" si="21"/>
        <v>2.7</v>
      </c>
      <c r="K372" s="56">
        <f t="shared" si="22"/>
        <v>5400000</v>
      </c>
      <c r="L372" s="56">
        <f t="shared" si="23"/>
        <v>5.4</v>
      </c>
      <c r="M372" s="56">
        <f t="shared" si="24"/>
        <v>864</v>
      </c>
      <c r="N372" s="56">
        <f t="shared" si="25"/>
        <v>3.1103999999999998</v>
      </c>
      <c r="O372" s="81">
        <f t="shared" si="26"/>
        <v>8.6476500000000005</v>
      </c>
      <c r="P372" s="56">
        <f t="shared" si="27"/>
        <v>0.61768928571428572</v>
      </c>
    </row>
    <row r="373" spans="1:16" ht="14.25" customHeight="1">
      <c r="A373" s="79">
        <v>42001</v>
      </c>
      <c r="B373" s="56">
        <v>0</v>
      </c>
      <c r="C373" s="28">
        <f t="shared" si="16"/>
        <v>0</v>
      </c>
      <c r="D373" s="28">
        <f t="shared" si="29"/>
        <v>0</v>
      </c>
      <c r="E373" s="15">
        <f t="shared" si="28"/>
        <v>14.7</v>
      </c>
      <c r="F373" s="56">
        <f t="shared" si="17"/>
        <v>183000</v>
      </c>
      <c r="G373" s="80">
        <f t="shared" si="18"/>
        <v>0</v>
      </c>
      <c r="H373" s="81">
        <f t="shared" si="19"/>
        <v>0</v>
      </c>
      <c r="I373" s="56">
        <f t="shared" si="20"/>
        <v>0</v>
      </c>
      <c r="J373" s="56">
        <f t="shared" si="21"/>
        <v>0</v>
      </c>
      <c r="K373" s="56">
        <f t="shared" si="22"/>
        <v>0</v>
      </c>
      <c r="L373" s="56">
        <f t="shared" si="23"/>
        <v>0</v>
      </c>
      <c r="M373" s="56">
        <f t="shared" si="24"/>
        <v>864</v>
      </c>
      <c r="N373" s="56">
        <f t="shared" si="25"/>
        <v>3.1103999999999998</v>
      </c>
      <c r="O373" s="81">
        <f t="shared" si="26"/>
        <v>3.1103999999999998</v>
      </c>
      <c r="P373" s="56">
        <f t="shared" si="27"/>
        <v>0.22217142857142858</v>
      </c>
    </row>
    <row r="374" spans="1:16" ht="14.25" customHeight="1">
      <c r="A374" s="79">
        <v>42002</v>
      </c>
      <c r="B374" s="56">
        <v>0</v>
      </c>
      <c r="C374" s="28">
        <f t="shared" si="16"/>
        <v>0</v>
      </c>
      <c r="D374" s="28">
        <f t="shared" si="29"/>
        <v>0</v>
      </c>
      <c r="E374" s="15">
        <f t="shared" si="28"/>
        <v>14.399999999999999</v>
      </c>
      <c r="F374" s="56">
        <f t="shared" si="17"/>
        <v>183000</v>
      </c>
      <c r="G374" s="80">
        <f t="shared" si="18"/>
        <v>0</v>
      </c>
      <c r="H374" s="81">
        <f t="shared" si="19"/>
        <v>0</v>
      </c>
      <c r="I374" s="56">
        <f t="shared" si="20"/>
        <v>0</v>
      </c>
      <c r="J374" s="56">
        <f t="shared" si="21"/>
        <v>0</v>
      </c>
      <c r="K374" s="56">
        <f t="shared" si="22"/>
        <v>0</v>
      </c>
      <c r="L374" s="56">
        <f t="shared" si="23"/>
        <v>0</v>
      </c>
      <c r="M374" s="56">
        <f t="shared" si="24"/>
        <v>864</v>
      </c>
      <c r="N374" s="56">
        <f t="shared" si="25"/>
        <v>3.1103999999999998</v>
      </c>
      <c r="O374" s="81">
        <f t="shared" si="26"/>
        <v>3.1103999999999998</v>
      </c>
      <c r="P374" s="56">
        <f t="shared" si="27"/>
        <v>0.22217142857142858</v>
      </c>
    </row>
    <row r="375" spans="1:16" ht="14.25" customHeight="1">
      <c r="A375" s="79">
        <v>42003</v>
      </c>
      <c r="B375" s="56">
        <v>0</v>
      </c>
      <c r="C375" s="28">
        <f t="shared" si="16"/>
        <v>0</v>
      </c>
      <c r="D375" s="28">
        <f t="shared" si="29"/>
        <v>0</v>
      </c>
      <c r="E375" s="15">
        <f t="shared" si="28"/>
        <v>14.099999999999998</v>
      </c>
      <c r="F375" s="56">
        <f t="shared" si="17"/>
        <v>183000</v>
      </c>
      <c r="G375" s="80">
        <f t="shared" si="18"/>
        <v>0</v>
      </c>
      <c r="H375" s="81">
        <f t="shared" si="19"/>
        <v>0</v>
      </c>
      <c r="I375" s="56">
        <f t="shared" si="20"/>
        <v>0</v>
      </c>
      <c r="J375" s="56">
        <f t="shared" si="21"/>
        <v>0</v>
      </c>
      <c r="K375" s="56">
        <f t="shared" si="22"/>
        <v>0</v>
      </c>
      <c r="L375" s="56">
        <f t="shared" si="23"/>
        <v>0</v>
      </c>
      <c r="M375" s="56">
        <f t="shared" si="24"/>
        <v>864</v>
      </c>
      <c r="N375" s="56">
        <f t="shared" si="25"/>
        <v>3.1103999999999998</v>
      </c>
      <c r="O375" s="81">
        <f t="shared" si="26"/>
        <v>3.1103999999999998</v>
      </c>
      <c r="P375" s="56">
        <f t="shared" si="27"/>
        <v>0.22217142857142858</v>
      </c>
    </row>
    <row r="376" spans="1:16" ht="14.25" customHeight="1">
      <c r="A376" s="79">
        <v>42004</v>
      </c>
      <c r="B376" s="56">
        <v>0</v>
      </c>
      <c r="C376" s="28">
        <f t="shared" si="16"/>
        <v>0</v>
      </c>
      <c r="D376" s="28">
        <f t="shared" si="29"/>
        <v>0</v>
      </c>
      <c r="E376" s="15">
        <f t="shared" si="28"/>
        <v>13.799999999999997</v>
      </c>
      <c r="F376" s="56">
        <f t="shared" si="17"/>
        <v>183000</v>
      </c>
      <c r="G376" s="80">
        <f t="shared" si="18"/>
        <v>0</v>
      </c>
      <c r="H376" s="81">
        <f t="shared" si="19"/>
        <v>0</v>
      </c>
      <c r="I376" s="56">
        <f t="shared" si="20"/>
        <v>0</v>
      </c>
      <c r="J376" s="56">
        <f t="shared" si="21"/>
        <v>0</v>
      </c>
      <c r="K376" s="56">
        <f t="shared" si="22"/>
        <v>0</v>
      </c>
      <c r="L376" s="56">
        <f t="shared" si="23"/>
        <v>0</v>
      </c>
      <c r="M376" s="56">
        <f t="shared" si="24"/>
        <v>864</v>
      </c>
      <c r="N376" s="56">
        <f>M376*energy!M11</f>
        <v>0</v>
      </c>
      <c r="O376" s="81">
        <f t="shared" si="26"/>
        <v>0</v>
      </c>
      <c r="P376" s="56">
        <f t="shared" si="27"/>
        <v>0</v>
      </c>
    </row>
    <row r="377" spans="1:16" ht="14.25" customHeight="1"/>
    <row r="378" spans="1:16" ht="14.25" customHeight="1"/>
    <row r="379" spans="1:16" ht="14.25" customHeight="1"/>
    <row r="380" spans="1:16" ht="14.25" customHeight="1"/>
    <row r="381" spans="1:16" ht="14.25" customHeight="1"/>
    <row r="382" spans="1:16" ht="14.25" customHeight="1"/>
    <row r="383" spans="1:16" ht="14.25" customHeight="1"/>
    <row r="384" spans="1:16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6"/>
  <sheetViews>
    <sheetView workbookViewId="0"/>
  </sheetViews>
  <sheetFormatPr baseColWidth="10" defaultColWidth="12.6640625" defaultRowHeight="15.75" customHeight="1"/>
  <cols>
    <col min="6" max="6" width="20.83203125" customWidth="1"/>
  </cols>
  <sheetData>
    <row r="1" spans="1:10" ht="15.75" customHeight="1">
      <c r="A1" s="33" t="s">
        <v>119</v>
      </c>
      <c r="B1" s="33" t="s">
        <v>131</v>
      </c>
      <c r="C1" s="33" t="s">
        <v>43</v>
      </c>
      <c r="D1" s="33" t="s">
        <v>132</v>
      </c>
      <c r="E1" s="8"/>
      <c r="F1" s="33" t="s">
        <v>119</v>
      </c>
      <c r="G1" s="33"/>
      <c r="H1" s="82"/>
      <c r="I1" s="4" t="s">
        <v>133</v>
      </c>
      <c r="J1" s="28">
        <v>0.1</v>
      </c>
    </row>
    <row r="2" spans="1:10" ht="15.75" customHeight="1">
      <c r="A2" s="4" t="s">
        <v>134</v>
      </c>
      <c r="B2" s="28">
        <v>-1.72E-2</v>
      </c>
      <c r="C2" s="28">
        <v>-3.8999999999999998E-3</v>
      </c>
      <c r="D2" s="28">
        <v>-1.5100000000000001E-2</v>
      </c>
      <c r="E2" s="8"/>
      <c r="F2" s="4" t="s">
        <v>194</v>
      </c>
      <c r="G2" s="8">
        <v>10</v>
      </c>
      <c r="H2" s="82"/>
      <c r="I2" s="82"/>
      <c r="J2" s="82"/>
    </row>
    <row r="3" spans="1:10" ht="15.75" customHeight="1">
      <c r="A3" s="4" t="s">
        <v>136</v>
      </c>
      <c r="B3" s="28">
        <v>-0.36049999999999999</v>
      </c>
      <c r="C3" s="28">
        <v>-9.6000000000000002E-2</v>
      </c>
      <c r="D3" s="28">
        <v>-0.55159999999999998</v>
      </c>
      <c r="E3" s="8"/>
      <c r="F3" s="4" t="s">
        <v>137</v>
      </c>
      <c r="G3" s="8">
        <v>7</v>
      </c>
      <c r="H3" s="82"/>
      <c r="I3" s="82"/>
      <c r="J3" s="82"/>
    </row>
    <row r="4" spans="1:10" ht="15.75" customHeight="1">
      <c r="A4" s="4" t="s">
        <v>145</v>
      </c>
      <c r="B4" s="28">
        <v>150.9</v>
      </c>
      <c r="C4" s="28">
        <v>237.86</v>
      </c>
      <c r="D4" s="28">
        <v>356.8</v>
      </c>
      <c r="E4" s="8"/>
      <c r="F4" s="4" t="s">
        <v>146</v>
      </c>
      <c r="G4" s="8">
        <v>1000</v>
      </c>
      <c r="H4" s="82"/>
      <c r="I4" s="82"/>
      <c r="J4" s="82"/>
    </row>
    <row r="5" spans="1:10" ht="15.75" customHeight="1">
      <c r="A5" s="4" t="s">
        <v>66</v>
      </c>
      <c r="B5" s="28">
        <f>0.7</f>
        <v>0.7</v>
      </c>
      <c r="C5" s="28">
        <v>0.94</v>
      </c>
      <c r="D5" s="28">
        <v>0.72</v>
      </c>
      <c r="E5" s="8"/>
      <c r="F5" s="4" t="s">
        <v>125</v>
      </c>
      <c r="G5" s="8">
        <v>9.8000000000000007</v>
      </c>
      <c r="H5" s="82"/>
      <c r="I5" s="82"/>
      <c r="J5" s="82"/>
    </row>
    <row r="6" spans="1:10" ht="15.75" customHeight="1">
      <c r="A6" s="4" t="s">
        <v>153</v>
      </c>
      <c r="B6" s="28">
        <f>0.39</f>
        <v>0.39</v>
      </c>
      <c r="C6" s="28">
        <v>0.85</v>
      </c>
      <c r="D6" s="28">
        <v>0.55000000000000004</v>
      </c>
      <c r="E6" s="8"/>
      <c r="F6" s="4" t="s">
        <v>531</v>
      </c>
      <c r="G6" s="8">
        <v>20</v>
      </c>
      <c r="H6" s="82"/>
      <c r="I6" s="82"/>
      <c r="J6" s="82"/>
    </row>
    <row r="7" spans="1:10" ht="15.75" customHeight="1">
      <c r="A7" s="82"/>
      <c r="B7" s="82"/>
      <c r="C7" s="82"/>
      <c r="D7" s="82"/>
      <c r="E7" s="82"/>
      <c r="F7" s="4" t="s">
        <v>127</v>
      </c>
      <c r="G7" s="8">
        <v>0.05</v>
      </c>
      <c r="H7" s="82"/>
      <c r="I7" s="82"/>
      <c r="J7" s="82"/>
    </row>
    <row r="8" spans="1:10" ht="15.75" customHeight="1">
      <c r="A8" s="82"/>
      <c r="B8" s="82"/>
      <c r="C8" s="82"/>
      <c r="D8" s="82"/>
      <c r="E8" s="82"/>
      <c r="F8" s="4" t="s">
        <v>128</v>
      </c>
      <c r="G8" s="8">
        <v>0</v>
      </c>
      <c r="H8" s="82"/>
      <c r="I8" s="82"/>
      <c r="J8" s="82"/>
    </row>
    <row r="9" spans="1:10" ht="15.75" customHeight="1">
      <c r="A9" s="82"/>
      <c r="B9" s="82"/>
      <c r="C9" s="82"/>
      <c r="D9" s="82"/>
      <c r="E9" s="82"/>
      <c r="F9" s="4" t="s">
        <v>129</v>
      </c>
      <c r="G9" s="8">
        <v>0</v>
      </c>
      <c r="H9" s="82"/>
      <c r="I9" s="82"/>
      <c r="J9" s="82"/>
    </row>
    <row r="10" spans="1:10" ht="15.75" customHeight="1">
      <c r="A10" s="82"/>
      <c r="B10" s="82"/>
      <c r="C10" s="82"/>
      <c r="D10" s="82"/>
      <c r="E10" s="82"/>
      <c r="F10" s="4" t="s">
        <v>130</v>
      </c>
      <c r="G10" s="8">
        <f>PI()*($G$6/2000)^2</f>
        <v>3.1415926535897931E-4</v>
      </c>
      <c r="H10" s="82"/>
      <c r="I10" s="82"/>
      <c r="J10" s="82"/>
    </row>
    <row r="11" spans="1:10" ht="15.75" customHeight="1">
      <c r="A11" s="82"/>
      <c r="B11" s="82"/>
      <c r="C11" s="82"/>
      <c r="D11" s="82"/>
      <c r="E11" s="82"/>
      <c r="F11" s="8"/>
      <c r="G11" s="8"/>
      <c r="H11" s="82"/>
      <c r="I11" s="82"/>
      <c r="J11" s="82"/>
    </row>
    <row r="12" spans="1:10" ht="15.75" customHeight="1">
      <c r="A12" s="8" t="s">
        <v>158</v>
      </c>
      <c r="B12" s="8" t="s">
        <v>159</v>
      </c>
      <c r="C12" s="8" t="s">
        <v>160</v>
      </c>
      <c r="D12" s="8" t="s">
        <v>161</v>
      </c>
      <c r="E12" s="8" t="s">
        <v>162</v>
      </c>
      <c r="F12" s="8" t="s">
        <v>163</v>
      </c>
      <c r="G12" s="82"/>
      <c r="H12" s="82"/>
      <c r="I12" s="82"/>
      <c r="J12" s="82"/>
    </row>
    <row r="13" spans="1:10" ht="15.75" customHeight="1">
      <c r="A13" s="8" t="s">
        <v>165</v>
      </c>
      <c r="B13" s="8" t="s">
        <v>166</v>
      </c>
      <c r="C13" s="8" t="s">
        <v>167</v>
      </c>
      <c r="D13" s="8" t="s">
        <v>168</v>
      </c>
      <c r="E13" s="8" t="s">
        <v>169</v>
      </c>
      <c r="F13" s="8" t="s">
        <v>170</v>
      </c>
      <c r="G13" s="82"/>
      <c r="H13" s="82"/>
      <c r="I13" s="82"/>
      <c r="J13" s="82"/>
    </row>
    <row r="14" spans="1:10" ht="15.75" customHeight="1">
      <c r="A14" s="82">
        <v>0</v>
      </c>
      <c r="B14" s="82">
        <f t="shared" ref="B14:B224" si="0">$G$10*A14*60000</f>
        <v>0</v>
      </c>
      <c r="C14" s="82">
        <f t="shared" ref="C14:C224" si="1">($G$4*$G$5*$G$3+($G$7*$G$2*$G$4*A14^2)/(2*$G$6*0.001)+($G$8*$G$4*A14^2)/2+$G$9*A14)/1000</f>
        <v>68.599999999999994</v>
      </c>
      <c r="D14" s="83">
        <f t="shared" ref="D14:F14" si="2">IF((B$2*$B15^2+B$3*$B15+B$4)&gt;0,B$2*$B15^2+B$3*$B15+B$4,0)</f>
        <v>150.15936091857699</v>
      </c>
      <c r="E14" s="82">
        <f t="shared" si="2"/>
        <v>237.6651873385741</v>
      </c>
      <c r="F14" s="82">
        <f t="shared" si="2"/>
        <v>355.70660732584361</v>
      </c>
      <c r="G14" s="82"/>
      <c r="H14" s="82"/>
      <c r="I14" s="82"/>
      <c r="J14" s="82"/>
    </row>
    <row r="15" spans="1:10" ht="15.75" customHeight="1">
      <c r="A15" s="82">
        <f t="shared" ref="A15:A224" si="3">A14+$J$1</f>
        <v>0.1</v>
      </c>
      <c r="B15" s="82">
        <f t="shared" si="0"/>
        <v>1.8849555921538761</v>
      </c>
      <c r="C15" s="82">
        <f t="shared" si="1"/>
        <v>68.724999999999994</v>
      </c>
      <c r="D15" s="83">
        <f t="shared" ref="D15:F15" si="4">IF((B$2*$B16^2+B$3*$B16+B$4)&gt;0,B$2*$B16^2+B$3*$B16+B$4,0)</f>
        <v>149.29649665625087</v>
      </c>
      <c r="E15" s="82">
        <f t="shared" si="4"/>
        <v>237.44266082798995</v>
      </c>
      <c r="F15" s="82">
        <f t="shared" si="4"/>
        <v>354.50591231263854</v>
      </c>
      <c r="G15" s="82"/>
      <c r="H15" s="82"/>
      <c r="I15" s="82"/>
      <c r="J15" s="82"/>
    </row>
    <row r="16" spans="1:10" ht="15.75" customHeight="1">
      <c r="A16" s="82">
        <f t="shared" si="3"/>
        <v>0.2</v>
      </c>
      <c r="B16" s="82">
        <f t="shared" si="0"/>
        <v>3.7699111843077522</v>
      </c>
      <c r="C16" s="82">
        <f t="shared" si="1"/>
        <v>69.099999999999994</v>
      </c>
      <c r="D16" s="83">
        <f t="shared" ref="D16:F16" si="5">IF((B$2*$B17^2+B$3*$B17+B$4)&gt;0,B$2*$B17^2+B$3*$B17+B$4,0)</f>
        <v>148.31140721302168</v>
      </c>
      <c r="E16" s="82">
        <f t="shared" si="5"/>
        <v>237.19242046824752</v>
      </c>
      <c r="F16" s="82">
        <f t="shared" si="5"/>
        <v>353.19791496038488</v>
      </c>
      <c r="G16" s="82"/>
      <c r="H16" s="82"/>
      <c r="I16" s="82"/>
      <c r="J16" s="82"/>
    </row>
    <row r="17" spans="1:10" ht="15.75" customHeight="1">
      <c r="A17" s="82">
        <f t="shared" si="3"/>
        <v>0.30000000000000004</v>
      </c>
      <c r="B17" s="82">
        <f t="shared" si="0"/>
        <v>5.6548667764616285</v>
      </c>
      <c r="C17" s="82">
        <f t="shared" si="1"/>
        <v>69.724999999999994</v>
      </c>
      <c r="D17" s="83">
        <f t="shared" ref="D17:F17" si="6">IF((B$2*$B18^2+B$3*$B18+B$4)&gt;0,B$2*$B18^2+B$3*$B18+B$4,0)</f>
        <v>147.20409258888938</v>
      </c>
      <c r="E17" s="82">
        <f t="shared" si="6"/>
        <v>236.91446625934685</v>
      </c>
      <c r="F17" s="82">
        <f t="shared" si="6"/>
        <v>351.78261526908256</v>
      </c>
      <c r="G17" s="82"/>
      <c r="H17" s="82"/>
      <c r="I17" s="82"/>
      <c r="J17" s="82"/>
    </row>
    <row r="18" spans="1:10" ht="15.75" customHeight="1">
      <c r="A18" s="82">
        <f t="shared" si="3"/>
        <v>0.4</v>
      </c>
      <c r="B18" s="82">
        <f t="shared" si="0"/>
        <v>7.5398223686155044</v>
      </c>
      <c r="C18" s="82">
        <f t="shared" si="1"/>
        <v>70.599999999999994</v>
      </c>
      <c r="D18" s="83">
        <f t="shared" ref="D18:F18" si="7">IF((B$2*$B19^2+B$3*$B19+B$4)&gt;0,B$2*$B19^2+B$3*$B19+B$4,0)</f>
        <v>145.97455278385402</v>
      </c>
      <c r="E18" s="82">
        <f t="shared" si="7"/>
        <v>236.60879820128793</v>
      </c>
      <c r="F18" s="82">
        <f t="shared" si="7"/>
        <v>350.26001323873157</v>
      </c>
      <c r="G18" s="82"/>
      <c r="H18" s="82"/>
      <c r="I18" s="82"/>
      <c r="J18" s="82"/>
    </row>
    <row r="19" spans="1:10" ht="15.75" customHeight="1">
      <c r="A19" s="82">
        <f t="shared" si="3"/>
        <v>0.5</v>
      </c>
      <c r="B19" s="82">
        <f t="shared" si="0"/>
        <v>9.4247779607693793</v>
      </c>
      <c r="C19" s="82">
        <f t="shared" si="1"/>
        <v>71.724999999999994</v>
      </c>
      <c r="D19" s="83">
        <f t="shared" ref="D19:F19" si="8">IF((B$2*$B20^2+B$3*$B20+B$4)&gt;0,B$2*$B20^2+B$3*$B20+B$4,0)</f>
        <v>144.62278779791555</v>
      </c>
      <c r="E19" s="82">
        <f t="shared" si="8"/>
        <v>236.27541629407071</v>
      </c>
      <c r="F19" s="82">
        <f t="shared" si="8"/>
        <v>348.63010886933193</v>
      </c>
      <c r="G19" s="82"/>
      <c r="H19" s="82"/>
      <c r="I19" s="82"/>
      <c r="J19" s="82"/>
    </row>
    <row r="20" spans="1:10" ht="15.75" customHeight="1">
      <c r="A20" s="82">
        <f t="shared" si="3"/>
        <v>0.6</v>
      </c>
      <c r="B20" s="82">
        <f t="shared" si="0"/>
        <v>11.309733552923253</v>
      </c>
      <c r="C20" s="82">
        <f t="shared" si="1"/>
        <v>73.099999999999994</v>
      </c>
      <c r="D20" s="83">
        <f t="shared" ref="D20:F20" si="9">IF((B$2*$B21^2+B$3*$B21+B$4)&gt;0,B$2*$B21^2+B$3*$B21+B$4,0)</f>
        <v>143.14879763107399</v>
      </c>
      <c r="E20" s="82">
        <f t="shared" si="9"/>
        <v>235.91432053769526</v>
      </c>
      <c r="F20" s="82">
        <f t="shared" si="9"/>
        <v>346.89290216088369</v>
      </c>
      <c r="G20" s="82"/>
      <c r="H20" s="82"/>
      <c r="I20" s="82"/>
      <c r="J20" s="82"/>
    </row>
    <row r="21" spans="1:10" ht="15.75" customHeight="1">
      <c r="A21" s="82">
        <f t="shared" si="3"/>
        <v>0.7</v>
      </c>
      <c r="B21" s="82">
        <f t="shared" si="0"/>
        <v>13.194689145077131</v>
      </c>
      <c r="C21" s="82">
        <f t="shared" si="1"/>
        <v>74.724999999999994</v>
      </c>
      <c r="D21" s="83">
        <f t="shared" ref="D21:F21" si="10">IF((B$2*$B22^2+B$3*$B22+B$4)&gt;0,B$2*$B22^2+B$3*$B22+B$4,0)</f>
        <v>141.55258228332934</v>
      </c>
      <c r="E21" s="82">
        <f t="shared" si="10"/>
        <v>235.52551093216155</v>
      </c>
      <c r="F21" s="82">
        <f t="shared" si="10"/>
        <v>345.04839311338679</v>
      </c>
      <c r="G21" s="82"/>
      <c r="H21" s="82"/>
      <c r="I21" s="82"/>
      <c r="J21" s="82"/>
    </row>
    <row r="22" spans="1:10" ht="15.75" customHeight="1">
      <c r="A22" s="82">
        <f t="shared" si="3"/>
        <v>0.79999999999999993</v>
      </c>
      <c r="B22" s="82">
        <f t="shared" si="0"/>
        <v>15.079644737231005</v>
      </c>
      <c r="C22" s="82">
        <f t="shared" si="1"/>
        <v>76.599999999999994</v>
      </c>
      <c r="D22" s="83">
        <f t="shared" ref="D22:F22" si="11">IF((B$2*$B23^2+B$3*$B23+B$4)&gt;0,B$2*$B23^2+B$3*$B23+B$4,0)</f>
        <v>139.83414175468158</v>
      </c>
      <c r="E22" s="82">
        <f t="shared" si="11"/>
        <v>235.10898747746958</v>
      </c>
      <c r="F22" s="82">
        <f t="shared" si="11"/>
        <v>343.09658172684124</v>
      </c>
      <c r="G22" s="82"/>
      <c r="H22" s="82"/>
      <c r="I22" s="82"/>
      <c r="J22" s="82"/>
    </row>
    <row r="23" spans="1:10" ht="15.75" customHeight="1">
      <c r="A23" s="82">
        <f t="shared" si="3"/>
        <v>0.89999999999999991</v>
      </c>
      <c r="B23" s="82">
        <f t="shared" si="0"/>
        <v>16.964600329384883</v>
      </c>
      <c r="C23" s="82">
        <f t="shared" si="1"/>
        <v>78.724999999999994</v>
      </c>
      <c r="D23" s="83">
        <f t="shared" ref="D23:F23" si="12">IF((B$2*$B24^2+B$3*$B24+B$4)&gt;0,B$2*$B24^2+B$3*$B24+B$4,0)</f>
        <v>137.99347604513076</v>
      </c>
      <c r="E23" s="82">
        <f t="shared" si="12"/>
        <v>234.66475017361935</v>
      </c>
      <c r="F23" s="82">
        <f t="shared" si="12"/>
        <v>341.03746800124708</v>
      </c>
      <c r="G23" s="82"/>
      <c r="H23" s="82"/>
      <c r="I23" s="82"/>
      <c r="J23" s="82"/>
    </row>
    <row r="24" spans="1:10" ht="15.75" customHeight="1">
      <c r="A24" s="82">
        <f t="shared" si="3"/>
        <v>0.99999999999999989</v>
      </c>
      <c r="B24" s="82">
        <f t="shared" si="0"/>
        <v>18.849555921538755</v>
      </c>
      <c r="C24" s="82">
        <f t="shared" si="1"/>
        <v>81.099999999999994</v>
      </c>
      <c r="D24" s="83">
        <f t="shared" ref="D24:F24" si="13">IF((B$2*$B25^2+B$3*$B25+B$4)&gt;0,B$2*$B25^2+B$3*$B25+B$4,0)</f>
        <v>136.03058515467683</v>
      </c>
      <c r="E24" s="82">
        <f t="shared" si="13"/>
        <v>234.19279902061086</v>
      </c>
      <c r="F24" s="82">
        <f t="shared" si="13"/>
        <v>338.8710519366042</v>
      </c>
      <c r="G24" s="82"/>
      <c r="H24" s="82"/>
      <c r="I24" s="82"/>
      <c r="J24" s="82"/>
    </row>
    <row r="25" spans="1:10" ht="15.75" customHeight="1">
      <c r="A25" s="82">
        <f t="shared" si="3"/>
        <v>1.0999999999999999</v>
      </c>
      <c r="B25" s="82">
        <f t="shared" si="0"/>
        <v>20.734511513692631</v>
      </c>
      <c r="C25" s="82">
        <f t="shared" si="1"/>
        <v>83.724999999999994</v>
      </c>
      <c r="D25" s="83">
        <f t="shared" ref="D25:F25" si="14">IF((B$2*$B26^2+B$3*$B26+B$4)&gt;0,B$2*$B26^2+B$3*$B26+B$4,0)</f>
        <v>133.94546908331981</v>
      </c>
      <c r="E25" s="82">
        <f t="shared" si="14"/>
        <v>233.69313401844411</v>
      </c>
      <c r="F25" s="82">
        <f t="shared" si="14"/>
        <v>336.59733353291273</v>
      </c>
      <c r="G25" s="82"/>
      <c r="H25" s="82"/>
      <c r="I25" s="82"/>
      <c r="J25" s="82"/>
    </row>
    <row r="26" spans="1:10" ht="15.75" customHeight="1">
      <c r="A26" s="82">
        <f t="shared" si="3"/>
        <v>1.2</v>
      </c>
      <c r="B26" s="82">
        <f t="shared" si="0"/>
        <v>22.619467105846507</v>
      </c>
      <c r="C26" s="82">
        <f t="shared" si="1"/>
        <v>86.6</v>
      </c>
      <c r="D26" s="83">
        <f t="shared" ref="D26:F26" si="15">IF((B$2*$B27^2+B$3*$B27+B$4)&gt;0,B$2*$B27^2+B$3*$B27+B$4,0)</f>
        <v>131.73812783105973</v>
      </c>
      <c r="E26" s="82">
        <f t="shared" si="15"/>
        <v>233.1657551671191</v>
      </c>
      <c r="F26" s="82">
        <f t="shared" si="15"/>
        <v>334.21631279017265</v>
      </c>
      <c r="G26" s="82"/>
      <c r="H26" s="82"/>
      <c r="I26" s="82"/>
      <c r="J26" s="82"/>
    </row>
    <row r="27" spans="1:10" ht="14">
      <c r="A27" s="82">
        <f t="shared" si="3"/>
        <v>1.3</v>
      </c>
      <c r="B27" s="82">
        <f t="shared" si="0"/>
        <v>24.504422698000386</v>
      </c>
      <c r="C27" s="82">
        <f t="shared" si="1"/>
        <v>89.724999999999994</v>
      </c>
      <c r="D27" s="83">
        <f t="shared" ref="D27:F27" si="16">IF((B$2*$B28^2+B$3*$B28+B$4)&gt;0,B$2*$B28^2+B$3*$B28+B$4,0)</f>
        <v>129.40856139789651</v>
      </c>
      <c r="E27" s="82">
        <f t="shared" si="16"/>
        <v>232.61066246663583</v>
      </c>
      <c r="F27" s="82">
        <f t="shared" si="16"/>
        <v>331.72798970838386</v>
      </c>
      <c r="G27" s="82"/>
      <c r="H27" s="82"/>
      <c r="I27" s="82"/>
      <c r="J27" s="82"/>
    </row>
    <row r="28" spans="1:10" ht="14">
      <c r="A28" s="82">
        <f t="shared" si="3"/>
        <v>1.4000000000000001</v>
      </c>
      <c r="B28" s="82">
        <f t="shared" si="0"/>
        <v>26.389378290154266</v>
      </c>
      <c r="C28" s="82">
        <f t="shared" si="1"/>
        <v>93.1</v>
      </c>
      <c r="D28" s="83">
        <f t="shared" ref="D28:F28" si="17">IF((B$2*$B29^2+B$3*$B29+B$4)&gt;0,B$2*$B29^2+B$3*$B29+B$4,0)</f>
        <v>126.95676978383023</v>
      </c>
      <c r="E28" s="82">
        <f t="shared" si="17"/>
        <v>232.0278559169943</v>
      </c>
      <c r="F28" s="82">
        <f t="shared" si="17"/>
        <v>329.13236428754647</v>
      </c>
      <c r="G28" s="82"/>
      <c r="H28" s="82"/>
      <c r="I28" s="82"/>
      <c r="J28" s="82"/>
    </row>
    <row r="29" spans="1:10" ht="14">
      <c r="A29" s="82">
        <f t="shared" si="3"/>
        <v>1.5000000000000002</v>
      </c>
      <c r="B29" s="82">
        <f t="shared" si="0"/>
        <v>28.274333882308142</v>
      </c>
      <c r="C29" s="82">
        <f t="shared" si="1"/>
        <v>96.725000000000009</v>
      </c>
      <c r="D29" s="83">
        <f t="shared" ref="D29:F29" si="18">IF((B$2*$B30^2+B$3*$B30+B$4)&gt;0,B$2*$B30^2+B$3*$B30+B$4,0)</f>
        <v>124.38275298886084</v>
      </c>
      <c r="E29" s="82">
        <f t="shared" si="18"/>
        <v>231.41733551819451</v>
      </c>
      <c r="F29" s="82">
        <f t="shared" si="18"/>
        <v>326.42943652766041</v>
      </c>
      <c r="G29" s="82"/>
      <c r="H29" s="82"/>
      <c r="I29" s="82"/>
      <c r="J29" s="82"/>
    </row>
    <row r="30" spans="1:10" ht="14">
      <c r="A30" s="82">
        <f t="shared" si="3"/>
        <v>1.6000000000000003</v>
      </c>
      <c r="B30" s="82">
        <f t="shared" si="0"/>
        <v>30.159289474462017</v>
      </c>
      <c r="C30" s="82">
        <f t="shared" si="1"/>
        <v>100.60000000000001</v>
      </c>
      <c r="D30" s="83">
        <f t="shared" ref="D30:F30" si="19">IF((B$2*$B31^2+B$3*$B31+B$4)&gt;0,B$2*$B31^2+B$3*$B31+B$4,0)</f>
        <v>121.68651101298838</v>
      </c>
      <c r="E30" s="82">
        <f t="shared" si="19"/>
        <v>230.77910127023648</v>
      </c>
      <c r="F30" s="82">
        <f t="shared" si="19"/>
        <v>323.6192064287257</v>
      </c>
      <c r="G30" s="82"/>
      <c r="H30" s="82"/>
      <c r="I30" s="82"/>
      <c r="J30" s="82"/>
    </row>
    <row r="31" spans="1:10" ht="14">
      <c r="A31" s="82">
        <f t="shared" si="3"/>
        <v>1.7000000000000004</v>
      </c>
      <c r="B31" s="82">
        <f t="shared" si="0"/>
        <v>32.044245066615893</v>
      </c>
      <c r="C31" s="82">
        <f t="shared" si="1"/>
        <v>104.72500000000001</v>
      </c>
      <c r="D31" s="83">
        <f t="shared" ref="D31:F31" si="20">IF((B$2*$B32^2+B$3*$B32+B$4)&gt;0,B$2*$B32^2+B$3*$B32+B$4,0)</f>
        <v>118.86804385621281</v>
      </c>
      <c r="E31" s="82">
        <f t="shared" si="20"/>
        <v>230.11315317312017</v>
      </c>
      <c r="F31" s="82">
        <f t="shared" si="20"/>
        <v>320.70167399074234</v>
      </c>
      <c r="G31" s="82"/>
      <c r="H31" s="82"/>
      <c r="I31" s="82"/>
      <c r="J31" s="82"/>
    </row>
    <row r="32" spans="1:10" ht="14">
      <c r="A32" s="82">
        <f t="shared" si="3"/>
        <v>1.8000000000000005</v>
      </c>
      <c r="B32" s="82">
        <f t="shared" si="0"/>
        <v>33.92920065876978</v>
      </c>
      <c r="C32" s="82">
        <f t="shared" si="1"/>
        <v>109.10000000000001</v>
      </c>
      <c r="D32" s="83">
        <f t="shared" ref="D32:F32" si="21">IF((B$2*$B33^2+B$3*$B33+B$4)&gt;0,B$2*$B33^2+B$3*$B33+B$4,0)</f>
        <v>115.92735151853417</v>
      </c>
      <c r="E32" s="82">
        <f t="shared" si="21"/>
        <v>229.41949122684559</v>
      </c>
      <c r="F32" s="82">
        <f t="shared" si="21"/>
        <v>317.67683921371037</v>
      </c>
      <c r="G32" s="82"/>
      <c r="H32" s="82"/>
      <c r="I32" s="82"/>
      <c r="J32" s="82"/>
    </row>
    <row r="33" spans="1:10" ht="14">
      <c r="A33" s="82">
        <f t="shared" si="3"/>
        <v>1.9000000000000006</v>
      </c>
      <c r="B33" s="82">
        <f t="shared" si="0"/>
        <v>35.814156250923652</v>
      </c>
      <c r="C33" s="82">
        <f t="shared" si="1"/>
        <v>113.72500000000002</v>
      </c>
      <c r="D33" s="83">
        <f t="shared" ref="D33:F33" si="22">IF((B$2*$B34^2+B$3*$B34+B$4)&gt;0,B$2*$B34^2+B$3*$B34+B$4,0)</f>
        <v>112.86443399995242</v>
      </c>
      <c r="E33" s="82">
        <f t="shared" si="22"/>
        <v>228.69811543141279</v>
      </c>
      <c r="F33" s="82">
        <f t="shared" si="22"/>
        <v>314.54470209762974</v>
      </c>
      <c r="G33" s="82"/>
      <c r="H33" s="82"/>
      <c r="I33" s="82"/>
      <c r="J33" s="82"/>
    </row>
    <row r="34" spans="1:10" ht="14">
      <c r="A34" s="82">
        <f t="shared" si="3"/>
        <v>2.0000000000000004</v>
      </c>
      <c r="B34" s="82">
        <f t="shared" si="0"/>
        <v>37.699111843077524</v>
      </c>
      <c r="C34" s="82">
        <f t="shared" si="1"/>
        <v>118.60000000000002</v>
      </c>
      <c r="D34" s="83">
        <f t="shared" ref="D34:F34" si="23">IF((B$2*$B35^2+B$3*$B35+B$4)&gt;0,B$2*$B35^2+B$3*$B35+B$4,0)</f>
        <v>109.67929130046761</v>
      </c>
      <c r="E34" s="82">
        <f t="shared" si="23"/>
        <v>227.94902578682172</v>
      </c>
      <c r="F34" s="82">
        <f t="shared" si="23"/>
        <v>311.30526264250045</v>
      </c>
      <c r="G34" s="82"/>
      <c r="H34" s="82"/>
      <c r="I34" s="82"/>
      <c r="J34" s="82"/>
    </row>
    <row r="35" spans="1:10" ht="14">
      <c r="A35" s="82">
        <f t="shared" si="3"/>
        <v>2.1000000000000005</v>
      </c>
      <c r="B35" s="82">
        <f t="shared" si="0"/>
        <v>39.584067435231397</v>
      </c>
      <c r="C35" s="82">
        <f t="shared" si="1"/>
        <v>123.72500000000002</v>
      </c>
      <c r="D35" s="83">
        <f t="shared" ref="D35:F35" si="24">IF((B$2*$B36^2+B$3*$B36+B$4)&gt;0,B$2*$B36^2+B$3*$B36+B$4,0)</f>
        <v>106.37192342007967</v>
      </c>
      <c r="E35" s="82">
        <f t="shared" si="24"/>
        <v>227.17222229307237</v>
      </c>
      <c r="F35" s="82">
        <f t="shared" si="24"/>
        <v>307.95852084832256</v>
      </c>
      <c r="G35" s="82"/>
      <c r="H35" s="82"/>
      <c r="I35" s="82"/>
      <c r="J35" s="82"/>
    </row>
    <row r="36" spans="1:10" ht="14">
      <c r="A36" s="82">
        <f t="shared" si="3"/>
        <v>2.2000000000000006</v>
      </c>
      <c r="B36" s="82">
        <f t="shared" si="0"/>
        <v>41.469023027385283</v>
      </c>
      <c r="C36" s="82">
        <f t="shared" si="1"/>
        <v>129.10000000000002</v>
      </c>
      <c r="D36" s="83">
        <f t="shared" ref="D36:F36" si="25">IF((B$2*$B37^2+B$3*$B37+B$4)&gt;0,B$2*$B37^2+B$3*$B37+B$4,0)</f>
        <v>102.94233035878864</v>
      </c>
      <c r="E36" s="82">
        <f t="shared" si="25"/>
        <v>226.36770495016475</v>
      </c>
      <c r="F36" s="82">
        <f t="shared" si="25"/>
        <v>304.50447671509596</v>
      </c>
      <c r="G36" s="82"/>
      <c r="H36" s="82"/>
      <c r="I36" s="82"/>
      <c r="J36" s="82"/>
    </row>
    <row r="37" spans="1:10" ht="14">
      <c r="A37" s="82">
        <f t="shared" si="3"/>
        <v>2.3000000000000007</v>
      </c>
      <c r="B37" s="82">
        <f t="shared" si="0"/>
        <v>43.353978619539163</v>
      </c>
      <c r="C37" s="82">
        <f t="shared" si="1"/>
        <v>134.72500000000005</v>
      </c>
      <c r="D37" s="83">
        <f t="shared" ref="D37:F37" si="26">IF((B$2*$B38^2+B$3*$B38+B$4)&gt;0,B$2*$B38^2+B$3*$B38+B$4,0)</f>
        <v>99.39051211659455</v>
      </c>
      <c r="E37" s="82">
        <f t="shared" si="26"/>
        <v>225.5354737580989</v>
      </c>
      <c r="F37" s="82">
        <f t="shared" si="26"/>
        <v>300.94313024282076</v>
      </c>
      <c r="G37" s="82"/>
      <c r="H37" s="82"/>
      <c r="I37" s="82"/>
      <c r="J37" s="82"/>
    </row>
    <row r="38" spans="1:10" ht="14">
      <c r="A38" s="82">
        <f t="shared" si="3"/>
        <v>2.4000000000000008</v>
      </c>
      <c r="B38" s="82">
        <f t="shared" si="0"/>
        <v>45.238934211693035</v>
      </c>
      <c r="C38" s="82">
        <f t="shared" si="1"/>
        <v>140.60000000000005</v>
      </c>
      <c r="D38" s="83">
        <f t="shared" ref="D38:F38" si="27">IF((B$2*$B39^2+B$3*$B39+B$4)&gt;0,B$2*$B39^2+B$3*$B39+B$4,0)</f>
        <v>95.716468693497347</v>
      </c>
      <c r="E38" s="82">
        <f t="shared" si="27"/>
        <v>224.67552871687479</v>
      </c>
      <c r="F38" s="82">
        <f t="shared" si="27"/>
        <v>297.27448143149695</v>
      </c>
      <c r="G38" s="82"/>
      <c r="H38" s="82"/>
      <c r="I38" s="82"/>
      <c r="J38" s="82"/>
    </row>
    <row r="39" spans="1:10" ht="14">
      <c r="A39" s="82">
        <f t="shared" si="3"/>
        <v>2.5000000000000009</v>
      </c>
      <c r="B39" s="82">
        <f t="shared" si="0"/>
        <v>47.123889803846915</v>
      </c>
      <c r="C39" s="82">
        <f t="shared" si="1"/>
        <v>146.72500000000005</v>
      </c>
      <c r="D39" s="83">
        <f t="shared" ref="D39:F39" si="28">IF((B$2*$B40^2+B$3*$B40+B$4)&gt;0,B$2*$B40^2+B$3*$B40+B$4,0)</f>
        <v>91.920200089497072</v>
      </c>
      <c r="E39" s="82">
        <f t="shared" si="28"/>
        <v>223.78786982649243</v>
      </c>
      <c r="F39" s="82">
        <f t="shared" si="28"/>
        <v>293.49853028112443</v>
      </c>
      <c r="G39" s="82"/>
      <c r="H39" s="82"/>
      <c r="I39" s="82"/>
      <c r="J39" s="82"/>
    </row>
    <row r="40" spans="1:10" ht="14">
      <c r="A40" s="82">
        <f t="shared" si="3"/>
        <v>2.600000000000001</v>
      </c>
      <c r="B40" s="82">
        <f t="shared" si="0"/>
        <v>49.008845396000787</v>
      </c>
      <c r="C40" s="82">
        <f t="shared" si="1"/>
        <v>153.10000000000005</v>
      </c>
      <c r="D40" s="83">
        <f t="shared" ref="D40:F40" si="29">IF((B$2*$B41^2+B$3*$B41+B$4)&gt;0,B$2*$B41^2+B$3*$B41+B$4,0)</f>
        <v>88.001706304593696</v>
      </c>
      <c r="E40" s="82">
        <f t="shared" si="29"/>
        <v>222.8724970869518</v>
      </c>
      <c r="F40" s="82">
        <f t="shared" si="29"/>
        <v>289.61527679170331</v>
      </c>
      <c r="G40" s="82"/>
      <c r="H40" s="82"/>
      <c r="I40" s="82"/>
      <c r="J40" s="82"/>
    </row>
    <row r="41" spans="1:10" ht="14">
      <c r="A41" s="82">
        <f t="shared" si="3"/>
        <v>2.7000000000000011</v>
      </c>
      <c r="B41" s="82">
        <f t="shared" si="0"/>
        <v>50.893800988154666</v>
      </c>
      <c r="C41" s="82">
        <f t="shared" si="1"/>
        <v>159.72500000000005</v>
      </c>
      <c r="D41" s="83">
        <f t="shared" ref="D41:F41" si="30">IF((B$2*$B42^2+B$3*$B42+B$4)&gt;0,B$2*$B42^2+B$3*$B42+B$4,0)</f>
        <v>83.96098733878722</v>
      </c>
      <c r="E41" s="82">
        <f t="shared" si="30"/>
        <v>221.92941049825288</v>
      </c>
      <c r="F41" s="82">
        <f t="shared" si="30"/>
        <v>285.62472096323353</v>
      </c>
      <c r="G41" s="82"/>
      <c r="H41" s="82"/>
      <c r="I41" s="82"/>
      <c r="J41" s="82"/>
    </row>
    <row r="42" spans="1:10" ht="14">
      <c r="A42" s="82">
        <f t="shared" si="3"/>
        <v>2.8000000000000012</v>
      </c>
      <c r="B42" s="82">
        <f t="shared" si="0"/>
        <v>52.778756580308546</v>
      </c>
      <c r="C42" s="82">
        <f t="shared" si="1"/>
        <v>166.60000000000005</v>
      </c>
      <c r="D42" s="83">
        <f t="shared" ref="D42:F42" si="31">IF((B$2*$B43^2+B$3*$B43+B$4)&gt;0,B$2*$B43^2+B$3*$B43+B$4,0)</f>
        <v>79.798043192077657</v>
      </c>
      <c r="E42" s="82">
        <f t="shared" si="31"/>
        <v>220.95861006039573</v>
      </c>
      <c r="F42" s="82">
        <f t="shared" si="31"/>
        <v>281.52686279571509</v>
      </c>
      <c r="G42" s="82"/>
      <c r="H42" s="82"/>
      <c r="I42" s="82"/>
      <c r="J42" s="82"/>
    </row>
    <row r="43" spans="1:10" ht="14">
      <c r="A43" s="82">
        <f t="shared" si="3"/>
        <v>2.9000000000000012</v>
      </c>
      <c r="B43" s="82">
        <f t="shared" si="0"/>
        <v>54.663712172462425</v>
      </c>
      <c r="C43" s="82">
        <f t="shared" si="1"/>
        <v>173.72500000000008</v>
      </c>
      <c r="D43" s="83">
        <f t="shared" ref="D43:F43" si="32">IF((B$2*$B44^2+B$3*$B44+B$4)&gt;0,B$2*$B44^2+B$3*$B44+B$4,0)</f>
        <v>75.512873864464993</v>
      </c>
      <c r="E43" s="82">
        <f t="shared" si="32"/>
        <v>219.96009577338032</v>
      </c>
      <c r="F43" s="82">
        <f t="shared" si="32"/>
        <v>277.32170228914805</v>
      </c>
      <c r="G43" s="82"/>
      <c r="H43" s="82"/>
      <c r="I43" s="82"/>
      <c r="J43" s="82"/>
    </row>
    <row r="44" spans="1:10" ht="14">
      <c r="A44" s="82">
        <f t="shared" si="3"/>
        <v>3.0000000000000013</v>
      </c>
      <c r="B44" s="82">
        <f t="shared" si="0"/>
        <v>56.548667764616305</v>
      </c>
      <c r="C44" s="82">
        <f t="shared" si="1"/>
        <v>181.10000000000008</v>
      </c>
      <c r="D44" s="83">
        <f t="shared" ref="D44:F44" si="33">IF((B$2*$B45^2+B$3*$B45+B$4)&gt;0,B$2*$B45^2+B$3*$B45+B$4,0)</f>
        <v>71.105479355949257</v>
      </c>
      <c r="E44" s="82">
        <f t="shared" si="33"/>
        <v>218.93386763720665</v>
      </c>
      <c r="F44" s="82">
        <f t="shared" si="33"/>
        <v>273.00923944353235</v>
      </c>
      <c r="G44" s="82"/>
      <c r="H44" s="82"/>
      <c r="I44" s="82"/>
      <c r="J44" s="82"/>
    </row>
    <row r="45" spans="1:10" ht="14">
      <c r="A45" s="82">
        <f t="shared" si="3"/>
        <v>3.1000000000000014</v>
      </c>
      <c r="B45" s="82">
        <f t="shared" si="0"/>
        <v>58.433623356770177</v>
      </c>
      <c r="C45" s="82">
        <f t="shared" si="1"/>
        <v>188.72500000000011</v>
      </c>
      <c r="D45" s="83">
        <f t="shared" ref="D45:F45" si="34">IF((B$2*$B46^2+B$3*$B46+B$4)&gt;0,B$2*$B46^2+B$3*$B46+B$4,0)</f>
        <v>66.57585966653042</v>
      </c>
      <c r="E45" s="82">
        <f t="shared" si="34"/>
        <v>217.87992565187471</v>
      </c>
      <c r="F45" s="82">
        <f t="shared" si="34"/>
        <v>268.58947425886794</v>
      </c>
      <c r="G45" s="82"/>
      <c r="H45" s="82"/>
      <c r="I45" s="82"/>
      <c r="J45" s="82"/>
    </row>
    <row r="46" spans="1:10" ht="14">
      <c r="A46" s="82">
        <f t="shared" si="3"/>
        <v>3.2000000000000015</v>
      </c>
      <c r="B46" s="82">
        <f t="shared" si="0"/>
        <v>60.318578948924063</v>
      </c>
      <c r="C46" s="82">
        <f t="shared" si="1"/>
        <v>196.60000000000011</v>
      </c>
      <c r="D46" s="83">
        <f t="shared" ref="D46:F46" si="35">IF((B$2*$B47^2+B$3*$B47+B$4)&gt;0,B$2*$B47^2+B$3*$B47+B$4,0)</f>
        <v>61.924014796208525</v>
      </c>
      <c r="E46" s="82">
        <f t="shared" si="35"/>
        <v>216.79826981738455</v>
      </c>
      <c r="F46" s="82">
        <f t="shared" si="35"/>
        <v>264.06240673515498</v>
      </c>
      <c r="G46" s="82"/>
      <c r="H46" s="82"/>
      <c r="I46" s="82"/>
      <c r="J46" s="82"/>
    </row>
    <row r="47" spans="1:10" ht="14">
      <c r="A47" s="82">
        <f t="shared" si="3"/>
        <v>3.3000000000000016</v>
      </c>
      <c r="B47" s="82">
        <f t="shared" si="0"/>
        <v>62.203534541077929</v>
      </c>
      <c r="C47" s="82">
        <f t="shared" si="1"/>
        <v>204.72500000000014</v>
      </c>
      <c r="D47" s="83">
        <f t="shared" ref="D47:F47" si="36">IF((B$2*$B48^2+B$3*$B48+B$4)&gt;0,B$2*$B48^2+B$3*$B48+B$4,0)</f>
        <v>57.149944744983486</v>
      </c>
      <c r="E47" s="82">
        <f t="shared" si="36"/>
        <v>215.6889001337361</v>
      </c>
      <c r="F47" s="82">
        <f t="shared" si="36"/>
        <v>259.42803687239336</v>
      </c>
      <c r="G47" s="82"/>
      <c r="H47" s="82"/>
      <c r="I47" s="82"/>
      <c r="J47" s="82"/>
    </row>
    <row r="48" spans="1:10" ht="14">
      <c r="A48" s="82">
        <f t="shared" si="3"/>
        <v>3.4000000000000017</v>
      </c>
      <c r="B48" s="82">
        <f t="shared" si="0"/>
        <v>64.088490133231815</v>
      </c>
      <c r="C48" s="82">
        <f t="shared" si="1"/>
        <v>213.10000000000014</v>
      </c>
      <c r="D48" s="83">
        <f t="shared" ref="D48:F48" si="37">IF((B$2*$B49^2+B$3*$B49+B$4)&gt;0,B$2*$B49^2+B$3*$B49+B$4,0)</f>
        <v>52.253649512855404</v>
      </c>
      <c r="E48" s="82">
        <f t="shared" si="37"/>
        <v>214.55181660092939</v>
      </c>
      <c r="F48" s="82">
        <f t="shared" si="37"/>
        <v>254.68636467058306</v>
      </c>
      <c r="G48" s="82"/>
      <c r="H48" s="82"/>
      <c r="I48" s="82"/>
      <c r="J48" s="82"/>
    </row>
    <row r="49" spans="1:10" ht="14">
      <c r="A49" s="82">
        <f t="shared" si="3"/>
        <v>3.5000000000000018</v>
      </c>
      <c r="B49" s="82">
        <f t="shared" si="0"/>
        <v>65.973445725385687</v>
      </c>
      <c r="C49" s="82">
        <f t="shared" si="1"/>
        <v>221.72500000000014</v>
      </c>
      <c r="D49" s="83">
        <f t="shared" ref="D49:F49" si="38">IF((B$2*$B50^2+B$3*$B50+B$4)&gt;0,B$2*$B50^2+B$3*$B50+B$4,0)</f>
        <v>47.235129099824178</v>
      </c>
      <c r="E49" s="82">
        <f t="shared" si="38"/>
        <v>213.38701921896441</v>
      </c>
      <c r="F49" s="82">
        <f t="shared" si="38"/>
        <v>249.8373901297241</v>
      </c>
      <c r="G49" s="82"/>
      <c r="H49" s="82"/>
      <c r="I49" s="82"/>
      <c r="J49" s="82"/>
    </row>
    <row r="50" spans="1:10" ht="14">
      <c r="A50" s="82">
        <f t="shared" si="3"/>
        <v>3.6000000000000019</v>
      </c>
      <c r="B50" s="82">
        <f t="shared" si="0"/>
        <v>67.858401317539574</v>
      </c>
      <c r="C50" s="82">
        <f t="shared" si="1"/>
        <v>230.60000000000014</v>
      </c>
      <c r="D50" s="83">
        <f t="shared" ref="D50:F50" si="39">IF((B$2*$B51^2+B$3*$B51+B$4)&gt;0,B$2*$B51^2+B$3*$B51+B$4,0)</f>
        <v>42.094383505889951</v>
      </c>
      <c r="E50" s="82">
        <f t="shared" si="39"/>
        <v>212.19450798784121</v>
      </c>
      <c r="F50" s="82">
        <f t="shared" si="39"/>
        <v>244.88111324981659</v>
      </c>
      <c r="G50" s="82"/>
      <c r="H50" s="82"/>
      <c r="I50" s="82"/>
      <c r="J50" s="82"/>
    </row>
    <row r="51" spans="1:10" ht="14">
      <c r="A51" s="82">
        <f t="shared" si="3"/>
        <v>3.700000000000002</v>
      </c>
      <c r="B51" s="82">
        <f t="shared" si="0"/>
        <v>69.743356909693432</v>
      </c>
      <c r="C51" s="82">
        <f t="shared" si="1"/>
        <v>239.72500000000016</v>
      </c>
      <c r="D51" s="83">
        <f t="shared" ref="D51:F51" si="40">IF((B$2*$B52^2+B$3*$B52+B$4)&gt;0,B$2*$B52^2+B$3*$B52+B$4,0)</f>
        <v>36.831412731052552</v>
      </c>
      <c r="E51" s="82">
        <f t="shared" si="40"/>
        <v>210.97428290755971</v>
      </c>
      <c r="F51" s="82">
        <f t="shared" si="40"/>
        <v>239.81753403086034</v>
      </c>
      <c r="G51" s="82"/>
      <c r="H51" s="82"/>
      <c r="I51" s="82"/>
      <c r="J51" s="82"/>
    </row>
    <row r="52" spans="1:10" ht="14">
      <c r="A52" s="82">
        <f t="shared" si="3"/>
        <v>3.800000000000002</v>
      </c>
      <c r="B52" s="82">
        <f t="shared" si="0"/>
        <v>71.628312501847319</v>
      </c>
      <c r="C52" s="82">
        <f t="shared" si="1"/>
        <v>249.10000000000019</v>
      </c>
      <c r="D52" s="83">
        <f t="shared" ref="D52:F52" si="41">IF((B$2*$B53^2+B$3*$B53+B$4)&gt;0,B$2*$B53^2+B$3*$B53+B$4,0)</f>
        <v>31.446216775312053</v>
      </c>
      <c r="E52" s="82">
        <f t="shared" si="41"/>
        <v>209.72634397811996</v>
      </c>
      <c r="F52" s="82">
        <f t="shared" si="41"/>
        <v>234.64665247285546</v>
      </c>
      <c r="G52" s="82"/>
      <c r="H52" s="82"/>
      <c r="I52" s="82"/>
      <c r="J52" s="82"/>
    </row>
    <row r="53" spans="1:10" ht="14">
      <c r="A53" s="82">
        <f t="shared" si="3"/>
        <v>3.9000000000000021</v>
      </c>
      <c r="B53" s="82">
        <f t="shared" si="0"/>
        <v>73.513268094001205</v>
      </c>
      <c r="C53" s="82">
        <f t="shared" si="1"/>
        <v>258.72500000000019</v>
      </c>
      <c r="D53" s="83">
        <f t="shared" ref="D53:F53" si="42">IF((B$2*$B54^2+B$3*$B54+B$4)&gt;0,B$2*$B54^2+B$3*$B54+B$4,0)</f>
        <v>25.938795638668495</v>
      </c>
      <c r="E53" s="82">
        <f t="shared" si="42"/>
        <v>208.45069119952197</v>
      </c>
      <c r="F53" s="82">
        <f t="shared" si="42"/>
        <v>229.36846857580196</v>
      </c>
      <c r="G53" s="82"/>
      <c r="H53" s="82"/>
      <c r="I53" s="82"/>
      <c r="J53" s="82"/>
    </row>
    <row r="54" spans="1:10" ht="14">
      <c r="A54" s="82">
        <f t="shared" si="3"/>
        <v>4.0000000000000018</v>
      </c>
      <c r="B54" s="82">
        <f t="shared" si="0"/>
        <v>75.398223686155077</v>
      </c>
      <c r="C54" s="82">
        <f t="shared" si="1"/>
        <v>268.60000000000019</v>
      </c>
      <c r="D54" s="83">
        <f t="shared" ref="D54:F54" si="43">IF((B$2*$B55^2+B$3*$B55+B$4)&gt;0,B$2*$B55^2+B$3*$B55+B$4,0)</f>
        <v>20.309149321121879</v>
      </c>
      <c r="E54" s="82">
        <f t="shared" si="43"/>
        <v>207.14732457176572</v>
      </c>
      <c r="F54" s="82">
        <f t="shared" si="43"/>
        <v>223.98298233969984</v>
      </c>
      <c r="G54" s="82"/>
      <c r="H54" s="82"/>
      <c r="I54" s="82"/>
      <c r="J54" s="82"/>
    </row>
    <row r="55" spans="1:10" ht="14">
      <c r="A55" s="82">
        <f t="shared" si="3"/>
        <v>4.1000000000000014</v>
      </c>
      <c r="B55" s="82">
        <f t="shared" si="0"/>
        <v>77.28317927830895</v>
      </c>
      <c r="C55" s="82">
        <f t="shared" si="1"/>
        <v>278.72500000000019</v>
      </c>
      <c r="D55" s="83">
        <f t="shared" ref="D55:F55" si="44">IF((B$2*$B56^2+B$3*$B56+B$4)&gt;0,B$2*$B56^2+B$3*$B56+B$4,0)</f>
        <v>14.557277822672233</v>
      </c>
      <c r="E55" s="82">
        <f t="shared" si="44"/>
        <v>205.81624409485121</v>
      </c>
      <c r="F55" s="82">
        <f t="shared" si="44"/>
        <v>218.49019376454913</v>
      </c>
      <c r="G55" s="82"/>
      <c r="H55" s="82"/>
      <c r="I55" s="82"/>
      <c r="J55" s="82"/>
    </row>
    <row r="56" spans="1:10" ht="14">
      <c r="A56" s="82">
        <f t="shared" si="3"/>
        <v>4.2000000000000011</v>
      </c>
      <c r="B56" s="82">
        <f t="shared" si="0"/>
        <v>79.168134870462794</v>
      </c>
      <c r="C56" s="82">
        <f t="shared" si="1"/>
        <v>289.10000000000014</v>
      </c>
      <c r="D56" s="83">
        <f t="shared" ref="D56:F56" si="45">IF((B$2*$B57^2+B$3*$B57+B$4)&gt;0,B$2*$B57^2+B$3*$B57+B$4,0)</f>
        <v>8.6831811433194162</v>
      </c>
      <c r="E56" s="82">
        <f t="shared" si="45"/>
        <v>204.45744976877845</v>
      </c>
      <c r="F56" s="82">
        <f t="shared" si="45"/>
        <v>212.89010285034973</v>
      </c>
      <c r="G56" s="82"/>
      <c r="H56" s="82"/>
      <c r="I56" s="82"/>
      <c r="J56" s="82"/>
    </row>
    <row r="57" spans="1:10" ht="14">
      <c r="A57" s="82">
        <f t="shared" si="3"/>
        <v>4.3000000000000007</v>
      </c>
      <c r="B57" s="82">
        <f t="shared" si="0"/>
        <v>81.053090462616666</v>
      </c>
      <c r="C57" s="82">
        <f t="shared" si="1"/>
        <v>299.72500000000014</v>
      </c>
      <c r="D57" s="83">
        <f t="shared" ref="D57:F57" si="46">IF((B$2*$B58^2+B$3*$B58+B$4)&gt;0,B$2*$B58^2+B$3*$B58+B$4,0)</f>
        <v>2.6868592830635123</v>
      </c>
      <c r="E57" s="82">
        <f t="shared" si="46"/>
        <v>203.07094159354742</v>
      </c>
      <c r="F57" s="82">
        <f t="shared" si="46"/>
        <v>207.18270959710168</v>
      </c>
      <c r="G57" s="82"/>
      <c r="H57" s="82"/>
      <c r="I57" s="82"/>
      <c r="J57" s="82"/>
    </row>
    <row r="58" spans="1:10" ht="14">
      <c r="A58" s="82">
        <f t="shared" si="3"/>
        <v>4.4000000000000004</v>
      </c>
      <c r="B58" s="82">
        <f t="shared" si="0"/>
        <v>82.938046054770538</v>
      </c>
      <c r="C58" s="82">
        <f t="shared" si="1"/>
        <v>310.60000000000002</v>
      </c>
      <c r="D58" s="83">
        <f t="shared" ref="D58:F58" si="47">IF((B$2*$B59^2+B$3*$B59+B$4)&gt;0,B$2*$B59^2+B$3*$B59+B$4,0)</f>
        <v>0</v>
      </c>
      <c r="E58" s="82">
        <f t="shared" si="47"/>
        <v>201.65671956915813</v>
      </c>
      <c r="F58" s="82">
        <f t="shared" si="47"/>
        <v>201.36801400480496</v>
      </c>
      <c r="G58" s="82"/>
      <c r="H58" s="82"/>
      <c r="I58" s="82"/>
      <c r="J58" s="82"/>
    </row>
    <row r="59" spans="1:10" ht="14">
      <c r="A59" s="82">
        <f t="shared" si="3"/>
        <v>4.5</v>
      </c>
      <c r="B59" s="82">
        <f t="shared" si="0"/>
        <v>84.823001646924411</v>
      </c>
      <c r="C59" s="82">
        <f t="shared" si="1"/>
        <v>321.72500000000002</v>
      </c>
      <c r="D59" s="83">
        <f t="shared" ref="D59:F59" si="48">IF((B$2*$B60^2+B$3*$B60+B$4)&gt;0,B$2*$B60^2+B$3*$B60+B$4,0)</f>
        <v>0</v>
      </c>
      <c r="E59" s="82">
        <f t="shared" si="48"/>
        <v>200.21478369561058</v>
      </c>
      <c r="F59" s="82">
        <f t="shared" si="48"/>
        <v>195.44601607345962</v>
      </c>
      <c r="G59" s="82"/>
      <c r="H59" s="82"/>
      <c r="I59" s="82"/>
      <c r="J59" s="82"/>
    </row>
    <row r="60" spans="1:10" ht="14">
      <c r="A60" s="82">
        <f t="shared" si="3"/>
        <v>4.5999999999999996</v>
      </c>
      <c r="B60" s="82">
        <f t="shared" si="0"/>
        <v>86.707957239078283</v>
      </c>
      <c r="C60" s="82">
        <f t="shared" si="1"/>
        <v>333.09999999999997</v>
      </c>
      <c r="D60" s="83">
        <f t="shared" ref="D60:F60" si="49">IF((B$2*$B61^2+B$3*$B61+B$4)&gt;0,B$2*$B61^2+B$3*$B61+B$4,0)</f>
        <v>0</v>
      </c>
      <c r="E60" s="82">
        <f t="shared" si="49"/>
        <v>198.74513397290477</v>
      </c>
      <c r="F60" s="82">
        <f t="shared" si="49"/>
        <v>189.41671580306564</v>
      </c>
      <c r="G60" s="82"/>
      <c r="H60" s="82"/>
      <c r="I60" s="82"/>
      <c r="J60" s="82"/>
    </row>
    <row r="61" spans="1:10" ht="14">
      <c r="A61" s="82">
        <f t="shared" si="3"/>
        <v>4.6999999999999993</v>
      </c>
      <c r="B61" s="82">
        <f t="shared" si="0"/>
        <v>88.592912831232155</v>
      </c>
      <c r="C61" s="82">
        <f t="shared" si="1"/>
        <v>344.72499999999991</v>
      </c>
      <c r="D61" s="83">
        <f t="shared" ref="D61:F61" si="50">IF((B$2*$B62^2+B$3*$B62+B$4)&gt;0,B$2*$B62^2+B$3*$B62+B$4,0)</f>
        <v>0</v>
      </c>
      <c r="E61" s="82">
        <f t="shared" si="50"/>
        <v>197.2477704010407</v>
      </c>
      <c r="F61" s="82">
        <f t="shared" si="50"/>
        <v>183.28011319362304</v>
      </c>
      <c r="G61" s="82"/>
      <c r="H61" s="82"/>
      <c r="I61" s="82"/>
      <c r="J61" s="82"/>
    </row>
    <row r="62" spans="1:10" ht="14">
      <c r="A62" s="82">
        <f t="shared" si="3"/>
        <v>4.7999999999999989</v>
      </c>
      <c r="B62" s="82">
        <f t="shared" si="0"/>
        <v>90.477868423386013</v>
      </c>
      <c r="C62" s="82">
        <f t="shared" si="1"/>
        <v>356.59999999999991</v>
      </c>
      <c r="D62" s="83">
        <f t="shared" ref="D62:F62" si="51">IF((B$2*$B63^2+B$3*$B63+B$4)&gt;0,B$2*$B63^2+B$3*$B63+B$4,0)</f>
        <v>0</v>
      </c>
      <c r="E62" s="82">
        <f t="shared" si="51"/>
        <v>195.72269298001839</v>
      </c>
      <c r="F62" s="82">
        <f t="shared" si="51"/>
        <v>177.03620824513177</v>
      </c>
      <c r="G62" s="82"/>
      <c r="H62" s="82"/>
      <c r="I62" s="82"/>
      <c r="J62" s="82"/>
    </row>
    <row r="63" spans="1:10" ht="14">
      <c r="A63" s="82">
        <f t="shared" si="3"/>
        <v>4.8999999999999986</v>
      </c>
      <c r="B63" s="82">
        <f t="shared" si="0"/>
        <v>92.362824015539886</v>
      </c>
      <c r="C63" s="82">
        <f t="shared" si="1"/>
        <v>368.72499999999991</v>
      </c>
      <c r="D63" s="83">
        <f t="shared" ref="D63:F63" si="52">IF((B$2*$B64^2+B$3*$B64+B$4)&gt;0,B$2*$B64^2+B$3*$B64+B$4,0)</f>
        <v>0</v>
      </c>
      <c r="E63" s="82">
        <f t="shared" si="52"/>
        <v>194.1699017098378</v>
      </c>
      <c r="F63" s="82">
        <f t="shared" si="52"/>
        <v>170.68500095759185</v>
      </c>
      <c r="G63" s="82"/>
      <c r="H63" s="82"/>
      <c r="I63" s="82"/>
      <c r="J63" s="82"/>
    </row>
    <row r="64" spans="1:10" ht="14">
      <c r="A64" s="82">
        <f t="shared" si="3"/>
        <v>4.9999999999999982</v>
      </c>
      <c r="B64" s="82">
        <f t="shared" si="0"/>
        <v>94.247779607693758</v>
      </c>
      <c r="C64" s="82">
        <f t="shared" si="1"/>
        <v>381.0999999999998</v>
      </c>
      <c r="D64" s="83">
        <f t="shared" ref="D64:F64" si="53">IF((B$2*$B65^2+B$3*$B65+B$4)&gt;0,B$2*$B65^2+B$3*$B65+B$4,0)</f>
        <v>0</v>
      </c>
      <c r="E64" s="82">
        <f t="shared" si="53"/>
        <v>192.58939659049895</v>
      </c>
      <c r="F64" s="82">
        <f t="shared" si="53"/>
        <v>164.2264913310033</v>
      </c>
      <c r="G64" s="82"/>
      <c r="H64" s="82"/>
      <c r="I64" s="82"/>
      <c r="J64" s="82"/>
    </row>
    <row r="65" spans="1:10" ht="14">
      <c r="A65" s="82">
        <f t="shared" si="3"/>
        <v>5.0999999999999979</v>
      </c>
      <c r="B65" s="82">
        <f t="shared" si="0"/>
        <v>96.13273519984763</v>
      </c>
      <c r="C65" s="82">
        <f t="shared" si="1"/>
        <v>393.72499999999968</v>
      </c>
      <c r="D65" s="83">
        <f t="shared" ref="D65:F65" si="54">IF((B$2*$B66^2+B$3*$B66+B$4)&gt;0,B$2*$B66^2+B$3*$B66+B$4,0)</f>
        <v>0</v>
      </c>
      <c r="E65" s="82">
        <f t="shared" si="54"/>
        <v>190.98117762200184</v>
      </c>
      <c r="F65" s="82">
        <f t="shared" si="54"/>
        <v>157.66067936536609</v>
      </c>
      <c r="G65" s="82"/>
      <c r="H65" s="82"/>
      <c r="I65" s="82"/>
      <c r="J65" s="82"/>
    </row>
    <row r="66" spans="1:10" ht="14">
      <c r="A66" s="82">
        <f t="shared" si="3"/>
        <v>5.1999999999999975</v>
      </c>
      <c r="B66" s="82">
        <f t="shared" si="0"/>
        <v>98.017690792001503</v>
      </c>
      <c r="C66" s="82">
        <f t="shared" si="1"/>
        <v>406.59999999999962</v>
      </c>
      <c r="D66" s="83">
        <f t="shared" ref="D66:F66" si="55">IF((B$2*$B67^2+B$3*$B67+B$4)&gt;0,B$2*$B67^2+B$3*$B67+B$4,0)</f>
        <v>0</v>
      </c>
      <c r="E66" s="82">
        <f t="shared" si="55"/>
        <v>189.34524480434649</v>
      </c>
      <c r="F66" s="82">
        <f t="shared" si="55"/>
        <v>150.98756506068025</v>
      </c>
      <c r="G66" s="82"/>
      <c r="H66" s="82"/>
      <c r="I66" s="82"/>
      <c r="J66" s="82"/>
    </row>
    <row r="67" spans="1:10" ht="14">
      <c r="A67" s="82">
        <f t="shared" si="3"/>
        <v>5.2999999999999972</v>
      </c>
      <c r="B67" s="82">
        <f t="shared" si="0"/>
        <v>99.902646384155375</v>
      </c>
      <c r="C67" s="82">
        <f t="shared" si="1"/>
        <v>419.72499999999962</v>
      </c>
      <c r="D67" s="83">
        <f t="shared" ref="D67:F67" si="56">IF((B$2*$B68^2+B$3*$B68+B$4)&gt;0,B$2*$B68^2+B$3*$B68+B$4,0)</f>
        <v>0</v>
      </c>
      <c r="E67" s="82">
        <f t="shared" si="56"/>
        <v>187.68159813753286</v>
      </c>
      <c r="F67" s="82">
        <f t="shared" si="56"/>
        <v>144.20714841694576</v>
      </c>
      <c r="G67" s="82"/>
      <c r="H67" s="82"/>
      <c r="I67" s="82"/>
      <c r="J67" s="82"/>
    </row>
    <row r="68" spans="1:10" ht="14">
      <c r="A68" s="82">
        <f t="shared" si="3"/>
        <v>5.3999999999999968</v>
      </c>
      <c r="B68" s="82">
        <f t="shared" si="0"/>
        <v>101.78760197630925</v>
      </c>
      <c r="C68" s="82">
        <f t="shared" si="1"/>
        <v>433.09999999999951</v>
      </c>
      <c r="D68" s="83">
        <f t="shared" ref="D68:F68" si="57">IF((B$2*$B69^2+B$3*$B69+B$4)&gt;0,B$2*$B69^2+B$3*$B69+B$4,0)</f>
        <v>0</v>
      </c>
      <c r="E68" s="82">
        <f t="shared" si="57"/>
        <v>185.99023762156099</v>
      </c>
      <c r="F68" s="82">
        <f t="shared" si="57"/>
        <v>137.31942943416266</v>
      </c>
      <c r="G68" s="82"/>
      <c r="H68" s="82"/>
      <c r="I68" s="82"/>
      <c r="J68" s="82"/>
    </row>
    <row r="69" spans="1:10" ht="14">
      <c r="A69" s="82">
        <f t="shared" si="3"/>
        <v>5.4999999999999964</v>
      </c>
      <c r="B69" s="82">
        <f t="shared" si="0"/>
        <v>103.67255756846311</v>
      </c>
      <c r="C69" s="82">
        <f t="shared" si="1"/>
        <v>446.72499999999945</v>
      </c>
      <c r="D69" s="83">
        <f t="shared" ref="D69:F69" si="58">IF((B$2*$B70^2+B$3*$B70+B$4)&gt;0,B$2*$B70^2+B$3*$B70+B$4,0)</f>
        <v>0</v>
      </c>
      <c r="E69" s="82">
        <f t="shared" si="58"/>
        <v>184.27116325643087</v>
      </c>
      <c r="F69" s="82">
        <f t="shared" si="58"/>
        <v>130.3244081123309</v>
      </c>
      <c r="G69" s="82"/>
      <c r="H69" s="82"/>
      <c r="I69" s="82"/>
      <c r="J69" s="82"/>
    </row>
    <row r="70" spans="1:10" ht="14">
      <c r="A70" s="82">
        <f t="shared" si="3"/>
        <v>5.5999999999999961</v>
      </c>
      <c r="B70" s="82">
        <f t="shared" si="0"/>
        <v>105.55751316061698</v>
      </c>
      <c r="C70" s="82">
        <f t="shared" si="1"/>
        <v>460.5999999999994</v>
      </c>
      <c r="D70" s="83">
        <f t="shared" ref="D70:F70" si="59">IF((B$2*$B71^2+B$3*$B71+B$4)&gt;0,B$2*$B71^2+B$3*$B71+B$4,0)</f>
        <v>0</v>
      </c>
      <c r="E70" s="82">
        <f t="shared" si="59"/>
        <v>182.52437504214248</v>
      </c>
      <c r="F70" s="82">
        <f t="shared" si="59"/>
        <v>123.22208445145054</v>
      </c>
      <c r="G70" s="82"/>
      <c r="H70" s="82"/>
      <c r="I70" s="82"/>
      <c r="J70" s="82"/>
    </row>
    <row r="71" spans="1:10" ht="14">
      <c r="A71" s="82">
        <f t="shared" si="3"/>
        <v>5.6999999999999957</v>
      </c>
      <c r="B71" s="82">
        <f t="shared" si="0"/>
        <v>107.44246875277084</v>
      </c>
      <c r="C71" s="82">
        <f t="shared" si="1"/>
        <v>474.7249999999994</v>
      </c>
      <c r="D71" s="83">
        <f t="shared" ref="D71:F71" si="60">IF((B$2*$B72^2+B$3*$B72+B$4)&gt;0,B$2*$B72^2+B$3*$B72+B$4,0)</f>
        <v>0</v>
      </c>
      <c r="E71" s="82">
        <f t="shared" si="60"/>
        <v>180.74987297869583</v>
      </c>
      <c r="F71" s="82">
        <f t="shared" si="60"/>
        <v>116.0124584515215</v>
      </c>
      <c r="G71" s="82"/>
      <c r="H71" s="82"/>
      <c r="I71" s="82"/>
      <c r="J71" s="82"/>
    </row>
    <row r="72" spans="1:10" ht="14">
      <c r="A72" s="82">
        <f t="shared" si="3"/>
        <v>5.7999999999999954</v>
      </c>
      <c r="B72" s="82">
        <f t="shared" si="0"/>
        <v>109.32742434492471</v>
      </c>
      <c r="C72" s="82">
        <f t="shared" si="1"/>
        <v>489.09999999999923</v>
      </c>
      <c r="D72" s="83">
        <f t="shared" ref="D72:F72" si="61">IF((B$2*$B73^2+B$3*$B73+B$4)&gt;0,B$2*$B73^2+B$3*$B73+B$4,0)</f>
        <v>0</v>
      </c>
      <c r="E72" s="82">
        <f t="shared" si="61"/>
        <v>178.94765706609093</v>
      </c>
      <c r="F72" s="82">
        <f t="shared" si="61"/>
        <v>108.69553011254376</v>
      </c>
      <c r="G72" s="82"/>
      <c r="H72" s="82"/>
      <c r="I72" s="82"/>
      <c r="J72" s="82"/>
    </row>
    <row r="73" spans="1:10" ht="14">
      <c r="A73" s="82">
        <f t="shared" si="3"/>
        <v>5.899999999999995</v>
      </c>
      <c r="B73" s="82">
        <f t="shared" si="0"/>
        <v>111.21237993707858</v>
      </c>
      <c r="C73" s="82">
        <f t="shared" si="1"/>
        <v>503.72499999999923</v>
      </c>
      <c r="D73" s="83">
        <f t="shared" ref="D73:F73" si="62">IF((B$2*$B74^2+B$3*$B74+B$4)&gt;0,B$2*$B74^2+B$3*$B74+B$4,0)</f>
        <v>0</v>
      </c>
      <c r="E73" s="82">
        <f t="shared" si="62"/>
        <v>177.11772730432773</v>
      </c>
      <c r="F73" s="82">
        <f t="shared" si="62"/>
        <v>101.27129943451746</v>
      </c>
      <c r="G73" s="82"/>
      <c r="H73" s="82"/>
      <c r="I73" s="82"/>
      <c r="J73" s="82"/>
    </row>
    <row r="74" spans="1:10" ht="14">
      <c r="A74" s="82">
        <f t="shared" si="3"/>
        <v>5.9999999999999947</v>
      </c>
      <c r="B74" s="82">
        <f t="shared" si="0"/>
        <v>113.09733552923245</v>
      </c>
      <c r="C74" s="82">
        <f t="shared" si="1"/>
        <v>518.59999999999923</v>
      </c>
      <c r="D74" s="83">
        <f t="shared" ref="D74:F74" si="63">IF((B$2*$B75^2+B$3*$B75+B$4)&gt;0,B$2*$B75^2+B$3*$B75+B$4,0)</f>
        <v>0</v>
      </c>
      <c r="E74" s="82">
        <f t="shared" si="63"/>
        <v>175.26008369340633</v>
      </c>
      <c r="F74" s="82">
        <f t="shared" si="63"/>
        <v>93.739766417442468</v>
      </c>
      <c r="G74" s="82"/>
      <c r="H74" s="82"/>
      <c r="I74" s="82"/>
      <c r="J74" s="82"/>
    </row>
    <row r="75" spans="1:10" ht="14">
      <c r="A75" s="82">
        <f t="shared" si="3"/>
        <v>6.0999999999999943</v>
      </c>
      <c r="B75" s="82">
        <f t="shared" si="0"/>
        <v>114.98229112138631</v>
      </c>
      <c r="C75" s="82">
        <f t="shared" si="1"/>
        <v>533.72499999999911</v>
      </c>
      <c r="D75" s="83">
        <f t="shared" ref="D75:F75" si="64">IF((B$2*$B76^2+B$3*$B76+B$4)&gt;0,B$2*$B76^2+B$3*$B76+B$4,0)</f>
        <v>0</v>
      </c>
      <c r="E75" s="82">
        <f t="shared" si="64"/>
        <v>173.37472623332661</v>
      </c>
      <c r="F75" s="82">
        <f t="shared" si="64"/>
        <v>86.100931061318818</v>
      </c>
      <c r="G75" s="82"/>
      <c r="H75" s="82"/>
      <c r="I75" s="82"/>
      <c r="J75" s="82"/>
    </row>
    <row r="76" spans="1:10" ht="14">
      <c r="A76" s="82">
        <f t="shared" si="3"/>
        <v>6.199999999999994</v>
      </c>
      <c r="B76" s="82">
        <f t="shared" si="0"/>
        <v>116.86724671354018</v>
      </c>
      <c r="C76" s="82">
        <f t="shared" si="1"/>
        <v>549.09999999999911</v>
      </c>
      <c r="D76" s="83">
        <f t="shared" ref="D76:F76" si="65">IF((B$2*$B77^2+B$3*$B77+B$4)&gt;0,B$2*$B77^2+B$3*$B77+B$4,0)</f>
        <v>0</v>
      </c>
      <c r="E76" s="82">
        <f t="shared" si="65"/>
        <v>171.46165492408866</v>
      </c>
      <c r="F76" s="82">
        <f t="shared" si="65"/>
        <v>78.354793366146566</v>
      </c>
      <c r="G76" s="82"/>
      <c r="H76" s="82"/>
      <c r="I76" s="82"/>
      <c r="J76" s="82"/>
    </row>
    <row r="77" spans="1:10" ht="14">
      <c r="A77" s="82">
        <f t="shared" si="3"/>
        <v>6.2999999999999936</v>
      </c>
      <c r="B77" s="82">
        <f t="shared" si="0"/>
        <v>118.75220230569407</v>
      </c>
      <c r="C77" s="82">
        <f t="shared" si="1"/>
        <v>564.72499999999911</v>
      </c>
      <c r="D77" s="83">
        <f t="shared" ref="D77:F77" si="66">IF((B$2*$B78^2+B$3*$B78+B$4)&gt;0,B$2*$B78^2+B$3*$B78+B$4,0)</f>
        <v>0</v>
      </c>
      <c r="E77" s="82">
        <f t="shared" si="66"/>
        <v>169.52086976569245</v>
      </c>
      <c r="F77" s="82">
        <f t="shared" si="66"/>
        <v>70.5013533319256</v>
      </c>
      <c r="G77" s="82"/>
      <c r="H77" s="82"/>
      <c r="I77" s="82"/>
      <c r="J77" s="82"/>
    </row>
    <row r="78" spans="1:10" ht="14">
      <c r="A78" s="82">
        <f t="shared" si="3"/>
        <v>6.3999999999999932</v>
      </c>
      <c r="B78" s="82">
        <f t="shared" si="0"/>
        <v>120.63715789784794</v>
      </c>
      <c r="C78" s="82">
        <f t="shared" si="1"/>
        <v>580.59999999999889</v>
      </c>
      <c r="D78" s="83">
        <f t="shared" ref="D78:F78" si="67">IF((B$2*$B79^2+B$3*$B79+B$4)&gt;0,B$2*$B79^2+B$3*$B79+B$4,0)</f>
        <v>0</v>
      </c>
      <c r="E78" s="82">
        <f t="shared" si="67"/>
        <v>167.55237075813801</v>
      </c>
      <c r="F78" s="82">
        <f t="shared" si="67"/>
        <v>62.540610958656202</v>
      </c>
      <c r="G78" s="82"/>
      <c r="H78" s="82"/>
      <c r="I78" s="82"/>
      <c r="J78" s="82"/>
    </row>
    <row r="79" spans="1:10" ht="14">
      <c r="A79" s="82">
        <f t="shared" si="3"/>
        <v>6.4999999999999929</v>
      </c>
      <c r="B79" s="82">
        <f t="shared" si="0"/>
        <v>122.52211349000179</v>
      </c>
      <c r="C79" s="82">
        <f t="shared" si="1"/>
        <v>596.72499999999889</v>
      </c>
      <c r="D79" s="83">
        <f t="shared" ref="D79:F79" si="68">IF((B$2*$B80^2+B$3*$B80+B$4)&gt;0,B$2*$B80^2+B$3*$B80+B$4,0)</f>
        <v>0</v>
      </c>
      <c r="E79" s="82">
        <f t="shared" si="68"/>
        <v>165.55615790142531</v>
      </c>
      <c r="F79" s="82">
        <f t="shared" si="68"/>
        <v>54.472566246337976</v>
      </c>
      <c r="G79" s="82"/>
      <c r="H79" s="82"/>
      <c r="I79" s="82"/>
      <c r="J79" s="82"/>
    </row>
    <row r="80" spans="1:10" ht="14">
      <c r="A80" s="82">
        <f t="shared" si="3"/>
        <v>6.5999999999999925</v>
      </c>
      <c r="B80" s="82">
        <f t="shared" si="0"/>
        <v>124.40706908215566</v>
      </c>
      <c r="C80" s="82">
        <f t="shared" si="1"/>
        <v>613.09999999999889</v>
      </c>
      <c r="D80" s="83">
        <f t="shared" ref="D80:F80" si="69">IF((B$2*$B81^2+B$3*$B81+B$4)&gt;0,B$2*$B81^2+B$3*$B81+B$4,0)</f>
        <v>0</v>
      </c>
      <c r="E80" s="82">
        <f t="shared" si="69"/>
        <v>163.53223119555432</v>
      </c>
      <c r="F80" s="82">
        <f t="shared" si="69"/>
        <v>46.297219194971149</v>
      </c>
      <c r="G80" s="82"/>
      <c r="H80" s="82"/>
      <c r="I80" s="82"/>
      <c r="J80" s="82"/>
    </row>
    <row r="81" spans="1:10" ht="14">
      <c r="A81" s="82">
        <f t="shared" si="3"/>
        <v>6.6999999999999922</v>
      </c>
      <c r="B81" s="82">
        <f t="shared" si="0"/>
        <v>126.29202467430953</v>
      </c>
      <c r="C81" s="82">
        <f t="shared" si="1"/>
        <v>629.72499999999866</v>
      </c>
      <c r="D81" s="83">
        <f t="shared" ref="D81:F81" si="70">IF((B$2*$B82^2+B$3*$B82+B$4)&gt;0,B$2*$B82^2+B$3*$B82+B$4,0)</f>
        <v>0</v>
      </c>
      <c r="E81" s="82">
        <f t="shared" si="70"/>
        <v>161.48059064052507</v>
      </c>
      <c r="F81" s="82">
        <f t="shared" si="70"/>
        <v>38.014569804555606</v>
      </c>
      <c r="G81" s="82"/>
      <c r="H81" s="82"/>
      <c r="I81" s="82"/>
      <c r="J81" s="82"/>
    </row>
    <row r="82" spans="1:10" ht="14">
      <c r="A82" s="82">
        <f t="shared" si="3"/>
        <v>6.7999999999999918</v>
      </c>
      <c r="B82" s="82">
        <f t="shared" si="0"/>
        <v>128.1769802664634</v>
      </c>
      <c r="C82" s="82">
        <f t="shared" si="1"/>
        <v>646.59999999999866</v>
      </c>
      <c r="D82" s="83">
        <f t="shared" ref="D82:F82" si="71">IF((B$2*$B83^2+B$3*$B83+B$4)&gt;0,B$2*$B83^2+B$3*$B83+B$4,0)</f>
        <v>0</v>
      </c>
      <c r="E82" s="82">
        <f t="shared" si="71"/>
        <v>159.40123623633758</v>
      </c>
      <c r="F82" s="82">
        <f t="shared" si="71"/>
        <v>29.624618075091576</v>
      </c>
      <c r="G82" s="82"/>
      <c r="H82" s="82"/>
      <c r="I82" s="82"/>
      <c r="J82" s="82"/>
    </row>
    <row r="83" spans="1:10" ht="14">
      <c r="A83" s="82">
        <f t="shared" si="3"/>
        <v>6.8999999999999915</v>
      </c>
      <c r="B83" s="82">
        <f t="shared" si="0"/>
        <v>130.06193585861726</v>
      </c>
      <c r="C83" s="82">
        <f t="shared" si="1"/>
        <v>663.72499999999843</v>
      </c>
      <c r="D83" s="83">
        <f t="shared" ref="D83:F83" si="72">IF((B$2*$B84^2+B$3*$B84+B$4)&gt;0,B$2*$B84^2+B$3*$B84+B$4,0)</f>
        <v>0</v>
      </c>
      <c r="E83" s="82">
        <f t="shared" si="72"/>
        <v>157.29416798299181</v>
      </c>
      <c r="F83" s="82">
        <f t="shared" si="72"/>
        <v>21.127364006578716</v>
      </c>
      <c r="G83" s="82"/>
      <c r="H83" s="82"/>
      <c r="I83" s="82"/>
      <c r="J83" s="82"/>
    </row>
    <row r="84" spans="1:10" ht="14">
      <c r="A84" s="82">
        <f t="shared" si="3"/>
        <v>6.9999999999999911</v>
      </c>
      <c r="B84" s="82">
        <f t="shared" si="0"/>
        <v>131.94689145077115</v>
      </c>
      <c r="C84" s="82">
        <f t="shared" si="1"/>
        <v>681.09999999999832</v>
      </c>
      <c r="D84" s="83">
        <f t="shared" ref="D84:F84" si="73">IF((B$2*$B85^2+B$3*$B85+B$4)&gt;0,B$2*$B85^2+B$3*$B85+B$4,0)</f>
        <v>0</v>
      </c>
      <c r="E84" s="82">
        <f t="shared" si="73"/>
        <v>155.1593858804878</v>
      </c>
      <c r="F84" s="82">
        <f t="shared" si="73"/>
        <v>12.522807599017369</v>
      </c>
      <c r="G84" s="82"/>
      <c r="H84" s="82"/>
      <c r="I84" s="82"/>
      <c r="J84" s="82"/>
    </row>
    <row r="85" spans="1:10" ht="14">
      <c r="A85" s="82">
        <f t="shared" si="3"/>
        <v>7.0999999999999908</v>
      </c>
      <c r="B85" s="82">
        <f t="shared" si="0"/>
        <v>133.83184704292501</v>
      </c>
      <c r="C85" s="82">
        <f t="shared" si="1"/>
        <v>698.72499999999832</v>
      </c>
      <c r="D85" s="83">
        <f t="shared" ref="D85:F85" si="74">IF((B$2*$B86^2+B$3*$B86+B$4)&gt;0,B$2*$B86^2+B$3*$B86+B$4,0)</f>
        <v>0</v>
      </c>
      <c r="E85" s="82">
        <f t="shared" si="74"/>
        <v>152.99688992882554</v>
      </c>
      <c r="F85" s="82">
        <f t="shared" si="74"/>
        <v>3.8109488524074209</v>
      </c>
      <c r="G85" s="82"/>
      <c r="H85" s="82"/>
      <c r="I85" s="82"/>
      <c r="J85" s="82"/>
    </row>
    <row r="86" spans="1:10" ht="14">
      <c r="A86" s="82">
        <f t="shared" si="3"/>
        <v>7.1999999999999904</v>
      </c>
      <c r="B86" s="82">
        <f t="shared" si="0"/>
        <v>135.71680263507886</v>
      </c>
      <c r="C86" s="82">
        <f t="shared" si="1"/>
        <v>716.5999999999982</v>
      </c>
      <c r="D86" s="83">
        <f t="shared" ref="D86:F86" si="75">IF((B$2*$B87^2+B$3*$B87+B$4)&gt;0,B$2*$B87^2+B$3*$B87+B$4,0)</f>
        <v>0</v>
      </c>
      <c r="E86" s="82">
        <f t="shared" si="75"/>
        <v>150.80668012800498</v>
      </c>
      <c r="F86" s="82">
        <f t="shared" si="75"/>
        <v>0</v>
      </c>
      <c r="G86" s="82"/>
      <c r="H86" s="82"/>
      <c r="I86" s="82"/>
      <c r="J86" s="82"/>
    </row>
    <row r="87" spans="1:10" ht="14">
      <c r="A87" s="82">
        <f t="shared" si="3"/>
        <v>7.2999999999999901</v>
      </c>
      <c r="B87" s="82">
        <f t="shared" si="0"/>
        <v>137.60175822723275</v>
      </c>
      <c r="C87" s="82">
        <f t="shared" si="1"/>
        <v>734.72499999999809</v>
      </c>
      <c r="D87" s="83">
        <f t="shared" ref="D87:F87" si="76">IF((B$2*$B88^2+B$3*$B88+B$4)&gt;0,B$2*$B88^2+B$3*$B88+B$4,0)</f>
        <v>0</v>
      </c>
      <c r="E87" s="82">
        <f t="shared" si="76"/>
        <v>148.5887564780262</v>
      </c>
      <c r="F87" s="82">
        <f t="shared" si="76"/>
        <v>0</v>
      </c>
      <c r="G87" s="82"/>
      <c r="H87" s="82"/>
      <c r="I87" s="82"/>
      <c r="J87" s="82"/>
    </row>
    <row r="88" spans="1:10" ht="14">
      <c r="A88" s="82">
        <f t="shared" si="3"/>
        <v>7.3999999999999897</v>
      </c>
      <c r="B88" s="82">
        <f t="shared" si="0"/>
        <v>139.48671381938661</v>
      </c>
      <c r="C88" s="82">
        <f t="shared" si="1"/>
        <v>753.09999999999798</v>
      </c>
      <c r="D88" s="83">
        <f t="shared" ref="D88:F88" si="77">IF((B$2*$B89^2+B$3*$B89+B$4)&gt;0,B$2*$B89^2+B$3*$B89+B$4,0)</f>
        <v>0</v>
      </c>
      <c r="E88" s="82">
        <f t="shared" si="77"/>
        <v>146.34311897888915</v>
      </c>
      <c r="F88" s="82">
        <f t="shared" si="77"/>
        <v>0</v>
      </c>
      <c r="G88" s="82"/>
      <c r="H88" s="82"/>
      <c r="I88" s="82"/>
      <c r="J88" s="82"/>
    </row>
    <row r="89" spans="1:10" ht="14">
      <c r="A89" s="82">
        <f t="shared" si="3"/>
        <v>7.4999999999999893</v>
      </c>
      <c r="B89" s="82">
        <f t="shared" si="0"/>
        <v>141.37166941154049</v>
      </c>
      <c r="C89" s="82">
        <f t="shared" si="1"/>
        <v>771.72499999999798</v>
      </c>
      <c r="D89" s="83">
        <f t="shared" ref="D89:F89" si="78">IF((B$2*$B90^2+B$3*$B90+B$4)&gt;0,B$2*$B90^2+B$3*$B90+B$4,0)</f>
        <v>0</v>
      </c>
      <c r="E89" s="82">
        <f t="shared" si="78"/>
        <v>144.06976763059384</v>
      </c>
      <c r="F89" s="82">
        <f t="shared" si="78"/>
        <v>0</v>
      </c>
      <c r="G89" s="82"/>
      <c r="H89" s="82"/>
      <c r="I89" s="82"/>
      <c r="J89" s="82"/>
    </row>
    <row r="90" spans="1:10" ht="14">
      <c r="A90" s="82">
        <f t="shared" si="3"/>
        <v>7.599999999999989</v>
      </c>
      <c r="B90" s="82">
        <f t="shared" si="0"/>
        <v>143.25662500369435</v>
      </c>
      <c r="C90" s="82">
        <f t="shared" si="1"/>
        <v>790.59999999999786</v>
      </c>
      <c r="D90" s="83">
        <f t="shared" ref="D90:F90" si="79">IF((B$2*$B91^2+B$3*$B91+B$4)&gt;0,B$2*$B91^2+B$3*$B91+B$4,0)</f>
        <v>0</v>
      </c>
      <c r="E90" s="82">
        <f t="shared" si="79"/>
        <v>141.76870243314028</v>
      </c>
      <c r="F90" s="82">
        <f t="shared" si="79"/>
        <v>0</v>
      </c>
      <c r="G90" s="82"/>
      <c r="H90" s="82"/>
      <c r="I90" s="82"/>
      <c r="J90" s="82"/>
    </row>
    <row r="91" spans="1:10" ht="14">
      <c r="A91" s="82">
        <f t="shared" si="3"/>
        <v>7.6999999999999886</v>
      </c>
      <c r="B91" s="82">
        <f t="shared" si="0"/>
        <v>145.14158059584821</v>
      </c>
      <c r="C91" s="82">
        <f t="shared" si="1"/>
        <v>809.72499999999764</v>
      </c>
      <c r="D91" s="83">
        <f t="shared" ref="D91:F91" si="80">IF((B$2*$B92^2+B$3*$B92+B$4)&gt;0,B$2*$B92^2+B$3*$B92+B$4,0)</f>
        <v>0</v>
      </c>
      <c r="E91" s="82">
        <f t="shared" si="80"/>
        <v>139.43992338652845</v>
      </c>
      <c r="F91" s="82">
        <f t="shared" si="80"/>
        <v>0</v>
      </c>
      <c r="G91" s="82"/>
      <c r="H91" s="82"/>
      <c r="I91" s="82"/>
      <c r="J91" s="82"/>
    </row>
    <row r="92" spans="1:10" ht="14">
      <c r="A92" s="82">
        <f t="shared" si="3"/>
        <v>7.7999999999999883</v>
      </c>
      <c r="B92" s="82">
        <f t="shared" si="0"/>
        <v>147.0265361880021</v>
      </c>
      <c r="C92" s="82">
        <f t="shared" si="1"/>
        <v>829.09999999999764</v>
      </c>
      <c r="D92" s="83">
        <f t="shared" ref="D92:F92" si="81">IF((B$2*$B93^2+B$3*$B93+B$4)&gt;0,B$2*$B93^2+B$3*$B93+B$4,0)</f>
        <v>0</v>
      </c>
      <c r="E92" s="82">
        <f t="shared" si="81"/>
        <v>137.08343049075836</v>
      </c>
      <c r="F92" s="82">
        <f t="shared" si="81"/>
        <v>0</v>
      </c>
      <c r="G92" s="82"/>
      <c r="H92" s="82"/>
      <c r="I92" s="82"/>
      <c r="J92" s="82"/>
    </row>
    <row r="93" spans="1:10" ht="14">
      <c r="A93" s="82">
        <f t="shared" si="3"/>
        <v>7.8999999999999879</v>
      </c>
      <c r="B93" s="82">
        <f t="shared" si="0"/>
        <v>148.91149178015596</v>
      </c>
      <c r="C93" s="82">
        <f t="shared" si="1"/>
        <v>848.72499999999764</v>
      </c>
      <c r="D93" s="83">
        <f t="shared" ref="D93:F93" si="82">IF((B$2*$B94^2+B$3*$B94+B$4)&gt;0,B$2*$B94^2+B$3*$B94+B$4,0)</f>
        <v>0</v>
      </c>
      <c r="E93" s="82">
        <f t="shared" si="82"/>
        <v>134.69922374583001</v>
      </c>
      <c r="F93" s="82">
        <f t="shared" si="82"/>
        <v>0</v>
      </c>
      <c r="G93" s="82"/>
      <c r="H93" s="82"/>
      <c r="I93" s="82"/>
      <c r="J93" s="82"/>
    </row>
    <row r="94" spans="1:10" ht="14">
      <c r="A94" s="82">
        <f t="shared" si="3"/>
        <v>7.9999999999999876</v>
      </c>
      <c r="B94" s="82">
        <f t="shared" si="0"/>
        <v>150.79644737230984</v>
      </c>
      <c r="C94" s="82">
        <f t="shared" si="1"/>
        <v>868.59999999999752</v>
      </c>
      <c r="D94" s="83">
        <f t="shared" ref="D94:F94" si="83">IF((B$2*$B95^2+B$3*$B95+B$4)&gt;0,B$2*$B95^2+B$3*$B95+B$4,0)</f>
        <v>0</v>
      </c>
      <c r="E94" s="82">
        <f t="shared" si="83"/>
        <v>132.2873031517434</v>
      </c>
      <c r="F94" s="82">
        <f t="shared" si="83"/>
        <v>0</v>
      </c>
      <c r="G94" s="82"/>
      <c r="H94" s="82"/>
      <c r="I94" s="82"/>
      <c r="J94" s="82"/>
    </row>
    <row r="95" spans="1:10" ht="14">
      <c r="A95" s="82">
        <f t="shared" si="3"/>
        <v>8.0999999999999872</v>
      </c>
      <c r="B95" s="82">
        <f t="shared" si="0"/>
        <v>152.6814029644637</v>
      </c>
      <c r="C95" s="82">
        <f t="shared" si="1"/>
        <v>888.72499999999718</v>
      </c>
      <c r="D95" s="83">
        <f t="shared" ref="D95:F95" si="84">IF((B$2*$B96^2+B$3*$B96+B$4)&gt;0,B$2*$B96^2+B$3*$B96+B$4,0)</f>
        <v>0</v>
      </c>
      <c r="E95" s="82">
        <f t="shared" si="84"/>
        <v>129.84766870849853</v>
      </c>
      <c r="F95" s="82">
        <f t="shared" si="84"/>
        <v>0</v>
      </c>
      <c r="G95" s="82"/>
      <c r="H95" s="82"/>
      <c r="I95" s="82"/>
      <c r="J95" s="82"/>
    </row>
    <row r="96" spans="1:10" ht="14">
      <c r="A96" s="82">
        <f t="shared" si="3"/>
        <v>8.1999999999999869</v>
      </c>
      <c r="B96" s="82">
        <f t="shared" si="0"/>
        <v>154.56635855661759</v>
      </c>
      <c r="C96" s="82">
        <f t="shared" si="1"/>
        <v>909.09999999999718</v>
      </c>
      <c r="D96" s="83">
        <f t="shared" ref="D96:F96" si="85">IF((B$2*$B97^2+B$3*$B97+B$4)&gt;0,B$2*$B97^2+B$3*$B97+B$4,0)</f>
        <v>0</v>
      </c>
      <c r="E96" s="82">
        <f t="shared" si="85"/>
        <v>127.38032041609543</v>
      </c>
      <c r="F96" s="82">
        <f t="shared" si="85"/>
        <v>0</v>
      </c>
      <c r="G96" s="82"/>
      <c r="H96" s="82"/>
      <c r="I96" s="82"/>
      <c r="J96" s="82"/>
    </row>
    <row r="97" spans="1:10" ht="14">
      <c r="A97" s="82">
        <f t="shared" si="3"/>
        <v>8.2999999999999865</v>
      </c>
      <c r="B97" s="82">
        <f t="shared" si="0"/>
        <v>156.45131414877144</v>
      </c>
      <c r="C97" s="82">
        <f t="shared" si="1"/>
        <v>929.72499999999707</v>
      </c>
      <c r="D97" s="83">
        <f t="shared" ref="D97:F97" si="86">IF((B$2*$B98^2+B$3*$B98+B$4)&gt;0,B$2*$B98^2+B$3*$B98+B$4,0)</f>
        <v>0</v>
      </c>
      <c r="E97" s="82">
        <f t="shared" si="86"/>
        <v>124.88525827453407</v>
      </c>
      <c r="F97" s="82">
        <f t="shared" si="86"/>
        <v>0</v>
      </c>
      <c r="G97" s="82"/>
      <c r="H97" s="82"/>
      <c r="I97" s="82"/>
      <c r="J97" s="82"/>
    </row>
    <row r="98" spans="1:10" ht="14">
      <c r="A98" s="82">
        <f t="shared" si="3"/>
        <v>8.3999999999999861</v>
      </c>
      <c r="B98" s="82">
        <f t="shared" si="0"/>
        <v>158.3362697409253</v>
      </c>
      <c r="C98" s="82">
        <f t="shared" si="1"/>
        <v>950.59999999999707</v>
      </c>
      <c r="D98" s="83">
        <f t="shared" ref="D98:F98" si="87">IF((B$2*$B99^2+B$3*$B99+B$4)&gt;0,B$2*$B99^2+B$3*$B99+B$4,0)</f>
        <v>0</v>
      </c>
      <c r="E98" s="82">
        <f t="shared" si="87"/>
        <v>122.36248228381439</v>
      </c>
      <c r="F98" s="82">
        <f t="shared" si="87"/>
        <v>0</v>
      </c>
      <c r="G98" s="82"/>
      <c r="H98" s="82"/>
      <c r="I98" s="82"/>
      <c r="J98" s="82"/>
    </row>
    <row r="99" spans="1:10" ht="14">
      <c r="A99" s="82">
        <f t="shared" si="3"/>
        <v>8.4999999999999858</v>
      </c>
      <c r="B99" s="82">
        <f t="shared" si="0"/>
        <v>160.22122533307919</v>
      </c>
      <c r="C99" s="82">
        <f t="shared" si="1"/>
        <v>971.72499999999684</v>
      </c>
      <c r="D99" s="83">
        <f t="shared" ref="D99:F99" si="88">IF((B$2*$B100^2+B$3*$B100+B$4)&gt;0,B$2*$B100^2+B$3*$B100+B$4,0)</f>
        <v>0</v>
      </c>
      <c r="E99" s="82">
        <f t="shared" si="88"/>
        <v>119.81199244393652</v>
      </c>
      <c r="F99" s="82">
        <f t="shared" si="88"/>
        <v>0</v>
      </c>
      <c r="G99" s="82"/>
      <c r="H99" s="82"/>
      <c r="I99" s="82"/>
      <c r="J99" s="82"/>
    </row>
    <row r="100" spans="1:10" ht="14">
      <c r="A100" s="82">
        <f t="shared" si="3"/>
        <v>8.5999999999999854</v>
      </c>
      <c r="B100" s="82">
        <f t="shared" si="0"/>
        <v>162.10618092523305</v>
      </c>
      <c r="C100" s="82">
        <f t="shared" si="1"/>
        <v>993.09999999999684</v>
      </c>
      <c r="D100" s="83">
        <f t="shared" ref="D100:F100" si="89">IF((B$2*$B101^2+B$3*$B101+B$4)&gt;0,B$2*$B101^2+B$3*$B101+B$4,0)</f>
        <v>0</v>
      </c>
      <c r="E100" s="82">
        <f t="shared" si="89"/>
        <v>117.23378875490033</v>
      </c>
      <c r="F100" s="82">
        <f t="shared" si="89"/>
        <v>0</v>
      </c>
      <c r="G100" s="82"/>
      <c r="H100" s="82"/>
      <c r="I100" s="82"/>
      <c r="J100" s="82"/>
    </row>
    <row r="101" spans="1:10" ht="14">
      <c r="A101" s="82">
        <f t="shared" si="3"/>
        <v>8.6999999999999851</v>
      </c>
      <c r="B101" s="82">
        <f t="shared" si="0"/>
        <v>163.99113651738693</v>
      </c>
      <c r="C101" s="82">
        <f t="shared" si="1"/>
        <v>1014.7249999999967</v>
      </c>
      <c r="D101" s="83">
        <f t="shared" ref="D101:F101" si="90">IF((B$2*$B102^2+B$3*$B102+B$4)&gt;0,B$2*$B102^2+B$3*$B102+B$4,0)</f>
        <v>0</v>
      </c>
      <c r="E101" s="82">
        <f t="shared" si="90"/>
        <v>114.62787121670594</v>
      </c>
      <c r="F101" s="82">
        <f t="shared" si="90"/>
        <v>0</v>
      </c>
      <c r="G101" s="82"/>
      <c r="H101" s="82"/>
      <c r="I101" s="82"/>
      <c r="J101" s="82"/>
    </row>
    <row r="102" spans="1:10" ht="14">
      <c r="A102" s="82">
        <f t="shared" si="3"/>
        <v>8.7999999999999847</v>
      </c>
      <c r="B102" s="82">
        <f t="shared" si="0"/>
        <v>165.87609210954079</v>
      </c>
      <c r="C102" s="82">
        <f t="shared" si="1"/>
        <v>1036.5999999999965</v>
      </c>
      <c r="D102" s="83">
        <f t="shared" ref="D102:F102" si="91">IF((B$2*$B103^2+B$3*$B103+B$4)&gt;0,B$2*$B103^2+B$3*$B103+B$4,0)</f>
        <v>0</v>
      </c>
      <c r="E102" s="82">
        <f t="shared" si="91"/>
        <v>111.99423982935328</v>
      </c>
      <c r="F102" s="82">
        <f t="shared" si="91"/>
        <v>0</v>
      </c>
      <c r="G102" s="82"/>
      <c r="H102" s="82"/>
      <c r="I102" s="82"/>
      <c r="J102" s="82"/>
    </row>
    <row r="103" spans="1:10" ht="14">
      <c r="A103" s="82">
        <f t="shared" si="3"/>
        <v>8.8999999999999844</v>
      </c>
      <c r="B103" s="82">
        <f t="shared" si="0"/>
        <v>167.76104770169465</v>
      </c>
      <c r="C103" s="82">
        <f t="shared" si="1"/>
        <v>1058.7249999999965</v>
      </c>
      <c r="D103" s="83">
        <f t="shared" ref="D103:F103" si="92">IF((B$2*$B104^2+B$3*$B104+B$4)&gt;0,B$2*$B104^2+B$3*$B104+B$4,0)</f>
        <v>0</v>
      </c>
      <c r="E103" s="82">
        <f t="shared" si="92"/>
        <v>109.33289459284234</v>
      </c>
      <c r="F103" s="82">
        <f t="shared" si="92"/>
        <v>0</v>
      </c>
      <c r="G103" s="82"/>
      <c r="H103" s="82"/>
      <c r="I103" s="82"/>
      <c r="J103" s="82"/>
    </row>
    <row r="104" spans="1:10" ht="14">
      <c r="A104" s="82">
        <f t="shared" si="3"/>
        <v>8.999999999999984</v>
      </c>
      <c r="B104" s="82">
        <f t="shared" si="0"/>
        <v>169.64600329384854</v>
      </c>
      <c r="C104" s="82">
        <f t="shared" si="1"/>
        <v>1081.0999999999963</v>
      </c>
      <c r="D104" s="83">
        <f t="shared" ref="D104:F104" si="93">IF((B$2*$B105^2+B$3*$B105+B$4)&gt;0,B$2*$B105^2+B$3*$B105+B$4,0)</f>
        <v>0</v>
      </c>
      <c r="E104" s="82">
        <f t="shared" si="93"/>
        <v>106.64383550717315</v>
      </c>
      <c r="F104" s="82">
        <f t="shared" si="93"/>
        <v>0</v>
      </c>
      <c r="G104" s="82"/>
      <c r="H104" s="82"/>
      <c r="I104" s="82"/>
      <c r="J104" s="82"/>
    </row>
    <row r="105" spans="1:10" ht="14">
      <c r="A105" s="82">
        <f t="shared" si="3"/>
        <v>9.0999999999999837</v>
      </c>
      <c r="B105" s="82">
        <f t="shared" si="0"/>
        <v>171.5309588860024</v>
      </c>
      <c r="C105" s="82">
        <f t="shared" si="1"/>
        <v>1103.7249999999963</v>
      </c>
      <c r="D105" s="83">
        <f t="shared" ref="D105:F105" si="94">IF((B$2*$B106^2+B$3*$B106+B$4)&gt;0,B$2*$B106^2+B$3*$B106+B$4,0)</f>
        <v>0</v>
      </c>
      <c r="E105" s="82">
        <f t="shared" si="94"/>
        <v>103.92706257234568</v>
      </c>
      <c r="F105" s="82">
        <f t="shared" si="94"/>
        <v>0</v>
      </c>
      <c r="G105" s="82"/>
      <c r="H105" s="82"/>
      <c r="I105" s="82"/>
      <c r="J105" s="82"/>
    </row>
    <row r="106" spans="1:10" ht="14">
      <c r="A106" s="82">
        <f t="shared" si="3"/>
        <v>9.1999999999999833</v>
      </c>
      <c r="B106" s="82">
        <f t="shared" si="0"/>
        <v>173.41591447815628</v>
      </c>
      <c r="C106" s="82">
        <f t="shared" si="1"/>
        <v>1126.599999999996</v>
      </c>
      <c r="D106" s="83">
        <f t="shared" ref="D106:F106" si="95">IF((B$2*$B107^2+B$3*$B107+B$4)&gt;0,B$2*$B107^2+B$3*$B107+B$4,0)</f>
        <v>0</v>
      </c>
      <c r="E106" s="82">
        <f t="shared" si="95"/>
        <v>101.18257578836</v>
      </c>
      <c r="F106" s="82">
        <f t="shared" si="95"/>
        <v>0</v>
      </c>
      <c r="G106" s="82"/>
      <c r="H106" s="82"/>
      <c r="I106" s="82"/>
      <c r="J106" s="82"/>
    </row>
    <row r="107" spans="1:10" ht="14">
      <c r="A107" s="82">
        <f t="shared" si="3"/>
        <v>9.2999999999999829</v>
      </c>
      <c r="B107" s="82">
        <f t="shared" si="0"/>
        <v>175.30087007031014</v>
      </c>
      <c r="C107" s="82">
        <f t="shared" si="1"/>
        <v>1149.724999999996</v>
      </c>
      <c r="D107" s="83">
        <f t="shared" ref="D107:F107" si="96">IF((B$2*$B108^2+B$3*$B108+B$4)&gt;0,B$2*$B108^2+B$3*$B108+B$4,0)</f>
        <v>0</v>
      </c>
      <c r="E107" s="82">
        <f t="shared" si="96"/>
        <v>98.410375155216002</v>
      </c>
      <c r="F107" s="82">
        <f t="shared" si="96"/>
        <v>0</v>
      </c>
      <c r="G107" s="82"/>
      <c r="H107" s="82"/>
      <c r="I107" s="82"/>
      <c r="J107" s="82"/>
    </row>
    <row r="108" spans="1:10" ht="14">
      <c r="A108" s="82">
        <f t="shared" si="3"/>
        <v>9.3999999999999826</v>
      </c>
      <c r="B108" s="82">
        <f t="shared" si="0"/>
        <v>177.18582566246403</v>
      </c>
      <c r="C108" s="82">
        <f t="shared" si="1"/>
        <v>1173.099999999996</v>
      </c>
      <c r="D108" s="83">
        <f t="shared" ref="D108:F108" si="97">IF((B$2*$B109^2+B$3*$B109+B$4)&gt;0,B$2*$B109^2+B$3*$B109+B$4,0)</f>
        <v>0</v>
      </c>
      <c r="E108" s="82">
        <f t="shared" si="97"/>
        <v>95.610460672913803</v>
      </c>
      <c r="F108" s="82">
        <f t="shared" si="97"/>
        <v>0</v>
      </c>
      <c r="G108" s="82"/>
      <c r="H108" s="82"/>
      <c r="I108" s="82"/>
      <c r="J108" s="82"/>
    </row>
    <row r="109" spans="1:10" ht="14">
      <c r="A109" s="82">
        <f t="shared" si="3"/>
        <v>9.4999999999999822</v>
      </c>
      <c r="B109" s="82">
        <f t="shared" si="0"/>
        <v>179.07078125461788</v>
      </c>
      <c r="C109" s="82">
        <f t="shared" si="1"/>
        <v>1196.7249999999958</v>
      </c>
      <c r="D109" s="83">
        <f t="shared" ref="D109:F109" si="98">IF((B$2*$B110^2+B$3*$B110+B$4)&gt;0,B$2*$B110^2+B$3*$B110+B$4,0)</f>
        <v>0</v>
      </c>
      <c r="E109" s="82">
        <f t="shared" si="98"/>
        <v>92.782832341453343</v>
      </c>
      <c r="F109" s="82">
        <f t="shared" si="98"/>
        <v>0</v>
      </c>
      <c r="G109" s="82"/>
      <c r="H109" s="82"/>
      <c r="I109" s="82"/>
      <c r="J109" s="82"/>
    </row>
    <row r="110" spans="1:10" ht="14">
      <c r="A110" s="82">
        <f t="shared" si="3"/>
        <v>9.5999999999999819</v>
      </c>
      <c r="B110" s="82">
        <f t="shared" si="0"/>
        <v>180.95573684677171</v>
      </c>
      <c r="C110" s="82">
        <f t="shared" si="1"/>
        <v>1220.5999999999956</v>
      </c>
      <c r="D110" s="83">
        <f t="shared" ref="D110:F110" si="99">IF((B$2*$B111^2+B$3*$B111+B$4)&gt;0,B$2*$B111^2+B$3*$B111+B$4,0)</f>
        <v>0</v>
      </c>
      <c r="E110" s="82">
        <f t="shared" si="99"/>
        <v>89.927490160834594</v>
      </c>
      <c r="F110" s="82">
        <f t="shared" si="99"/>
        <v>0</v>
      </c>
      <c r="G110" s="82"/>
      <c r="H110" s="82"/>
      <c r="I110" s="82"/>
      <c r="J110" s="82"/>
    </row>
    <row r="111" spans="1:10" ht="14">
      <c r="A111" s="82">
        <f t="shared" si="3"/>
        <v>9.6999999999999815</v>
      </c>
      <c r="B111" s="82">
        <f t="shared" si="0"/>
        <v>182.8406924389256</v>
      </c>
      <c r="C111" s="82">
        <f t="shared" si="1"/>
        <v>1244.7249999999956</v>
      </c>
      <c r="D111" s="83">
        <f t="shared" ref="D111:F111" si="100">IF((B$2*$B112^2+B$3*$B112+B$4)&gt;0,B$2*$B112^2+B$3*$B112+B$4,0)</f>
        <v>0</v>
      </c>
      <c r="E111" s="82">
        <f t="shared" si="100"/>
        <v>87.044434131057614</v>
      </c>
      <c r="F111" s="82">
        <f t="shared" si="100"/>
        <v>0</v>
      </c>
      <c r="G111" s="82"/>
      <c r="H111" s="82"/>
      <c r="I111" s="82"/>
      <c r="J111" s="82"/>
    </row>
    <row r="112" spans="1:10" ht="14">
      <c r="A112" s="82">
        <f t="shared" si="3"/>
        <v>9.7999999999999812</v>
      </c>
      <c r="B112" s="82">
        <f t="shared" si="0"/>
        <v>184.72564803107946</v>
      </c>
      <c r="C112" s="82">
        <f t="shared" si="1"/>
        <v>1269.0999999999954</v>
      </c>
      <c r="D112" s="83">
        <f t="shared" ref="D112:F112" si="101">IF((B$2*$B113^2+B$3*$B113+B$4)&gt;0,B$2*$B113^2+B$3*$B113+B$4,0)</f>
        <v>0</v>
      </c>
      <c r="E112" s="82">
        <f t="shared" si="101"/>
        <v>84.133664252122344</v>
      </c>
      <c r="F112" s="82">
        <f t="shared" si="101"/>
        <v>0</v>
      </c>
      <c r="G112" s="82"/>
      <c r="H112" s="82"/>
      <c r="I112" s="82"/>
      <c r="J112" s="82"/>
    </row>
    <row r="113" spans="1:10" ht="14">
      <c r="A113" s="82">
        <f t="shared" si="3"/>
        <v>9.8999999999999808</v>
      </c>
      <c r="B113" s="82">
        <f t="shared" si="0"/>
        <v>186.61060362323335</v>
      </c>
      <c r="C113" s="82">
        <f t="shared" si="1"/>
        <v>1293.7249999999954</v>
      </c>
      <c r="D113" s="83">
        <f t="shared" ref="D113:F113" si="102">IF((B$2*$B114^2+B$3*$B114+B$4)&gt;0,B$2*$B114^2+B$3*$B114+B$4,0)</f>
        <v>0</v>
      </c>
      <c r="E113" s="82">
        <f t="shared" si="102"/>
        <v>81.195180524028842</v>
      </c>
      <c r="F113" s="82">
        <f t="shared" si="102"/>
        <v>0</v>
      </c>
      <c r="G113" s="82"/>
      <c r="H113" s="82"/>
      <c r="I113" s="82"/>
      <c r="J113" s="82"/>
    </row>
    <row r="114" spans="1:10" ht="14">
      <c r="A114" s="82">
        <f t="shared" si="3"/>
        <v>9.9999999999999805</v>
      </c>
      <c r="B114" s="82">
        <f t="shared" si="0"/>
        <v>188.4955592153872</v>
      </c>
      <c r="C114" s="82">
        <f t="shared" si="1"/>
        <v>1318.5999999999951</v>
      </c>
      <c r="D114" s="83">
        <f t="shared" ref="D114:F114" si="103">IF((B$2*$B115^2+B$3*$B115+B$4)&gt;0,B$2*$B115^2+B$3*$B115+B$4,0)</f>
        <v>0</v>
      </c>
      <c r="E114" s="82">
        <f t="shared" si="103"/>
        <v>78.228982946777023</v>
      </c>
      <c r="F114" s="82">
        <f t="shared" si="103"/>
        <v>0</v>
      </c>
      <c r="G114" s="82"/>
      <c r="H114" s="82"/>
      <c r="I114" s="82"/>
      <c r="J114" s="82"/>
    </row>
    <row r="115" spans="1:10" ht="14">
      <c r="A115" s="82">
        <f t="shared" si="3"/>
        <v>10.09999999999998</v>
      </c>
      <c r="B115" s="82">
        <f t="shared" si="0"/>
        <v>190.38051480754109</v>
      </c>
      <c r="C115" s="82">
        <f t="shared" si="1"/>
        <v>1343.7249999999949</v>
      </c>
      <c r="D115" s="83">
        <f t="shared" ref="D115:F115" si="104">IF((B$2*$B116^2+B$3*$B116+B$4)&gt;0,B$2*$B116^2+B$3*$B116+B$4,0)</f>
        <v>0</v>
      </c>
      <c r="E115" s="82">
        <f t="shared" si="104"/>
        <v>75.235071520367001</v>
      </c>
      <c r="F115" s="82">
        <f t="shared" si="104"/>
        <v>0</v>
      </c>
      <c r="G115" s="82"/>
      <c r="H115" s="82"/>
      <c r="I115" s="82"/>
      <c r="J115" s="82"/>
    </row>
    <row r="116" spans="1:10" ht="14">
      <c r="A116" s="82">
        <f t="shared" si="3"/>
        <v>10.19999999999998</v>
      </c>
      <c r="B116" s="82">
        <f t="shared" si="0"/>
        <v>192.26547039969495</v>
      </c>
      <c r="C116" s="82">
        <f t="shared" si="1"/>
        <v>1369.0999999999947</v>
      </c>
      <c r="D116" s="83">
        <f t="shared" ref="D116:F116" si="105">IF((B$2*$B117^2+B$3*$B117+B$4)&gt;0,B$2*$B117^2+B$3*$B117+B$4,0)</f>
        <v>0</v>
      </c>
      <c r="E116" s="82">
        <f t="shared" si="105"/>
        <v>72.213446244798718</v>
      </c>
      <c r="F116" s="82">
        <f t="shared" si="105"/>
        <v>0</v>
      </c>
      <c r="G116" s="82"/>
      <c r="H116" s="82"/>
      <c r="I116" s="82"/>
      <c r="J116" s="82"/>
    </row>
    <row r="117" spans="1:10" ht="14">
      <c r="A117" s="82">
        <f t="shared" si="3"/>
        <v>10.299999999999979</v>
      </c>
      <c r="B117" s="82">
        <f t="shared" si="0"/>
        <v>194.15042599184881</v>
      </c>
      <c r="C117" s="82">
        <f t="shared" si="1"/>
        <v>1394.7249999999947</v>
      </c>
      <c r="D117" s="83">
        <f t="shared" ref="D117:F117" si="106">IF((B$2*$B118^2+B$3*$B118+B$4)&gt;0,B$2*$B118^2+B$3*$B118+B$4,0)</f>
        <v>0</v>
      </c>
      <c r="E117" s="82">
        <f t="shared" si="106"/>
        <v>69.164107120072146</v>
      </c>
      <c r="F117" s="82">
        <f t="shared" si="106"/>
        <v>0</v>
      </c>
      <c r="G117" s="82"/>
      <c r="H117" s="82"/>
      <c r="I117" s="82"/>
      <c r="J117" s="82"/>
    </row>
    <row r="118" spans="1:10" ht="14">
      <c r="A118" s="82">
        <f t="shared" si="3"/>
        <v>10.399999999999979</v>
      </c>
      <c r="B118" s="82">
        <f t="shared" si="0"/>
        <v>196.03538158400269</v>
      </c>
      <c r="C118" s="82">
        <f t="shared" si="1"/>
        <v>1420.5999999999945</v>
      </c>
      <c r="D118" s="83">
        <f t="shared" ref="D118:F118" si="107">IF((B$2*$B119^2+B$3*$B119+B$4)&gt;0,B$2*$B119^2+B$3*$B119+B$4,0)</f>
        <v>0</v>
      </c>
      <c r="E118" s="82">
        <f t="shared" si="107"/>
        <v>66.087054146187342</v>
      </c>
      <c r="F118" s="82">
        <f t="shared" si="107"/>
        <v>0</v>
      </c>
      <c r="G118" s="82"/>
      <c r="H118" s="82"/>
      <c r="I118" s="82"/>
      <c r="J118" s="82"/>
    </row>
    <row r="119" spans="1:10" ht="14">
      <c r="A119" s="82">
        <f t="shared" si="3"/>
        <v>10.499999999999979</v>
      </c>
      <c r="B119" s="82">
        <f t="shared" si="0"/>
        <v>197.92033717615655</v>
      </c>
      <c r="C119" s="82">
        <f t="shared" si="1"/>
        <v>1446.7249999999945</v>
      </c>
      <c r="D119" s="83">
        <f t="shared" ref="D119:F119" si="108">IF((B$2*$B120^2+B$3*$B120+B$4)&gt;0,B$2*$B120^2+B$3*$B120+B$4,0)</f>
        <v>0</v>
      </c>
      <c r="E119" s="82">
        <f t="shared" si="108"/>
        <v>62.982287323144249</v>
      </c>
      <c r="F119" s="82">
        <f t="shared" si="108"/>
        <v>0</v>
      </c>
      <c r="G119" s="82"/>
      <c r="H119" s="82"/>
      <c r="I119" s="82"/>
      <c r="J119" s="82"/>
    </row>
    <row r="120" spans="1:10" ht="14">
      <c r="A120" s="82">
        <f t="shared" si="3"/>
        <v>10.599999999999978</v>
      </c>
      <c r="B120" s="82">
        <f t="shared" si="0"/>
        <v>199.80529276831044</v>
      </c>
      <c r="C120" s="82">
        <f t="shared" si="1"/>
        <v>1473.0999999999945</v>
      </c>
      <c r="D120" s="83">
        <f t="shared" ref="D120:F120" si="109">IF((B$2*$B121^2+B$3*$B121+B$4)&gt;0,B$2*$B121^2+B$3*$B121+B$4,0)</f>
        <v>0</v>
      </c>
      <c r="E120" s="82">
        <f t="shared" si="109"/>
        <v>59.849806650942952</v>
      </c>
      <c r="F120" s="82">
        <f t="shared" si="109"/>
        <v>0</v>
      </c>
      <c r="G120" s="82"/>
      <c r="H120" s="82"/>
      <c r="I120" s="82"/>
      <c r="J120" s="82"/>
    </row>
    <row r="121" spans="1:10" ht="14">
      <c r="A121" s="82">
        <f t="shared" si="3"/>
        <v>10.699999999999978</v>
      </c>
      <c r="B121" s="82">
        <f t="shared" si="0"/>
        <v>201.6902483604643</v>
      </c>
      <c r="C121" s="82">
        <f t="shared" si="1"/>
        <v>1499.724999999994</v>
      </c>
      <c r="D121" s="83">
        <f t="shared" ref="D121:F121" si="110">IF((B$2*$B122^2+B$3*$B122+B$4)&gt;0,B$2*$B122^2+B$3*$B122+B$4,0)</f>
        <v>0</v>
      </c>
      <c r="E121" s="82">
        <f t="shared" si="110"/>
        <v>56.689612129583338</v>
      </c>
      <c r="F121" s="82">
        <f t="shared" si="110"/>
        <v>0</v>
      </c>
      <c r="G121" s="82"/>
      <c r="H121" s="82"/>
      <c r="I121" s="82"/>
      <c r="J121" s="82"/>
    </row>
    <row r="122" spans="1:10" ht="14">
      <c r="A122" s="82">
        <f t="shared" si="3"/>
        <v>10.799999999999978</v>
      </c>
      <c r="B122" s="82">
        <f t="shared" si="0"/>
        <v>203.57520395261818</v>
      </c>
      <c r="C122" s="82">
        <f t="shared" si="1"/>
        <v>1526.599999999994</v>
      </c>
      <c r="D122" s="83">
        <f t="shared" ref="D122:F122" si="111">IF((B$2*$B123^2+B$3*$B123+B$4)&gt;0,B$2*$B123^2+B$3*$B123+B$4,0)</f>
        <v>0</v>
      </c>
      <c r="E122" s="82">
        <f t="shared" si="111"/>
        <v>53.501703759065492</v>
      </c>
      <c r="F122" s="82">
        <f t="shared" si="111"/>
        <v>0</v>
      </c>
      <c r="G122" s="82"/>
      <c r="H122" s="82"/>
      <c r="I122" s="82"/>
      <c r="J122" s="82"/>
    </row>
    <row r="123" spans="1:10" ht="14">
      <c r="A123" s="82">
        <f t="shared" si="3"/>
        <v>10.899999999999977</v>
      </c>
      <c r="B123" s="82">
        <f t="shared" si="0"/>
        <v>205.46015954477204</v>
      </c>
      <c r="C123" s="82">
        <f t="shared" si="1"/>
        <v>1553.7249999999938</v>
      </c>
      <c r="D123" s="83">
        <f t="shared" ref="D123:F123" si="112">IF((B$2*$B124^2+B$3*$B124+B$4)&gt;0,B$2*$B124^2+B$3*$B124+B$4,0)</f>
        <v>0</v>
      </c>
      <c r="E123" s="82">
        <f t="shared" si="112"/>
        <v>50.286081539389414</v>
      </c>
      <c r="F123" s="82">
        <f t="shared" si="112"/>
        <v>0</v>
      </c>
      <c r="G123" s="82"/>
      <c r="H123" s="82"/>
      <c r="I123" s="82"/>
      <c r="J123" s="82"/>
    </row>
    <row r="124" spans="1:10" ht="14">
      <c r="A124" s="82">
        <f t="shared" si="3"/>
        <v>10.999999999999977</v>
      </c>
      <c r="B124" s="82">
        <f t="shared" si="0"/>
        <v>207.3451151369259</v>
      </c>
      <c r="C124" s="82">
        <f t="shared" si="1"/>
        <v>1581.0999999999938</v>
      </c>
      <c r="D124" s="83">
        <f t="shared" ref="D124:F124" si="113">IF((B$2*$B125^2+B$3*$B125+B$4)&gt;0,B$2*$B125^2+B$3*$B125+B$4,0)</f>
        <v>0</v>
      </c>
      <c r="E124" s="82">
        <f t="shared" si="113"/>
        <v>47.042745470555019</v>
      </c>
      <c r="F124" s="82">
        <f t="shared" si="113"/>
        <v>0</v>
      </c>
      <c r="G124" s="82"/>
      <c r="H124" s="82"/>
      <c r="I124" s="82"/>
      <c r="J124" s="82"/>
    </row>
    <row r="125" spans="1:10" ht="14">
      <c r="A125" s="82">
        <f t="shared" si="3"/>
        <v>11.099999999999977</v>
      </c>
      <c r="B125" s="82">
        <f t="shared" si="0"/>
        <v>209.23007072907978</v>
      </c>
      <c r="C125" s="82">
        <f t="shared" si="1"/>
        <v>1608.7249999999935</v>
      </c>
      <c r="D125" s="83">
        <f t="shared" ref="D125:F125" si="114">IF((B$2*$B126^2+B$3*$B126+B$4)&gt;0,B$2*$B126^2+B$3*$B126+B$4,0)</f>
        <v>0</v>
      </c>
      <c r="E125" s="82">
        <f t="shared" si="114"/>
        <v>43.77169555256242</v>
      </c>
      <c r="F125" s="82">
        <f t="shared" si="114"/>
        <v>0</v>
      </c>
      <c r="G125" s="82"/>
      <c r="H125" s="82"/>
      <c r="I125" s="82"/>
      <c r="J125" s="82"/>
    </row>
    <row r="126" spans="1:10" ht="14">
      <c r="A126" s="82">
        <f t="shared" si="3"/>
        <v>11.199999999999976</v>
      </c>
      <c r="B126" s="82">
        <f t="shared" si="0"/>
        <v>211.11502632123364</v>
      </c>
      <c r="C126" s="82">
        <f t="shared" si="1"/>
        <v>1636.5999999999935</v>
      </c>
      <c r="D126" s="83">
        <f t="shared" ref="D126:F126" si="115">IF((B$2*$B127^2+B$3*$B127+B$4)&gt;0,B$2*$B127^2+B$3*$B127+B$4,0)</f>
        <v>0</v>
      </c>
      <c r="E126" s="82">
        <f t="shared" si="115"/>
        <v>40.472931785411475</v>
      </c>
      <c r="F126" s="82">
        <f t="shared" si="115"/>
        <v>0</v>
      </c>
      <c r="G126" s="82"/>
      <c r="H126" s="82"/>
      <c r="I126" s="82"/>
      <c r="J126" s="82"/>
    </row>
    <row r="127" spans="1:10" ht="14">
      <c r="A127" s="82">
        <f t="shared" si="3"/>
        <v>11.299999999999976</v>
      </c>
      <c r="B127" s="82">
        <f t="shared" si="0"/>
        <v>212.99998191338753</v>
      </c>
      <c r="C127" s="82">
        <f t="shared" si="1"/>
        <v>1664.7249999999933</v>
      </c>
      <c r="D127" s="83">
        <f t="shared" ref="D127:F127" si="116">IF((B$2*$B128^2+B$3*$B128+B$4)&gt;0,B$2*$B128^2+B$3*$B128+B$4,0)</f>
        <v>0</v>
      </c>
      <c r="E127" s="82">
        <f t="shared" si="116"/>
        <v>37.146454169102412</v>
      </c>
      <c r="F127" s="82">
        <f t="shared" si="116"/>
        <v>0</v>
      </c>
      <c r="G127" s="82"/>
      <c r="H127" s="82"/>
      <c r="I127" s="82"/>
      <c r="J127" s="82"/>
    </row>
    <row r="128" spans="1:10" ht="14">
      <c r="A128" s="82">
        <f t="shared" si="3"/>
        <v>11.399999999999975</v>
      </c>
      <c r="B128" s="82">
        <f t="shared" si="0"/>
        <v>214.88493750554139</v>
      </c>
      <c r="C128" s="82">
        <f t="shared" si="1"/>
        <v>1693.0999999999929</v>
      </c>
      <c r="D128" s="83">
        <f t="shared" ref="D128:F128" si="117">IF((B$2*$B129^2+B$3*$B129+B$4)&gt;0,B$2*$B129^2+B$3*$B129+B$4,0)</f>
        <v>0</v>
      </c>
      <c r="E128" s="82">
        <f t="shared" si="117"/>
        <v>33.792262703635004</v>
      </c>
      <c r="F128" s="82">
        <f t="shared" si="117"/>
        <v>0</v>
      </c>
      <c r="G128" s="82"/>
      <c r="H128" s="82"/>
      <c r="I128" s="82"/>
      <c r="J128" s="82"/>
    </row>
    <row r="129" spans="1:10" ht="14">
      <c r="A129" s="82">
        <f t="shared" si="3"/>
        <v>11.499999999999975</v>
      </c>
      <c r="B129" s="82">
        <f t="shared" si="0"/>
        <v>216.76989309769525</v>
      </c>
      <c r="C129" s="82">
        <f t="shared" si="1"/>
        <v>1721.7249999999929</v>
      </c>
      <c r="D129" s="83">
        <f t="shared" ref="D129:F129" si="118">IF((B$2*$B130^2+B$3*$B130+B$4)&gt;0,B$2*$B130^2+B$3*$B130+B$4,0)</f>
        <v>0</v>
      </c>
      <c r="E129" s="82">
        <f t="shared" si="118"/>
        <v>30.410357389009306</v>
      </c>
      <c r="F129" s="82">
        <f t="shared" si="118"/>
        <v>0</v>
      </c>
      <c r="G129" s="82"/>
      <c r="H129" s="82"/>
      <c r="I129" s="82"/>
      <c r="J129" s="82"/>
    </row>
    <row r="130" spans="1:10" ht="14">
      <c r="A130" s="82">
        <f t="shared" si="3"/>
        <v>11.599999999999975</v>
      </c>
      <c r="B130" s="82">
        <f t="shared" si="0"/>
        <v>218.65484868984913</v>
      </c>
      <c r="C130" s="82">
        <f t="shared" si="1"/>
        <v>1750.5999999999929</v>
      </c>
      <c r="D130" s="83">
        <f t="shared" ref="D130:F130" si="119">IF((B$2*$B131^2+B$3*$B131+B$4)&gt;0,B$2*$B131^2+B$3*$B131+B$4,0)</f>
        <v>0</v>
      </c>
      <c r="E130" s="82">
        <f t="shared" si="119"/>
        <v>27.000738225225433</v>
      </c>
      <c r="F130" s="82">
        <f t="shared" si="119"/>
        <v>0</v>
      </c>
      <c r="G130" s="82"/>
      <c r="H130" s="82"/>
      <c r="I130" s="82"/>
      <c r="J130" s="82"/>
    </row>
    <row r="131" spans="1:10" ht="14">
      <c r="A131" s="82">
        <f t="shared" si="3"/>
        <v>11.699999999999974</v>
      </c>
      <c r="B131" s="82">
        <f t="shared" si="0"/>
        <v>220.53980428200299</v>
      </c>
      <c r="C131" s="82">
        <f t="shared" si="1"/>
        <v>1779.7249999999924</v>
      </c>
      <c r="D131" s="83">
        <f t="shared" ref="D131:F131" si="120">IF((B$2*$B132^2+B$3*$B132+B$4)&gt;0,B$2*$B132^2+B$3*$B132+B$4,0)</f>
        <v>0</v>
      </c>
      <c r="E131" s="82">
        <f t="shared" si="120"/>
        <v>23.563405212283214</v>
      </c>
      <c r="F131" s="82">
        <f t="shared" si="120"/>
        <v>0</v>
      </c>
      <c r="G131" s="82"/>
      <c r="H131" s="82"/>
      <c r="I131" s="82"/>
      <c r="J131" s="82"/>
    </row>
    <row r="132" spans="1:10" ht="14">
      <c r="A132" s="82">
        <f t="shared" si="3"/>
        <v>11.799999999999974</v>
      </c>
      <c r="B132" s="82">
        <f t="shared" si="0"/>
        <v>222.42475987415688</v>
      </c>
      <c r="C132" s="82">
        <f t="shared" si="1"/>
        <v>1809.0999999999924</v>
      </c>
      <c r="D132" s="83">
        <f t="shared" ref="D132:F132" si="121">IF((B$2*$B133^2+B$3*$B133+B$4)&gt;0,B$2*$B133^2+B$3*$B133+B$4,0)</f>
        <v>0</v>
      </c>
      <c r="E132" s="82">
        <f t="shared" si="121"/>
        <v>20.098358350182821</v>
      </c>
      <c r="F132" s="82">
        <f t="shared" si="121"/>
        <v>0</v>
      </c>
      <c r="G132" s="82"/>
      <c r="H132" s="82"/>
      <c r="I132" s="82"/>
      <c r="J132" s="82"/>
    </row>
    <row r="133" spans="1:10" ht="14">
      <c r="A133" s="82">
        <f t="shared" si="3"/>
        <v>11.899999999999974</v>
      </c>
      <c r="B133" s="82">
        <f t="shared" si="0"/>
        <v>224.30971546631073</v>
      </c>
      <c r="C133" s="82">
        <f t="shared" si="1"/>
        <v>1838.7249999999924</v>
      </c>
      <c r="D133" s="83">
        <f t="shared" ref="D133:F133" si="122">IF((B$2*$B134^2+B$3*$B134+B$4)&gt;0,B$2*$B134^2+B$3*$B134+B$4,0)</f>
        <v>0</v>
      </c>
      <c r="E133" s="82">
        <f t="shared" si="122"/>
        <v>16.605597638924053</v>
      </c>
      <c r="F133" s="82">
        <f t="shared" si="122"/>
        <v>0</v>
      </c>
      <c r="G133" s="82"/>
      <c r="H133" s="82"/>
      <c r="I133" s="82"/>
      <c r="J133" s="82"/>
    </row>
    <row r="134" spans="1:10" ht="14">
      <c r="A134" s="82">
        <f t="shared" si="3"/>
        <v>11.999999999999973</v>
      </c>
      <c r="B134" s="82">
        <f t="shared" si="0"/>
        <v>226.19467105846462</v>
      </c>
      <c r="C134" s="82">
        <f t="shared" si="1"/>
        <v>1868.5999999999924</v>
      </c>
      <c r="D134" s="83">
        <f t="shared" ref="D134:F134" si="123">IF((B$2*$B135^2+B$3*$B135+B$4)&gt;0,B$2*$B135^2+B$3*$B135+B$4,0)</f>
        <v>0</v>
      </c>
      <c r="E134" s="82">
        <f t="shared" si="123"/>
        <v>13.085123078507138</v>
      </c>
      <c r="F134" s="82">
        <f t="shared" si="123"/>
        <v>0</v>
      </c>
      <c r="G134" s="82"/>
      <c r="H134" s="82"/>
      <c r="I134" s="82"/>
      <c r="J134" s="82"/>
    </row>
    <row r="135" spans="1:10" ht="14">
      <c r="A135" s="82">
        <f t="shared" si="3"/>
        <v>12.099999999999973</v>
      </c>
      <c r="B135" s="82">
        <f t="shared" si="0"/>
        <v>228.07962665061848</v>
      </c>
      <c r="C135" s="82">
        <f t="shared" si="1"/>
        <v>1898.7249999999917</v>
      </c>
      <c r="D135" s="83">
        <f t="shared" ref="D135:F135" si="124">IF((B$2*$B136^2+B$3*$B136+B$4)&gt;0,B$2*$B136^2+B$3*$B136+B$4,0)</f>
        <v>0</v>
      </c>
      <c r="E135" s="82">
        <f t="shared" si="124"/>
        <v>9.5369346689319627</v>
      </c>
      <c r="F135" s="82">
        <f t="shared" si="124"/>
        <v>0</v>
      </c>
      <c r="G135" s="82"/>
      <c r="H135" s="82"/>
      <c r="I135" s="82"/>
      <c r="J135" s="82"/>
    </row>
    <row r="136" spans="1:10" ht="14">
      <c r="A136" s="82">
        <f t="shared" si="3"/>
        <v>12.199999999999973</v>
      </c>
      <c r="B136" s="82">
        <f t="shared" si="0"/>
        <v>229.96458224277234</v>
      </c>
      <c r="C136" s="82">
        <f t="shared" si="1"/>
        <v>1929.0999999999917</v>
      </c>
      <c r="D136" s="83">
        <f t="shared" ref="D136:F136" si="125">IF((B$2*$B137^2+B$3*$B137+B$4)&gt;0,B$2*$B137^2+B$3*$B137+B$4,0)</f>
        <v>0</v>
      </c>
      <c r="E136" s="82">
        <f t="shared" si="125"/>
        <v>5.9610324101984133</v>
      </c>
      <c r="F136" s="82">
        <f t="shared" si="125"/>
        <v>0</v>
      </c>
      <c r="G136" s="82"/>
      <c r="H136" s="82"/>
      <c r="I136" s="82"/>
      <c r="J136" s="82"/>
    </row>
    <row r="137" spans="1:10" ht="14">
      <c r="A137" s="82">
        <f t="shared" si="3"/>
        <v>12.299999999999972</v>
      </c>
      <c r="B137" s="82">
        <f t="shared" si="0"/>
        <v>231.84953783492622</v>
      </c>
      <c r="C137" s="82">
        <f t="shared" si="1"/>
        <v>1959.724999999991</v>
      </c>
      <c r="D137" s="83">
        <f t="shared" ref="D137:F137" si="126">IF((B$2*$B138^2+B$3*$B138+B$4)&gt;0,B$2*$B138^2+B$3*$B138+B$4,0)</f>
        <v>0</v>
      </c>
      <c r="E137" s="82">
        <f t="shared" si="126"/>
        <v>2.3574163023067456</v>
      </c>
      <c r="F137" s="82">
        <f t="shared" si="126"/>
        <v>0</v>
      </c>
      <c r="G137" s="82"/>
      <c r="H137" s="82"/>
      <c r="I137" s="82"/>
      <c r="J137" s="82"/>
    </row>
    <row r="138" spans="1:10" ht="14">
      <c r="A138" s="82">
        <f t="shared" si="3"/>
        <v>12.399999999999972</v>
      </c>
      <c r="B138" s="82">
        <f t="shared" si="0"/>
        <v>233.73449342708008</v>
      </c>
      <c r="C138" s="82">
        <f t="shared" si="1"/>
        <v>1990.599999999991</v>
      </c>
      <c r="D138" s="83">
        <f t="shared" ref="D138:F138" si="127">IF((B$2*$B139^2+B$3*$B139+B$4)&gt;0,B$2*$B139^2+B$3*$B139+B$4,0)</f>
        <v>0</v>
      </c>
      <c r="E138" s="82">
        <f t="shared" si="127"/>
        <v>0</v>
      </c>
      <c r="F138" s="82">
        <f t="shared" si="127"/>
        <v>0</v>
      </c>
      <c r="G138" s="82"/>
      <c r="H138" s="82"/>
      <c r="I138" s="82"/>
      <c r="J138" s="82"/>
    </row>
    <row r="139" spans="1:10" ht="14">
      <c r="A139" s="82">
        <f t="shared" si="3"/>
        <v>12.499999999999972</v>
      </c>
      <c r="B139" s="82">
        <f t="shared" si="0"/>
        <v>235.61944901923394</v>
      </c>
      <c r="C139" s="82">
        <f t="shared" si="1"/>
        <v>2021.724999999991</v>
      </c>
      <c r="D139" s="83">
        <f t="shared" ref="D139:F139" si="128">IF((B$2*$B140^2+B$3*$B140+B$4)&gt;0,B$2*$B140^2+B$3*$B140+B$4,0)</f>
        <v>0</v>
      </c>
      <c r="E139" s="82">
        <f t="shared" si="128"/>
        <v>0</v>
      </c>
      <c r="F139" s="82">
        <f t="shared" si="128"/>
        <v>0</v>
      </c>
      <c r="G139" s="82"/>
      <c r="H139" s="82"/>
      <c r="I139" s="82"/>
      <c r="J139" s="82"/>
    </row>
    <row r="140" spans="1:10" ht="14">
      <c r="A140" s="82">
        <f t="shared" si="3"/>
        <v>12.599999999999971</v>
      </c>
      <c r="B140" s="82">
        <f t="shared" si="0"/>
        <v>237.50440461138783</v>
      </c>
      <c r="C140" s="82">
        <f t="shared" si="1"/>
        <v>2053.0999999999908</v>
      </c>
      <c r="D140" s="83">
        <f t="shared" ref="D140:F140" si="129">IF((B$2*$B141^2+B$3*$B141+B$4)&gt;0,B$2*$B141^2+B$3*$B141+B$4,0)</f>
        <v>0</v>
      </c>
      <c r="E140" s="82">
        <f t="shared" si="129"/>
        <v>0</v>
      </c>
      <c r="F140" s="82">
        <f t="shared" si="129"/>
        <v>0</v>
      </c>
      <c r="G140" s="82"/>
      <c r="H140" s="82"/>
      <c r="I140" s="82"/>
      <c r="J140" s="82"/>
    </row>
    <row r="141" spans="1:10" ht="14">
      <c r="A141" s="82">
        <f t="shared" si="3"/>
        <v>12.699999999999971</v>
      </c>
      <c r="B141" s="82">
        <f t="shared" si="0"/>
        <v>239.38936020354168</v>
      </c>
      <c r="C141" s="82">
        <f t="shared" si="1"/>
        <v>2084.7249999999904</v>
      </c>
      <c r="D141" s="83">
        <f t="shared" ref="D141:F141" si="130">IF((B$2*$B142^2+B$3*$B142+B$4)&gt;0,B$2*$B142^2+B$3*$B142+B$4,0)</f>
        <v>0</v>
      </c>
      <c r="E141" s="82">
        <f t="shared" si="130"/>
        <v>0</v>
      </c>
      <c r="F141" s="82">
        <f t="shared" si="130"/>
        <v>0</v>
      </c>
      <c r="G141" s="82"/>
      <c r="H141" s="82"/>
      <c r="I141" s="82"/>
      <c r="J141" s="82"/>
    </row>
    <row r="142" spans="1:10" ht="14">
      <c r="A142" s="82">
        <f t="shared" si="3"/>
        <v>12.799999999999971</v>
      </c>
      <c r="B142" s="82">
        <f t="shared" si="0"/>
        <v>241.27431579569557</v>
      </c>
      <c r="C142" s="82">
        <f t="shared" si="1"/>
        <v>2116.5999999999908</v>
      </c>
      <c r="D142" s="83">
        <f t="shared" ref="D142:F142" si="131">IF((B$2*$B143^2+B$3*$B143+B$4)&gt;0,B$2*$B143^2+B$3*$B143+B$4,0)</f>
        <v>0</v>
      </c>
      <c r="E142" s="82">
        <f t="shared" si="131"/>
        <v>0</v>
      </c>
      <c r="F142" s="82">
        <f t="shared" si="131"/>
        <v>0</v>
      </c>
      <c r="G142" s="82"/>
      <c r="H142" s="82"/>
      <c r="I142" s="82"/>
      <c r="J142" s="82"/>
    </row>
    <row r="143" spans="1:10" ht="14">
      <c r="A143" s="82">
        <f t="shared" si="3"/>
        <v>12.89999999999997</v>
      </c>
      <c r="B143" s="82">
        <f t="shared" si="0"/>
        <v>243.1592713878494</v>
      </c>
      <c r="C143" s="82">
        <f t="shared" si="1"/>
        <v>2148.7249999999908</v>
      </c>
      <c r="D143" s="83">
        <f t="shared" ref="D143:F143" si="132">IF((B$2*$B144^2+B$3*$B144+B$4)&gt;0,B$2*$B144^2+B$3*$B144+B$4,0)</f>
        <v>0</v>
      </c>
      <c r="E143" s="82">
        <f t="shared" si="132"/>
        <v>0</v>
      </c>
      <c r="F143" s="82">
        <f t="shared" si="132"/>
        <v>0</v>
      </c>
      <c r="G143" s="82"/>
      <c r="H143" s="82"/>
      <c r="I143" s="82"/>
      <c r="J143" s="82"/>
    </row>
    <row r="144" spans="1:10" ht="14">
      <c r="A144" s="82">
        <f t="shared" si="3"/>
        <v>12.99999999999997</v>
      </c>
      <c r="B144" s="82">
        <f t="shared" si="0"/>
        <v>245.04422698000332</v>
      </c>
      <c r="C144" s="82">
        <f t="shared" si="1"/>
        <v>2181.0999999999904</v>
      </c>
      <c r="D144" s="83">
        <f t="shared" ref="D144:F144" si="133">IF((B$2*$B145^2+B$3*$B145+B$4)&gt;0,B$2*$B145^2+B$3*$B145+B$4,0)</f>
        <v>0</v>
      </c>
      <c r="E144" s="82">
        <f t="shared" si="133"/>
        <v>0</v>
      </c>
      <c r="F144" s="82">
        <f t="shared" si="133"/>
        <v>0</v>
      </c>
      <c r="G144" s="82"/>
      <c r="H144" s="82"/>
      <c r="I144" s="82"/>
      <c r="J144" s="82"/>
    </row>
    <row r="145" spans="1:10" ht="14">
      <c r="A145" s="82">
        <f t="shared" si="3"/>
        <v>13.099999999999969</v>
      </c>
      <c r="B145" s="82">
        <f t="shared" si="0"/>
        <v>246.92918257215715</v>
      </c>
      <c r="C145" s="82">
        <f t="shared" si="1"/>
        <v>2213.7249999999899</v>
      </c>
      <c r="D145" s="83">
        <f t="shared" ref="D145:F145" si="134">IF((B$2*$B146^2+B$3*$B146+B$4)&gt;0,B$2*$B146^2+B$3*$B146+B$4,0)</f>
        <v>0</v>
      </c>
      <c r="E145" s="82">
        <f t="shared" si="134"/>
        <v>0</v>
      </c>
      <c r="F145" s="82">
        <f t="shared" si="134"/>
        <v>0</v>
      </c>
      <c r="G145" s="82"/>
      <c r="H145" s="82"/>
      <c r="I145" s="82"/>
      <c r="J145" s="82"/>
    </row>
    <row r="146" spans="1:10" ht="14">
      <c r="A146" s="82">
        <f t="shared" si="3"/>
        <v>13.199999999999969</v>
      </c>
      <c r="B146" s="82">
        <f t="shared" si="0"/>
        <v>248.81413816431106</v>
      </c>
      <c r="C146" s="82">
        <f t="shared" si="1"/>
        <v>2246.5999999999899</v>
      </c>
      <c r="D146" s="83">
        <f t="shared" ref="D146:F146" si="135">IF((B$2*$B147^2+B$3*$B147+B$4)&gt;0,B$2*$B147^2+B$3*$B147+B$4,0)</f>
        <v>0</v>
      </c>
      <c r="E146" s="82">
        <f t="shared" si="135"/>
        <v>0</v>
      </c>
      <c r="F146" s="82">
        <f t="shared" si="135"/>
        <v>0</v>
      </c>
      <c r="G146" s="82"/>
      <c r="H146" s="82"/>
      <c r="I146" s="82"/>
      <c r="J146" s="82"/>
    </row>
    <row r="147" spans="1:10" ht="14">
      <c r="A147" s="82">
        <f t="shared" si="3"/>
        <v>13.299999999999969</v>
      </c>
      <c r="B147" s="82">
        <f t="shared" si="0"/>
        <v>250.69909375646489</v>
      </c>
      <c r="C147" s="82">
        <f t="shared" si="1"/>
        <v>2279.7249999999894</v>
      </c>
      <c r="D147" s="83">
        <f t="shared" ref="D147:F147" si="136">IF((B$2*$B148^2+B$3*$B148+B$4)&gt;0,B$2*$B148^2+B$3*$B148+B$4,0)</f>
        <v>0</v>
      </c>
      <c r="E147" s="82">
        <f t="shared" si="136"/>
        <v>0</v>
      </c>
      <c r="F147" s="82">
        <f t="shared" si="136"/>
        <v>0</v>
      </c>
      <c r="G147" s="82"/>
      <c r="H147" s="82"/>
      <c r="I147" s="82"/>
      <c r="J147" s="82"/>
    </row>
    <row r="148" spans="1:10" ht="14">
      <c r="A148" s="82">
        <f t="shared" si="3"/>
        <v>13.399999999999968</v>
      </c>
      <c r="B148" s="82">
        <f t="shared" si="0"/>
        <v>252.58404934861878</v>
      </c>
      <c r="C148" s="82">
        <f t="shared" si="1"/>
        <v>2313.0999999999894</v>
      </c>
      <c r="D148" s="83">
        <f t="shared" ref="D148:F148" si="137">IF((B$2*$B149^2+B$3*$B149+B$4)&gt;0,B$2*$B149^2+B$3*$B149+B$4,0)</f>
        <v>0</v>
      </c>
      <c r="E148" s="82">
        <f t="shared" si="137"/>
        <v>0</v>
      </c>
      <c r="F148" s="82">
        <f t="shared" si="137"/>
        <v>0</v>
      </c>
      <c r="G148" s="82"/>
      <c r="H148" s="82"/>
      <c r="I148" s="82"/>
      <c r="J148" s="82"/>
    </row>
    <row r="149" spans="1:10" ht="14">
      <c r="A149" s="82">
        <f t="shared" si="3"/>
        <v>13.499999999999968</v>
      </c>
      <c r="B149" s="82">
        <f t="shared" si="0"/>
        <v>254.46900494077263</v>
      </c>
      <c r="C149" s="82">
        <f t="shared" si="1"/>
        <v>2346.7249999999894</v>
      </c>
      <c r="D149" s="83">
        <f t="shared" ref="D149:F149" si="138">IF((B$2*$B150^2+B$3*$B150+B$4)&gt;0,B$2*$B150^2+B$3*$B150+B$4,0)</f>
        <v>0</v>
      </c>
      <c r="E149" s="82">
        <f t="shared" si="138"/>
        <v>0</v>
      </c>
      <c r="F149" s="82">
        <f t="shared" si="138"/>
        <v>0</v>
      </c>
      <c r="G149" s="82"/>
      <c r="H149" s="82"/>
      <c r="I149" s="82"/>
      <c r="J149" s="82"/>
    </row>
    <row r="150" spans="1:10" ht="14">
      <c r="A150" s="82">
        <f t="shared" si="3"/>
        <v>13.599999999999968</v>
      </c>
      <c r="B150" s="82">
        <f t="shared" si="0"/>
        <v>256.35396053292652</v>
      </c>
      <c r="C150" s="82">
        <f t="shared" si="1"/>
        <v>2380.599999999989</v>
      </c>
      <c r="D150" s="83">
        <f t="shared" ref="D150:F150" si="139">IF((B$2*$B151^2+B$3*$B151+B$4)&gt;0,B$2*$B151^2+B$3*$B151+B$4,0)</f>
        <v>0</v>
      </c>
      <c r="E150" s="82">
        <f t="shared" si="139"/>
        <v>0</v>
      </c>
      <c r="F150" s="82">
        <f t="shared" si="139"/>
        <v>0</v>
      </c>
      <c r="G150" s="82"/>
      <c r="H150" s="82"/>
      <c r="I150" s="82"/>
      <c r="J150" s="82"/>
    </row>
    <row r="151" spans="1:10" ht="14">
      <c r="A151" s="82">
        <f t="shared" si="3"/>
        <v>13.699999999999967</v>
      </c>
      <c r="B151" s="82">
        <f t="shared" si="0"/>
        <v>258.23891612508038</v>
      </c>
      <c r="C151" s="82">
        <f t="shared" si="1"/>
        <v>2414.724999999989</v>
      </c>
      <c r="D151" s="83">
        <f t="shared" ref="D151:F151" si="140">IF((B$2*$B152^2+B$3*$B152+B$4)&gt;0,B$2*$B152^2+B$3*$B152+B$4,0)</f>
        <v>0</v>
      </c>
      <c r="E151" s="82">
        <f t="shared" si="140"/>
        <v>0</v>
      </c>
      <c r="F151" s="82">
        <f t="shared" si="140"/>
        <v>0</v>
      </c>
      <c r="G151" s="82"/>
      <c r="H151" s="82"/>
      <c r="I151" s="82"/>
      <c r="J151" s="82"/>
    </row>
    <row r="152" spans="1:10" ht="14">
      <c r="A152" s="82">
        <f t="shared" si="3"/>
        <v>13.799999999999967</v>
      </c>
      <c r="B152" s="82">
        <f t="shared" si="0"/>
        <v>260.12387171723429</v>
      </c>
      <c r="C152" s="82">
        <f t="shared" si="1"/>
        <v>2449.099999999989</v>
      </c>
      <c r="D152" s="83">
        <f t="shared" ref="D152:F152" si="141">IF((B$2*$B153^2+B$3*$B153+B$4)&gt;0,B$2*$B153^2+B$3*$B153+B$4,0)</f>
        <v>0</v>
      </c>
      <c r="E152" s="82">
        <f t="shared" si="141"/>
        <v>0</v>
      </c>
      <c r="F152" s="82">
        <f t="shared" si="141"/>
        <v>0</v>
      </c>
      <c r="G152" s="82"/>
      <c r="H152" s="82"/>
      <c r="I152" s="82"/>
      <c r="J152" s="82"/>
    </row>
    <row r="153" spans="1:10" ht="14">
      <c r="A153" s="82">
        <f t="shared" si="3"/>
        <v>13.899999999999967</v>
      </c>
      <c r="B153" s="82">
        <f t="shared" si="0"/>
        <v>262.0088273093881</v>
      </c>
      <c r="C153" s="82">
        <f t="shared" si="1"/>
        <v>2483.7249999999885</v>
      </c>
      <c r="D153" s="83">
        <f t="shared" ref="D153:F153" si="142">IF((B$2*$B154^2+B$3*$B154+B$4)&gt;0,B$2*$B154^2+B$3*$B154+B$4,0)</f>
        <v>0</v>
      </c>
      <c r="E153" s="82">
        <f t="shared" si="142"/>
        <v>0</v>
      </c>
      <c r="F153" s="82">
        <f t="shared" si="142"/>
        <v>0</v>
      </c>
      <c r="G153" s="82"/>
      <c r="H153" s="82"/>
      <c r="I153" s="82"/>
      <c r="J153" s="82"/>
    </row>
    <row r="154" spans="1:10" ht="14">
      <c r="A154" s="82">
        <f t="shared" si="3"/>
        <v>13.999999999999966</v>
      </c>
      <c r="B154" s="82">
        <f t="shared" si="0"/>
        <v>263.89378290154201</v>
      </c>
      <c r="C154" s="82">
        <f t="shared" si="1"/>
        <v>2518.5999999999885</v>
      </c>
      <c r="D154" s="83">
        <f t="shared" ref="D154:F154" si="143">IF((B$2*$B155^2+B$3*$B155+B$4)&gt;0,B$2*$B155^2+B$3*$B155+B$4,0)</f>
        <v>0</v>
      </c>
      <c r="E154" s="82">
        <f t="shared" si="143"/>
        <v>0</v>
      </c>
      <c r="F154" s="82">
        <f t="shared" si="143"/>
        <v>0</v>
      </c>
      <c r="G154" s="82"/>
      <c r="H154" s="82"/>
      <c r="I154" s="82"/>
      <c r="J154" s="82"/>
    </row>
    <row r="155" spans="1:10" ht="14">
      <c r="A155" s="82">
        <f t="shared" si="3"/>
        <v>14.099999999999966</v>
      </c>
      <c r="B155" s="82">
        <f t="shared" si="0"/>
        <v>265.77873849369587</v>
      </c>
      <c r="C155" s="82">
        <f t="shared" si="1"/>
        <v>2553.7249999999881</v>
      </c>
      <c r="D155" s="83">
        <f t="shared" ref="D155:F155" si="144">IF((B$2*$B156^2+B$3*$B156+B$4)&gt;0,B$2*$B156^2+B$3*$B156+B$4,0)</f>
        <v>0</v>
      </c>
      <c r="E155" s="82">
        <f t="shared" si="144"/>
        <v>0</v>
      </c>
      <c r="F155" s="82">
        <f t="shared" si="144"/>
        <v>0</v>
      </c>
      <c r="G155" s="82"/>
      <c r="H155" s="82"/>
      <c r="I155" s="82"/>
      <c r="J155" s="82"/>
    </row>
    <row r="156" spans="1:10" ht="14">
      <c r="A156" s="82">
        <f t="shared" si="3"/>
        <v>14.199999999999966</v>
      </c>
      <c r="B156" s="82">
        <f t="shared" si="0"/>
        <v>267.66369408584967</v>
      </c>
      <c r="C156" s="82">
        <f t="shared" si="1"/>
        <v>2589.0999999999876</v>
      </c>
      <c r="D156" s="83">
        <f t="shared" ref="D156:F156" si="145">IF((B$2*$B157^2+B$3*$B157+B$4)&gt;0,B$2*$B157^2+B$3*$B157+B$4,0)</f>
        <v>0</v>
      </c>
      <c r="E156" s="82">
        <f t="shared" si="145"/>
        <v>0</v>
      </c>
      <c r="F156" s="82">
        <f t="shared" si="145"/>
        <v>0</v>
      </c>
      <c r="G156" s="82"/>
      <c r="H156" s="82"/>
      <c r="I156" s="82"/>
      <c r="J156" s="82"/>
    </row>
    <row r="157" spans="1:10" ht="14">
      <c r="A157" s="82">
        <f t="shared" si="3"/>
        <v>14.299999999999965</v>
      </c>
      <c r="B157" s="82">
        <f t="shared" si="0"/>
        <v>269.54864967800358</v>
      </c>
      <c r="C157" s="82">
        <f t="shared" si="1"/>
        <v>2624.7249999999876</v>
      </c>
      <c r="D157" s="83">
        <f t="shared" ref="D157:F157" si="146">IF((B$2*$B158^2+B$3*$B158+B$4)&gt;0,B$2*$B158^2+B$3*$B158+B$4,0)</f>
        <v>0</v>
      </c>
      <c r="E157" s="82">
        <f t="shared" si="146"/>
        <v>0</v>
      </c>
      <c r="F157" s="82">
        <f t="shared" si="146"/>
        <v>0</v>
      </c>
      <c r="G157" s="82"/>
      <c r="H157" s="82"/>
      <c r="I157" s="82"/>
      <c r="J157" s="82"/>
    </row>
    <row r="158" spans="1:10" ht="14">
      <c r="A158" s="82">
        <f t="shared" si="3"/>
        <v>14.399999999999965</v>
      </c>
      <c r="B158" s="82">
        <f t="shared" si="0"/>
        <v>271.43360527015744</v>
      </c>
      <c r="C158" s="82">
        <f t="shared" si="1"/>
        <v>2660.5999999999876</v>
      </c>
      <c r="D158" s="83">
        <f t="shared" ref="D158:F158" si="147">IF((B$2*$B159^2+B$3*$B159+B$4)&gt;0,B$2*$B159^2+B$3*$B159+B$4,0)</f>
        <v>0</v>
      </c>
      <c r="E158" s="82">
        <f t="shared" si="147"/>
        <v>0</v>
      </c>
      <c r="F158" s="82">
        <f t="shared" si="147"/>
        <v>0</v>
      </c>
      <c r="G158" s="82"/>
      <c r="H158" s="82"/>
      <c r="I158" s="82"/>
      <c r="J158" s="82"/>
    </row>
    <row r="159" spans="1:10" ht="14">
      <c r="A159" s="82">
        <f t="shared" si="3"/>
        <v>14.499999999999964</v>
      </c>
      <c r="B159" s="82">
        <f t="shared" si="0"/>
        <v>273.31856086231136</v>
      </c>
      <c r="C159" s="82">
        <f t="shared" si="1"/>
        <v>2696.7249999999876</v>
      </c>
      <c r="D159" s="83">
        <f t="shared" ref="D159:F159" si="148">IF((B$2*$B160^2+B$3*$B160+B$4)&gt;0,B$2*$B160^2+B$3*$B160+B$4,0)</f>
        <v>0</v>
      </c>
      <c r="E159" s="82">
        <f t="shared" si="148"/>
        <v>0</v>
      </c>
      <c r="F159" s="82">
        <f t="shared" si="148"/>
        <v>0</v>
      </c>
      <c r="G159" s="82"/>
      <c r="H159" s="82"/>
      <c r="I159" s="82"/>
      <c r="J159" s="82"/>
    </row>
    <row r="160" spans="1:10" ht="14">
      <c r="A160" s="82">
        <f t="shared" si="3"/>
        <v>14.599999999999964</v>
      </c>
      <c r="B160" s="82">
        <f t="shared" si="0"/>
        <v>275.20351645446516</v>
      </c>
      <c r="C160" s="82">
        <f t="shared" si="1"/>
        <v>2733.0999999999872</v>
      </c>
      <c r="D160" s="83">
        <f t="shared" ref="D160:F160" si="149">IF((B$2*$B161^2+B$3*$B161+B$4)&gt;0,B$2*$B161^2+B$3*$B161+B$4,0)</f>
        <v>0</v>
      </c>
      <c r="E160" s="82">
        <f t="shared" si="149"/>
        <v>0</v>
      </c>
      <c r="F160" s="82">
        <f t="shared" si="149"/>
        <v>0</v>
      </c>
      <c r="G160" s="82"/>
      <c r="H160" s="82"/>
      <c r="I160" s="82"/>
      <c r="J160" s="82"/>
    </row>
    <row r="161" spans="1:10" ht="14">
      <c r="A161" s="82">
        <f t="shared" si="3"/>
        <v>14.699999999999964</v>
      </c>
      <c r="B161" s="82">
        <f t="shared" si="0"/>
        <v>277.08847204661907</v>
      </c>
      <c r="C161" s="82">
        <f t="shared" si="1"/>
        <v>2769.7249999999867</v>
      </c>
      <c r="D161" s="83">
        <f t="shared" ref="D161:F161" si="150">IF((B$2*$B162^2+B$3*$B162+B$4)&gt;0,B$2*$B162^2+B$3*$B162+B$4,0)</f>
        <v>0</v>
      </c>
      <c r="E161" s="82">
        <f t="shared" si="150"/>
        <v>0</v>
      </c>
      <c r="F161" s="82">
        <f t="shared" si="150"/>
        <v>0</v>
      </c>
      <c r="G161" s="82"/>
      <c r="H161" s="82"/>
      <c r="I161" s="82"/>
      <c r="J161" s="82"/>
    </row>
    <row r="162" spans="1:10" ht="14">
      <c r="A162" s="82">
        <f t="shared" si="3"/>
        <v>14.799999999999963</v>
      </c>
      <c r="B162" s="82">
        <f t="shared" si="0"/>
        <v>278.97342763877293</v>
      </c>
      <c r="C162" s="82">
        <f t="shared" si="1"/>
        <v>2806.5999999999867</v>
      </c>
      <c r="D162" s="83">
        <f t="shared" ref="D162:F162" si="151">IF((B$2*$B163^2+B$3*$B163+B$4)&gt;0,B$2*$B163^2+B$3*$B163+B$4,0)</f>
        <v>0</v>
      </c>
      <c r="E162" s="82">
        <f t="shared" si="151"/>
        <v>0</v>
      </c>
      <c r="F162" s="82">
        <f t="shared" si="151"/>
        <v>0</v>
      </c>
      <c r="G162" s="82"/>
      <c r="H162" s="82"/>
      <c r="I162" s="82"/>
      <c r="J162" s="82"/>
    </row>
    <row r="163" spans="1:10" ht="14">
      <c r="A163" s="82">
        <f t="shared" si="3"/>
        <v>14.899999999999963</v>
      </c>
      <c r="B163" s="82">
        <f t="shared" si="0"/>
        <v>280.85838323092679</v>
      </c>
      <c r="C163" s="82">
        <f t="shared" si="1"/>
        <v>2843.7249999999867</v>
      </c>
      <c r="D163" s="83">
        <f t="shared" ref="D163:F163" si="152">IF((B$2*$B164^2+B$3*$B164+B$4)&gt;0,B$2*$B164^2+B$3*$B164+B$4,0)</f>
        <v>0</v>
      </c>
      <c r="E163" s="82">
        <f t="shared" si="152"/>
        <v>0</v>
      </c>
      <c r="F163" s="82">
        <f t="shared" si="152"/>
        <v>0</v>
      </c>
      <c r="G163" s="82"/>
      <c r="H163" s="82"/>
      <c r="I163" s="82"/>
      <c r="J163" s="82"/>
    </row>
    <row r="164" spans="1:10" ht="14">
      <c r="A164" s="82">
        <f t="shared" si="3"/>
        <v>14.999999999999963</v>
      </c>
      <c r="B164" s="82">
        <f t="shared" si="0"/>
        <v>282.74333882308065</v>
      </c>
      <c r="C164" s="82">
        <f t="shared" si="1"/>
        <v>2881.0999999999858</v>
      </c>
      <c r="D164" s="83">
        <f t="shared" ref="D164:F164" si="153">IF((B$2*$B165^2+B$3*$B165+B$4)&gt;0,B$2*$B165^2+B$3*$B165+B$4,0)</f>
        <v>0</v>
      </c>
      <c r="E164" s="82">
        <f t="shared" si="153"/>
        <v>0</v>
      </c>
      <c r="F164" s="82">
        <f t="shared" si="153"/>
        <v>0</v>
      </c>
      <c r="G164" s="82"/>
      <c r="H164" s="82"/>
      <c r="I164" s="82"/>
      <c r="J164" s="82"/>
    </row>
    <row r="165" spans="1:10" ht="14">
      <c r="A165" s="82">
        <f t="shared" si="3"/>
        <v>15.099999999999962</v>
      </c>
      <c r="B165" s="82">
        <f t="shared" si="0"/>
        <v>284.62829441523456</v>
      </c>
      <c r="C165" s="82">
        <f t="shared" si="1"/>
        <v>2918.7249999999854</v>
      </c>
      <c r="D165" s="83">
        <f t="shared" ref="D165:F165" si="154">IF((B$2*$B166^2+B$3*$B166+B$4)&gt;0,B$2*$B166^2+B$3*$B166+B$4,0)</f>
        <v>0</v>
      </c>
      <c r="E165" s="82">
        <f t="shared" si="154"/>
        <v>0</v>
      </c>
      <c r="F165" s="82">
        <f t="shared" si="154"/>
        <v>0</v>
      </c>
      <c r="G165" s="82"/>
      <c r="H165" s="82"/>
      <c r="I165" s="82"/>
      <c r="J165" s="82"/>
    </row>
    <row r="166" spans="1:10" ht="14">
      <c r="A166" s="82">
        <f t="shared" si="3"/>
        <v>15.199999999999962</v>
      </c>
      <c r="B166" s="82">
        <f t="shared" si="0"/>
        <v>286.51325000738842</v>
      </c>
      <c r="C166" s="82">
        <f t="shared" si="1"/>
        <v>2956.5999999999854</v>
      </c>
      <c r="D166" s="83">
        <f t="shared" ref="D166:F166" si="155">IF((B$2*$B167^2+B$3*$B167+B$4)&gt;0,B$2*$B167^2+B$3*$B167+B$4,0)</f>
        <v>0</v>
      </c>
      <c r="E166" s="82">
        <f t="shared" si="155"/>
        <v>0</v>
      </c>
      <c r="F166" s="82">
        <f t="shared" si="155"/>
        <v>0</v>
      </c>
      <c r="G166" s="82"/>
      <c r="H166" s="82"/>
      <c r="I166" s="82"/>
      <c r="J166" s="82"/>
    </row>
    <row r="167" spans="1:10" ht="14">
      <c r="A167" s="82">
        <f t="shared" si="3"/>
        <v>15.299999999999962</v>
      </c>
      <c r="B167" s="82">
        <f t="shared" si="0"/>
        <v>288.39820559954228</v>
      </c>
      <c r="C167" s="82">
        <f t="shared" si="1"/>
        <v>2994.7249999999854</v>
      </c>
      <c r="D167" s="83">
        <f t="shared" ref="D167:F167" si="156">IF((B$2*$B168^2+B$3*$B168+B$4)&gt;0,B$2*$B168^2+B$3*$B168+B$4,0)</f>
        <v>0</v>
      </c>
      <c r="E167" s="82">
        <f t="shared" si="156"/>
        <v>0</v>
      </c>
      <c r="F167" s="82">
        <f t="shared" si="156"/>
        <v>0</v>
      </c>
      <c r="G167" s="82"/>
      <c r="H167" s="82"/>
      <c r="I167" s="82"/>
      <c r="J167" s="82"/>
    </row>
    <row r="168" spans="1:10" ht="14">
      <c r="A168" s="82">
        <f t="shared" si="3"/>
        <v>15.399999999999961</v>
      </c>
      <c r="B168" s="82">
        <f t="shared" si="0"/>
        <v>290.28316119169614</v>
      </c>
      <c r="C168" s="82">
        <f t="shared" si="1"/>
        <v>3033.0999999999849</v>
      </c>
      <c r="D168" s="83">
        <f t="shared" ref="D168:F168" si="157">IF((B$2*$B169^2+B$3*$B169+B$4)&gt;0,B$2*$B169^2+B$3*$B169+B$4,0)</f>
        <v>0</v>
      </c>
      <c r="E168" s="82">
        <f t="shared" si="157"/>
        <v>0</v>
      </c>
      <c r="F168" s="82">
        <f t="shared" si="157"/>
        <v>0</v>
      </c>
      <c r="G168" s="82"/>
      <c r="H168" s="82"/>
      <c r="I168" s="82"/>
      <c r="J168" s="82"/>
    </row>
    <row r="169" spans="1:10" ht="14">
      <c r="A169" s="82">
        <f t="shared" si="3"/>
        <v>15.499999999999961</v>
      </c>
      <c r="B169" s="82">
        <f t="shared" si="0"/>
        <v>292.16811678385005</v>
      </c>
      <c r="C169" s="82">
        <f t="shared" si="1"/>
        <v>3071.7249999999844</v>
      </c>
      <c r="D169" s="83">
        <f t="shared" ref="D169:F169" si="158">IF((B$2*$B170^2+B$3*$B170+B$4)&gt;0,B$2*$B170^2+B$3*$B170+B$4,0)</f>
        <v>0</v>
      </c>
      <c r="E169" s="82">
        <f t="shared" si="158"/>
        <v>0</v>
      </c>
      <c r="F169" s="82">
        <f t="shared" si="158"/>
        <v>0</v>
      </c>
      <c r="G169" s="82"/>
      <c r="H169" s="82"/>
      <c r="I169" s="82"/>
      <c r="J169" s="82"/>
    </row>
    <row r="170" spans="1:10" ht="14">
      <c r="A170" s="82">
        <f t="shared" si="3"/>
        <v>15.599999999999961</v>
      </c>
      <c r="B170" s="82">
        <f t="shared" si="0"/>
        <v>294.05307237600385</v>
      </c>
      <c r="C170" s="82">
        <f t="shared" si="1"/>
        <v>3110.5999999999844</v>
      </c>
      <c r="D170" s="83">
        <f t="shared" ref="D170:F170" si="159">IF((B$2*$B171^2+B$3*$B171+B$4)&gt;0,B$2*$B171^2+B$3*$B171+B$4,0)</f>
        <v>0</v>
      </c>
      <c r="E170" s="82">
        <f t="shared" si="159"/>
        <v>0</v>
      </c>
      <c r="F170" s="82">
        <f t="shared" si="159"/>
        <v>0</v>
      </c>
      <c r="G170" s="82"/>
      <c r="H170" s="82"/>
      <c r="I170" s="82"/>
      <c r="J170" s="82"/>
    </row>
    <row r="171" spans="1:10" ht="14">
      <c r="A171" s="82">
        <f t="shared" si="3"/>
        <v>15.69999999999996</v>
      </c>
      <c r="B171" s="82">
        <f t="shared" si="0"/>
        <v>295.93802796815777</v>
      </c>
      <c r="C171" s="82">
        <f t="shared" si="1"/>
        <v>3149.724999999984</v>
      </c>
      <c r="D171" s="83">
        <f t="shared" ref="D171:F171" si="160">IF((B$2*$B172^2+B$3*$B172+B$4)&gt;0,B$2*$B172^2+B$3*$B172+B$4,0)</f>
        <v>0</v>
      </c>
      <c r="E171" s="82">
        <f t="shared" si="160"/>
        <v>0</v>
      </c>
      <c r="F171" s="82">
        <f t="shared" si="160"/>
        <v>0</v>
      </c>
      <c r="G171" s="82"/>
      <c r="H171" s="82"/>
      <c r="I171" s="82"/>
      <c r="J171" s="82"/>
    </row>
    <row r="172" spans="1:10" ht="14">
      <c r="A172" s="82">
        <f t="shared" si="3"/>
        <v>15.79999999999996</v>
      </c>
      <c r="B172" s="82">
        <f t="shared" si="0"/>
        <v>297.82298356031163</v>
      </c>
      <c r="C172" s="82">
        <f t="shared" si="1"/>
        <v>3189.099999999984</v>
      </c>
      <c r="D172" s="83">
        <f t="shared" ref="D172:F172" si="161">IF((B$2*$B173^2+B$3*$B173+B$4)&gt;0,B$2*$B173^2+B$3*$B173+B$4,0)</f>
        <v>0</v>
      </c>
      <c r="E172" s="82">
        <f t="shared" si="161"/>
        <v>0</v>
      </c>
      <c r="F172" s="82">
        <f t="shared" si="161"/>
        <v>0</v>
      </c>
      <c r="G172" s="82"/>
      <c r="H172" s="82"/>
      <c r="I172" s="82"/>
      <c r="J172" s="82"/>
    </row>
    <row r="173" spans="1:10" ht="14">
      <c r="A173" s="82">
        <f t="shared" si="3"/>
        <v>15.899999999999959</v>
      </c>
      <c r="B173" s="82">
        <f t="shared" si="0"/>
        <v>299.70793915246549</v>
      </c>
      <c r="C173" s="82">
        <f t="shared" si="1"/>
        <v>3228.7249999999835</v>
      </c>
      <c r="D173" s="83">
        <f t="shared" ref="D173:F173" si="162">IF((B$2*$B174^2+B$3*$B174+B$4)&gt;0,B$2*$B174^2+B$3*$B174+B$4,0)</f>
        <v>0</v>
      </c>
      <c r="E173" s="82">
        <f t="shared" si="162"/>
        <v>0</v>
      </c>
      <c r="F173" s="82">
        <f t="shared" si="162"/>
        <v>0</v>
      </c>
      <c r="G173" s="82"/>
      <c r="H173" s="82"/>
      <c r="I173" s="82"/>
      <c r="J173" s="82"/>
    </row>
    <row r="174" spans="1:10" ht="14">
      <c r="A174" s="82">
        <f t="shared" si="3"/>
        <v>15.999999999999959</v>
      </c>
      <c r="B174" s="82">
        <f t="shared" si="0"/>
        <v>301.59289474461934</v>
      </c>
      <c r="C174" s="82">
        <f t="shared" si="1"/>
        <v>3268.5999999999835</v>
      </c>
      <c r="D174" s="83">
        <f t="shared" ref="D174:F174" si="163">IF((B$2*$B175^2+B$3*$B175+B$4)&gt;0,B$2*$B175^2+B$3*$B175+B$4,0)</f>
        <v>0</v>
      </c>
      <c r="E174" s="82">
        <f t="shared" si="163"/>
        <v>0</v>
      </c>
      <c r="F174" s="82">
        <f t="shared" si="163"/>
        <v>0</v>
      </c>
      <c r="G174" s="82"/>
      <c r="H174" s="82"/>
      <c r="I174" s="82"/>
      <c r="J174" s="82"/>
    </row>
    <row r="175" spans="1:10" ht="14">
      <c r="A175" s="82">
        <f t="shared" si="3"/>
        <v>16.099999999999959</v>
      </c>
      <c r="B175" s="82">
        <f t="shared" si="0"/>
        <v>303.47785033677326</v>
      </c>
      <c r="C175" s="82">
        <f t="shared" si="1"/>
        <v>3308.7249999999831</v>
      </c>
      <c r="D175" s="83">
        <f t="shared" ref="D175:F175" si="164">IF((B$2*$B176^2+B$3*$B176+B$4)&gt;0,B$2*$B176^2+B$3*$B176+B$4,0)</f>
        <v>0</v>
      </c>
      <c r="E175" s="82">
        <f t="shared" si="164"/>
        <v>0</v>
      </c>
      <c r="F175" s="82">
        <f t="shared" si="164"/>
        <v>0</v>
      </c>
      <c r="G175" s="82"/>
      <c r="H175" s="82"/>
      <c r="I175" s="82"/>
      <c r="J175" s="82"/>
    </row>
    <row r="176" spans="1:10" ht="14">
      <c r="A176" s="82">
        <f t="shared" si="3"/>
        <v>16.19999999999996</v>
      </c>
      <c r="B176" s="82">
        <f t="shared" si="0"/>
        <v>305.36280592892717</v>
      </c>
      <c r="C176" s="82">
        <f t="shared" si="1"/>
        <v>3349.0999999999835</v>
      </c>
      <c r="D176" s="83">
        <f t="shared" ref="D176:F176" si="165">IF((B$2*$B177^2+B$3*$B177+B$4)&gt;0,B$2*$B177^2+B$3*$B177+B$4,0)</f>
        <v>0</v>
      </c>
      <c r="E176" s="82">
        <f t="shared" si="165"/>
        <v>0</v>
      </c>
      <c r="F176" s="82">
        <f t="shared" si="165"/>
        <v>0</v>
      </c>
      <c r="G176" s="82"/>
      <c r="H176" s="82"/>
      <c r="I176" s="82"/>
      <c r="J176" s="82"/>
    </row>
    <row r="177" spans="1:10" ht="14">
      <c r="A177" s="82">
        <f t="shared" si="3"/>
        <v>16.299999999999962</v>
      </c>
      <c r="B177" s="82">
        <f t="shared" si="0"/>
        <v>307.24776152108103</v>
      </c>
      <c r="C177" s="82">
        <f t="shared" si="1"/>
        <v>3389.7249999999835</v>
      </c>
      <c r="D177" s="83">
        <f t="shared" ref="D177:F177" si="166">IF((B$2*$B178^2+B$3*$B178+B$4)&gt;0,B$2*$B178^2+B$3*$B178+B$4,0)</f>
        <v>0</v>
      </c>
      <c r="E177" s="82">
        <f t="shared" si="166"/>
        <v>0</v>
      </c>
      <c r="F177" s="82">
        <f t="shared" si="166"/>
        <v>0</v>
      </c>
      <c r="G177" s="82"/>
      <c r="H177" s="82"/>
      <c r="I177" s="82"/>
      <c r="J177" s="82"/>
    </row>
    <row r="178" spans="1:10" ht="14">
      <c r="A178" s="82">
        <f t="shared" si="3"/>
        <v>16.399999999999963</v>
      </c>
      <c r="B178" s="82">
        <f t="shared" si="0"/>
        <v>309.13271711323495</v>
      </c>
      <c r="C178" s="82">
        <f t="shared" si="1"/>
        <v>3430.5999999999844</v>
      </c>
      <c r="D178" s="83">
        <f t="shared" ref="D178:F178" si="167">IF((B$2*$B179^2+B$3*$B179+B$4)&gt;0,B$2*$B179^2+B$3*$B179+B$4,0)</f>
        <v>0</v>
      </c>
      <c r="E178" s="82">
        <f t="shared" si="167"/>
        <v>0</v>
      </c>
      <c r="F178" s="82">
        <f t="shared" si="167"/>
        <v>0</v>
      </c>
      <c r="G178" s="82"/>
      <c r="H178" s="82"/>
      <c r="I178" s="82"/>
      <c r="J178" s="82"/>
    </row>
    <row r="179" spans="1:10" ht="14">
      <c r="A179" s="82">
        <f t="shared" si="3"/>
        <v>16.499999999999964</v>
      </c>
      <c r="B179" s="82">
        <f t="shared" si="0"/>
        <v>311.01767270538886</v>
      </c>
      <c r="C179" s="82">
        <f t="shared" si="1"/>
        <v>3471.7249999999844</v>
      </c>
      <c r="D179" s="83">
        <f t="shared" ref="D179:F179" si="168">IF((B$2*$B180^2+B$3*$B180+B$4)&gt;0,B$2*$B180^2+B$3*$B180+B$4,0)</f>
        <v>0</v>
      </c>
      <c r="E179" s="82">
        <f t="shared" si="168"/>
        <v>0</v>
      </c>
      <c r="F179" s="82">
        <f t="shared" si="168"/>
        <v>0</v>
      </c>
      <c r="G179" s="82"/>
      <c r="H179" s="82"/>
      <c r="I179" s="82"/>
      <c r="J179" s="82"/>
    </row>
    <row r="180" spans="1:10" ht="14">
      <c r="A180" s="82">
        <f t="shared" si="3"/>
        <v>16.599999999999966</v>
      </c>
      <c r="B180" s="82">
        <f t="shared" si="0"/>
        <v>312.90262829754272</v>
      </c>
      <c r="C180" s="82">
        <f t="shared" si="1"/>
        <v>3513.0999999999858</v>
      </c>
      <c r="D180" s="83">
        <f t="shared" ref="D180:F180" si="169">IF((B$2*$B181^2+B$3*$B181+B$4)&gt;0,B$2*$B181^2+B$3*$B181+B$4,0)</f>
        <v>0</v>
      </c>
      <c r="E180" s="82">
        <f t="shared" si="169"/>
        <v>0</v>
      </c>
      <c r="F180" s="82">
        <f t="shared" si="169"/>
        <v>0</v>
      </c>
      <c r="G180" s="82"/>
      <c r="H180" s="82"/>
      <c r="I180" s="82"/>
      <c r="J180" s="82"/>
    </row>
    <row r="181" spans="1:10" ht="14">
      <c r="A181" s="82">
        <f t="shared" si="3"/>
        <v>16.699999999999967</v>
      </c>
      <c r="B181" s="82">
        <f t="shared" si="0"/>
        <v>314.78758388969663</v>
      </c>
      <c r="C181" s="82">
        <f t="shared" si="1"/>
        <v>3554.7249999999858</v>
      </c>
      <c r="D181" s="83">
        <f t="shared" ref="D181:F181" si="170">IF((B$2*$B182^2+B$3*$B182+B$4)&gt;0,B$2*$B182^2+B$3*$B182+B$4,0)</f>
        <v>0</v>
      </c>
      <c r="E181" s="82">
        <f t="shared" si="170"/>
        <v>0</v>
      </c>
      <c r="F181" s="82">
        <f t="shared" si="170"/>
        <v>0</v>
      </c>
      <c r="G181" s="82"/>
      <c r="H181" s="82"/>
      <c r="I181" s="82"/>
      <c r="J181" s="82"/>
    </row>
    <row r="182" spans="1:10" ht="14">
      <c r="A182" s="82">
        <f t="shared" si="3"/>
        <v>16.799999999999969</v>
      </c>
      <c r="B182" s="82">
        <f t="shared" si="0"/>
        <v>316.67253948185055</v>
      </c>
      <c r="C182" s="82">
        <f t="shared" si="1"/>
        <v>3596.5999999999872</v>
      </c>
      <c r="D182" s="83">
        <f t="shared" ref="D182:F182" si="171">IF((B$2*$B183^2+B$3*$B183+B$4)&gt;0,B$2*$B183^2+B$3*$B183+B$4,0)</f>
        <v>0</v>
      </c>
      <c r="E182" s="82">
        <f t="shared" si="171"/>
        <v>0</v>
      </c>
      <c r="F182" s="82">
        <f t="shared" si="171"/>
        <v>0</v>
      </c>
      <c r="G182" s="82"/>
      <c r="H182" s="82"/>
      <c r="I182" s="82"/>
      <c r="J182" s="82"/>
    </row>
    <row r="183" spans="1:10" ht="14">
      <c r="A183" s="82">
        <f t="shared" si="3"/>
        <v>16.89999999999997</v>
      </c>
      <c r="B183" s="82">
        <f t="shared" si="0"/>
        <v>318.55749507400446</v>
      </c>
      <c r="C183" s="82">
        <f t="shared" si="1"/>
        <v>3638.7249999999876</v>
      </c>
      <c r="D183" s="83">
        <f t="shared" ref="D183:F183" si="172">IF((B$2*$B184^2+B$3*$B184+B$4)&gt;0,B$2*$B184^2+B$3*$B184+B$4,0)</f>
        <v>0</v>
      </c>
      <c r="E183" s="82">
        <f t="shared" si="172"/>
        <v>0</v>
      </c>
      <c r="F183" s="82">
        <f t="shared" si="172"/>
        <v>0</v>
      </c>
      <c r="G183" s="82"/>
      <c r="H183" s="82"/>
      <c r="I183" s="82"/>
      <c r="J183" s="82"/>
    </row>
    <row r="184" spans="1:10" ht="14">
      <c r="A184" s="82">
        <f t="shared" si="3"/>
        <v>16.999999999999972</v>
      </c>
      <c r="B184" s="82">
        <f t="shared" si="0"/>
        <v>320.44245066615838</v>
      </c>
      <c r="C184" s="82">
        <f t="shared" si="1"/>
        <v>3681.0999999999876</v>
      </c>
      <c r="D184" s="83">
        <f t="shared" ref="D184:F184" si="173">IF((B$2*$B185^2+B$3*$B185+B$4)&gt;0,B$2*$B185^2+B$3*$B185+B$4,0)</f>
        <v>0</v>
      </c>
      <c r="E184" s="82">
        <f t="shared" si="173"/>
        <v>0</v>
      </c>
      <c r="F184" s="82">
        <f t="shared" si="173"/>
        <v>0</v>
      </c>
      <c r="G184" s="82"/>
      <c r="H184" s="82"/>
      <c r="I184" s="82"/>
      <c r="J184" s="82"/>
    </row>
    <row r="185" spans="1:10" ht="14">
      <c r="A185" s="82">
        <f t="shared" si="3"/>
        <v>17.099999999999973</v>
      </c>
      <c r="B185" s="82">
        <f t="shared" si="0"/>
        <v>322.32740625831224</v>
      </c>
      <c r="C185" s="82">
        <f t="shared" si="1"/>
        <v>3723.7249999999885</v>
      </c>
      <c r="D185" s="83">
        <f t="shared" ref="D185:F185" si="174">IF((B$2*$B186^2+B$3*$B186+B$4)&gt;0,B$2*$B186^2+B$3*$B186+B$4,0)</f>
        <v>0</v>
      </c>
      <c r="E185" s="82">
        <f t="shared" si="174"/>
        <v>0</v>
      </c>
      <c r="F185" s="82">
        <f t="shared" si="174"/>
        <v>0</v>
      </c>
      <c r="G185" s="82"/>
      <c r="H185" s="82"/>
      <c r="I185" s="82"/>
      <c r="J185" s="82"/>
    </row>
    <row r="186" spans="1:10" ht="14">
      <c r="A186" s="82">
        <f t="shared" si="3"/>
        <v>17.199999999999974</v>
      </c>
      <c r="B186" s="82">
        <f t="shared" si="0"/>
        <v>324.21236185046615</v>
      </c>
      <c r="C186" s="82">
        <f t="shared" si="1"/>
        <v>3766.599999999989</v>
      </c>
      <c r="D186" s="83">
        <f t="shared" ref="D186:F186" si="175">IF((B$2*$B187^2+B$3*$B187+B$4)&gt;0,B$2*$B187^2+B$3*$B187+B$4,0)</f>
        <v>0</v>
      </c>
      <c r="E186" s="82">
        <f t="shared" si="175"/>
        <v>0</v>
      </c>
      <c r="F186" s="82">
        <f t="shared" si="175"/>
        <v>0</v>
      </c>
      <c r="G186" s="82"/>
      <c r="H186" s="82"/>
      <c r="I186" s="82"/>
      <c r="J186" s="82"/>
    </row>
    <row r="187" spans="1:10" ht="14">
      <c r="A187" s="82">
        <f t="shared" si="3"/>
        <v>17.299999999999976</v>
      </c>
      <c r="B187" s="82">
        <f t="shared" si="0"/>
        <v>326.09731744262007</v>
      </c>
      <c r="C187" s="82">
        <f t="shared" si="1"/>
        <v>3809.7249999999899</v>
      </c>
      <c r="D187" s="83">
        <f t="shared" ref="D187:F187" si="176">IF((B$2*$B188^2+B$3*$B188+B$4)&gt;0,B$2*$B188^2+B$3*$B188+B$4,0)</f>
        <v>0</v>
      </c>
      <c r="E187" s="82">
        <f t="shared" si="176"/>
        <v>0</v>
      </c>
      <c r="F187" s="82">
        <f t="shared" si="176"/>
        <v>0</v>
      </c>
      <c r="G187" s="82"/>
      <c r="H187" s="82"/>
      <c r="I187" s="82"/>
      <c r="J187" s="82"/>
    </row>
    <row r="188" spans="1:10" ht="14">
      <c r="A188" s="82">
        <f t="shared" si="3"/>
        <v>17.399999999999977</v>
      </c>
      <c r="B188" s="82">
        <f t="shared" si="0"/>
        <v>327.98227303477393</v>
      </c>
      <c r="C188" s="82">
        <f t="shared" si="1"/>
        <v>3853.0999999999899</v>
      </c>
      <c r="D188" s="83">
        <f t="shared" ref="D188:F188" si="177">IF((B$2*$B189^2+B$3*$B189+B$4)&gt;0,B$2*$B189^2+B$3*$B189+B$4,0)</f>
        <v>0</v>
      </c>
      <c r="E188" s="82">
        <f t="shared" si="177"/>
        <v>0</v>
      </c>
      <c r="F188" s="82">
        <f t="shared" si="177"/>
        <v>0</v>
      </c>
      <c r="G188" s="82"/>
      <c r="H188" s="82"/>
      <c r="I188" s="82"/>
      <c r="J188" s="82"/>
    </row>
    <row r="189" spans="1:10" ht="14">
      <c r="A189" s="82">
        <f t="shared" si="3"/>
        <v>17.499999999999979</v>
      </c>
      <c r="B189" s="82">
        <f t="shared" si="0"/>
        <v>329.86722862692784</v>
      </c>
      <c r="C189" s="82">
        <f t="shared" si="1"/>
        <v>3896.7249999999908</v>
      </c>
      <c r="D189" s="83">
        <f t="shared" ref="D189:F189" si="178">IF((B$2*$B190^2+B$3*$B190+B$4)&gt;0,B$2*$B190^2+B$3*$B190+B$4,0)</f>
        <v>0</v>
      </c>
      <c r="E189" s="82">
        <f t="shared" si="178"/>
        <v>0</v>
      </c>
      <c r="F189" s="82">
        <f t="shared" si="178"/>
        <v>0</v>
      </c>
      <c r="G189" s="82"/>
      <c r="H189" s="82"/>
      <c r="I189" s="82"/>
      <c r="J189" s="82"/>
    </row>
    <row r="190" spans="1:10" ht="14">
      <c r="A190" s="82">
        <f t="shared" si="3"/>
        <v>17.59999999999998</v>
      </c>
      <c r="B190" s="82">
        <f t="shared" si="0"/>
        <v>331.75218421908181</v>
      </c>
      <c r="C190" s="82">
        <f t="shared" si="1"/>
        <v>3940.5999999999913</v>
      </c>
      <c r="D190" s="83">
        <f t="shared" ref="D190:F190" si="179">IF((B$2*$B191^2+B$3*$B191+B$4)&gt;0,B$2*$B191^2+B$3*$B191+B$4,0)</f>
        <v>0</v>
      </c>
      <c r="E190" s="82">
        <f t="shared" si="179"/>
        <v>0</v>
      </c>
      <c r="F190" s="82">
        <f t="shared" si="179"/>
        <v>0</v>
      </c>
      <c r="G190" s="82"/>
      <c r="H190" s="82"/>
      <c r="I190" s="82"/>
      <c r="J190" s="82"/>
    </row>
    <row r="191" spans="1:10" ht="14">
      <c r="A191" s="82">
        <f t="shared" si="3"/>
        <v>17.699999999999982</v>
      </c>
      <c r="B191" s="82">
        <f t="shared" si="0"/>
        <v>333.63713981123567</v>
      </c>
      <c r="C191" s="82">
        <f t="shared" si="1"/>
        <v>3984.7249999999922</v>
      </c>
      <c r="D191" s="83">
        <f t="shared" ref="D191:F191" si="180">IF((B$2*$B192^2+B$3*$B192+B$4)&gt;0,B$2*$B192^2+B$3*$B192+B$4,0)</f>
        <v>0</v>
      </c>
      <c r="E191" s="82">
        <f t="shared" si="180"/>
        <v>0</v>
      </c>
      <c r="F191" s="82">
        <f t="shared" si="180"/>
        <v>0</v>
      </c>
      <c r="G191" s="82"/>
      <c r="H191" s="82"/>
      <c r="I191" s="82"/>
      <c r="J191" s="82"/>
    </row>
    <row r="192" spans="1:10" ht="14">
      <c r="A192" s="82">
        <f t="shared" si="3"/>
        <v>17.799999999999983</v>
      </c>
      <c r="B192" s="82">
        <f t="shared" si="0"/>
        <v>335.52209540338959</v>
      </c>
      <c r="C192" s="82">
        <f t="shared" si="1"/>
        <v>4029.0999999999926</v>
      </c>
      <c r="D192" s="83">
        <f t="shared" ref="D192:F192" si="181">IF((B$2*$B193^2+B$3*$B193+B$4)&gt;0,B$2*$B193^2+B$3*$B193+B$4,0)</f>
        <v>0</v>
      </c>
      <c r="E192" s="82">
        <f t="shared" si="181"/>
        <v>0</v>
      </c>
      <c r="F192" s="82">
        <f t="shared" si="181"/>
        <v>0</v>
      </c>
      <c r="G192" s="82"/>
      <c r="H192" s="82"/>
      <c r="I192" s="82"/>
      <c r="J192" s="82"/>
    </row>
    <row r="193" spans="1:10" ht="14">
      <c r="A193" s="82">
        <f t="shared" si="3"/>
        <v>17.899999999999984</v>
      </c>
      <c r="B193" s="82">
        <f t="shared" si="0"/>
        <v>337.4070509955435</v>
      </c>
      <c r="C193" s="82">
        <f t="shared" si="1"/>
        <v>4073.7249999999935</v>
      </c>
      <c r="D193" s="83">
        <f t="shared" ref="D193:F193" si="182">IF((B$2*$B194^2+B$3*$B194+B$4)&gt;0,B$2*$B194^2+B$3*$B194+B$4,0)</f>
        <v>0</v>
      </c>
      <c r="E193" s="82">
        <f t="shared" si="182"/>
        <v>0</v>
      </c>
      <c r="F193" s="82">
        <f t="shared" si="182"/>
        <v>0</v>
      </c>
      <c r="G193" s="82"/>
      <c r="H193" s="82"/>
      <c r="I193" s="82"/>
      <c r="J193" s="82"/>
    </row>
    <row r="194" spans="1:10" ht="14">
      <c r="A194" s="82">
        <f t="shared" si="3"/>
        <v>17.999999999999986</v>
      </c>
      <c r="B194" s="82">
        <f t="shared" si="0"/>
        <v>339.29200658769736</v>
      </c>
      <c r="C194" s="82">
        <f t="shared" si="1"/>
        <v>4118.5999999999931</v>
      </c>
      <c r="D194" s="83">
        <f t="shared" ref="D194:F194" si="183">IF((B$2*$B195^2+B$3*$B195+B$4)&gt;0,B$2*$B195^2+B$3*$B195+B$4,0)</f>
        <v>0</v>
      </c>
      <c r="E194" s="82">
        <f t="shared" si="183"/>
        <v>0</v>
      </c>
      <c r="F194" s="82">
        <f t="shared" si="183"/>
        <v>0</v>
      </c>
      <c r="G194" s="82"/>
      <c r="H194" s="82"/>
      <c r="I194" s="82"/>
      <c r="J194" s="82"/>
    </row>
    <row r="195" spans="1:10" ht="14">
      <c r="A195" s="82">
        <f t="shared" si="3"/>
        <v>18.099999999999987</v>
      </c>
      <c r="B195" s="82">
        <f t="shared" si="0"/>
        <v>341.17696217985127</v>
      </c>
      <c r="C195" s="82">
        <f t="shared" si="1"/>
        <v>4163.724999999994</v>
      </c>
      <c r="D195" s="83">
        <f t="shared" ref="D195:F195" si="184">IF((B$2*$B196^2+B$3*$B196+B$4)&gt;0,B$2*$B196^2+B$3*$B196+B$4,0)</f>
        <v>0</v>
      </c>
      <c r="E195" s="82">
        <f t="shared" si="184"/>
        <v>0</v>
      </c>
      <c r="F195" s="82">
        <f t="shared" si="184"/>
        <v>0</v>
      </c>
      <c r="G195" s="82"/>
      <c r="H195" s="82"/>
      <c r="I195" s="82"/>
      <c r="J195" s="82"/>
    </row>
    <row r="196" spans="1:10" ht="14">
      <c r="A196" s="82">
        <f t="shared" si="3"/>
        <v>18.199999999999989</v>
      </c>
      <c r="B196" s="82">
        <f t="shared" si="0"/>
        <v>343.06191777200519</v>
      </c>
      <c r="C196" s="82">
        <f t="shared" si="1"/>
        <v>4209.099999999994</v>
      </c>
      <c r="D196" s="83">
        <f t="shared" ref="D196:F196" si="185">IF((B$2*$B197^2+B$3*$B197+B$4)&gt;0,B$2*$B197^2+B$3*$B197+B$4,0)</f>
        <v>0</v>
      </c>
      <c r="E196" s="82">
        <f t="shared" si="185"/>
        <v>0</v>
      </c>
      <c r="F196" s="82">
        <f t="shared" si="185"/>
        <v>0</v>
      </c>
      <c r="G196" s="82"/>
      <c r="H196" s="82"/>
      <c r="I196" s="82"/>
      <c r="J196" s="82"/>
    </row>
    <row r="197" spans="1:10" ht="14">
      <c r="A197" s="82">
        <f t="shared" si="3"/>
        <v>18.29999999999999</v>
      </c>
      <c r="B197" s="82">
        <f t="shared" si="0"/>
        <v>344.94687336415905</v>
      </c>
      <c r="C197" s="82">
        <f t="shared" si="1"/>
        <v>4254.7249999999949</v>
      </c>
      <c r="D197" s="83">
        <f t="shared" ref="D197:F197" si="186">IF((B$2*$B198^2+B$3*$B198+B$4)&gt;0,B$2*$B198^2+B$3*$B198+B$4,0)</f>
        <v>0</v>
      </c>
      <c r="E197" s="82">
        <f t="shared" si="186"/>
        <v>0</v>
      </c>
      <c r="F197" s="82">
        <f t="shared" si="186"/>
        <v>0</v>
      </c>
      <c r="G197" s="82"/>
      <c r="H197" s="82"/>
      <c r="I197" s="82"/>
      <c r="J197" s="82"/>
    </row>
    <row r="198" spans="1:10" ht="14">
      <c r="A198" s="82">
        <f t="shared" si="3"/>
        <v>18.399999999999991</v>
      </c>
      <c r="B198" s="82">
        <f t="shared" si="0"/>
        <v>346.83182895631302</v>
      </c>
      <c r="C198" s="82">
        <f t="shared" si="1"/>
        <v>4300.5999999999949</v>
      </c>
      <c r="D198" s="83">
        <f t="shared" ref="D198:F198" si="187">IF((B$2*$B199^2+B$3*$B199+B$4)&gt;0,B$2*$B199^2+B$3*$B199+B$4,0)</f>
        <v>0</v>
      </c>
      <c r="E198" s="82">
        <f t="shared" si="187"/>
        <v>0</v>
      </c>
      <c r="F198" s="82">
        <f t="shared" si="187"/>
        <v>0</v>
      </c>
      <c r="G198" s="82"/>
      <c r="H198" s="82"/>
      <c r="I198" s="82"/>
      <c r="J198" s="82"/>
    </row>
    <row r="199" spans="1:10" ht="14">
      <c r="A199" s="82">
        <f t="shared" si="3"/>
        <v>18.499999999999993</v>
      </c>
      <c r="B199" s="82">
        <f t="shared" si="0"/>
        <v>348.71678454846693</v>
      </c>
      <c r="C199" s="82">
        <f t="shared" si="1"/>
        <v>4346.7249999999967</v>
      </c>
      <c r="D199" s="83">
        <f t="shared" ref="D199:F199" si="188">IF((B$2*$B200^2+B$3*$B200+B$4)&gt;0,B$2*$B200^2+B$3*$B200+B$4,0)</f>
        <v>0</v>
      </c>
      <c r="E199" s="82">
        <f t="shared" si="188"/>
        <v>0</v>
      </c>
      <c r="F199" s="82">
        <f t="shared" si="188"/>
        <v>0</v>
      </c>
      <c r="G199" s="82"/>
      <c r="H199" s="82"/>
      <c r="I199" s="82"/>
      <c r="J199" s="82"/>
    </row>
    <row r="200" spans="1:10" ht="14">
      <c r="A200" s="82">
        <f t="shared" si="3"/>
        <v>18.599999999999994</v>
      </c>
      <c r="B200" s="82">
        <f t="shared" si="0"/>
        <v>350.60174014062079</v>
      </c>
      <c r="C200" s="82">
        <f t="shared" si="1"/>
        <v>4393.0999999999985</v>
      </c>
      <c r="D200" s="83">
        <f t="shared" ref="D200:F200" si="189">IF((B$2*$B201^2+B$3*$B201+B$4)&gt;0,B$2*$B201^2+B$3*$B201+B$4,0)</f>
        <v>0</v>
      </c>
      <c r="E200" s="82">
        <f t="shared" si="189"/>
        <v>0</v>
      </c>
      <c r="F200" s="82">
        <f t="shared" si="189"/>
        <v>0</v>
      </c>
      <c r="G200" s="82"/>
      <c r="H200" s="82"/>
      <c r="I200" s="82"/>
      <c r="J200" s="82"/>
    </row>
    <row r="201" spans="1:10" ht="14">
      <c r="A201" s="82">
        <f t="shared" si="3"/>
        <v>18.699999999999996</v>
      </c>
      <c r="B201" s="82">
        <f t="shared" si="0"/>
        <v>352.48669573277471</v>
      </c>
      <c r="C201" s="82">
        <f t="shared" si="1"/>
        <v>4439.7249999999985</v>
      </c>
      <c r="D201" s="83">
        <f t="shared" ref="D201:F201" si="190">IF((B$2*$B202^2+B$3*$B202+B$4)&gt;0,B$2*$B202^2+B$3*$B202+B$4,0)</f>
        <v>0</v>
      </c>
      <c r="E201" s="82">
        <f t="shared" si="190"/>
        <v>0</v>
      </c>
      <c r="F201" s="82">
        <f t="shared" si="190"/>
        <v>0</v>
      </c>
      <c r="G201" s="82"/>
      <c r="H201" s="82"/>
      <c r="I201" s="82"/>
      <c r="J201" s="82"/>
    </row>
    <row r="202" spans="1:10" ht="14">
      <c r="A202" s="82">
        <f t="shared" si="3"/>
        <v>18.799999999999997</v>
      </c>
      <c r="B202" s="82">
        <f t="shared" si="0"/>
        <v>354.37165132492862</v>
      </c>
      <c r="C202" s="82">
        <f t="shared" si="1"/>
        <v>4486.5999999999985</v>
      </c>
      <c r="D202" s="83">
        <f t="shared" ref="D202:F202" si="191">IF((B$2*$B203^2+B$3*$B203+B$4)&gt;0,B$2*$B203^2+B$3*$B203+B$4,0)</f>
        <v>0</v>
      </c>
      <c r="E202" s="82">
        <f t="shared" si="191"/>
        <v>0</v>
      </c>
      <c r="F202" s="82">
        <f t="shared" si="191"/>
        <v>0</v>
      </c>
      <c r="G202" s="82"/>
      <c r="H202" s="82"/>
      <c r="I202" s="82"/>
      <c r="J202" s="82"/>
    </row>
    <row r="203" spans="1:10" ht="14">
      <c r="A203" s="82">
        <f t="shared" si="3"/>
        <v>18.899999999999999</v>
      </c>
      <c r="B203" s="82">
        <f t="shared" si="0"/>
        <v>356.25660691708248</v>
      </c>
      <c r="C203" s="82">
        <f t="shared" si="1"/>
        <v>4533.7249999999995</v>
      </c>
      <c r="D203" s="83">
        <f t="shared" ref="D203:F203" si="192">IF((B$2*$B204^2+B$3*$B204+B$4)&gt;0,B$2*$B204^2+B$3*$B204+B$4,0)</f>
        <v>0</v>
      </c>
      <c r="E203" s="82">
        <f t="shared" si="192"/>
        <v>0</v>
      </c>
      <c r="F203" s="82">
        <f t="shared" si="192"/>
        <v>0</v>
      </c>
      <c r="G203" s="82"/>
      <c r="H203" s="82"/>
      <c r="I203" s="82"/>
      <c r="J203" s="82"/>
    </row>
    <row r="204" spans="1:10" ht="14">
      <c r="A204" s="82">
        <f t="shared" si="3"/>
        <v>19</v>
      </c>
      <c r="B204" s="82">
        <f t="shared" si="0"/>
        <v>358.14156250923639</v>
      </c>
      <c r="C204" s="82">
        <f t="shared" si="1"/>
        <v>4581.1000000000004</v>
      </c>
      <c r="D204" s="83">
        <f t="shared" ref="D204:F204" si="193">IF((B$2*$B205^2+B$3*$B205+B$4)&gt;0,B$2*$B205^2+B$3*$B205+B$4,0)</f>
        <v>0</v>
      </c>
      <c r="E204" s="82">
        <f t="shared" si="193"/>
        <v>0</v>
      </c>
      <c r="F204" s="82">
        <f t="shared" si="193"/>
        <v>0</v>
      </c>
      <c r="G204" s="82"/>
      <c r="H204" s="82"/>
      <c r="I204" s="82"/>
      <c r="J204" s="82"/>
    </row>
    <row r="205" spans="1:10" ht="14">
      <c r="A205" s="82">
        <f t="shared" si="3"/>
        <v>19.100000000000001</v>
      </c>
      <c r="B205" s="82">
        <f t="shared" si="0"/>
        <v>360.02651810139037</v>
      </c>
      <c r="C205" s="82">
        <f t="shared" si="1"/>
        <v>4628.7250000000013</v>
      </c>
      <c r="D205" s="83">
        <f t="shared" ref="D205:F205" si="194">IF((B$2*$B206^2+B$3*$B206+B$4)&gt;0,B$2*$B206^2+B$3*$B206+B$4,0)</f>
        <v>0</v>
      </c>
      <c r="E205" s="82">
        <f t="shared" si="194"/>
        <v>0</v>
      </c>
      <c r="F205" s="82">
        <f t="shared" si="194"/>
        <v>0</v>
      </c>
      <c r="G205" s="82"/>
      <c r="H205" s="82"/>
      <c r="I205" s="82"/>
      <c r="J205" s="82"/>
    </row>
    <row r="206" spans="1:10" ht="14">
      <c r="A206" s="82">
        <f t="shared" si="3"/>
        <v>19.200000000000003</v>
      </c>
      <c r="B206" s="82">
        <f t="shared" si="0"/>
        <v>361.91147369354422</v>
      </c>
      <c r="C206" s="82">
        <f t="shared" si="1"/>
        <v>4676.6000000000013</v>
      </c>
      <c r="D206" s="83">
        <f t="shared" ref="D206:F206" si="195">IF((B$2*$B207^2+B$3*$B207+B$4)&gt;0,B$2*$B207^2+B$3*$B207+B$4,0)</f>
        <v>0</v>
      </c>
      <c r="E206" s="82">
        <f t="shared" si="195"/>
        <v>0</v>
      </c>
      <c r="F206" s="82">
        <f t="shared" si="195"/>
        <v>0</v>
      </c>
      <c r="G206" s="82"/>
      <c r="H206" s="82"/>
      <c r="I206" s="82"/>
      <c r="J206" s="82"/>
    </row>
    <row r="207" spans="1:10" ht="14">
      <c r="A207" s="82">
        <f t="shared" si="3"/>
        <v>19.300000000000004</v>
      </c>
      <c r="B207" s="82">
        <f t="shared" si="0"/>
        <v>363.79642928569814</v>
      </c>
      <c r="C207" s="82">
        <f t="shared" si="1"/>
        <v>4724.7250000000022</v>
      </c>
      <c r="D207" s="83">
        <f t="shared" ref="D207:F207" si="196">IF((B$2*$B208^2+B$3*$B208+B$4)&gt;0,B$2*$B208^2+B$3*$B208+B$4,0)</f>
        <v>0</v>
      </c>
      <c r="E207" s="82">
        <f t="shared" si="196"/>
        <v>0</v>
      </c>
      <c r="F207" s="82">
        <f t="shared" si="196"/>
        <v>0</v>
      </c>
      <c r="G207" s="82"/>
      <c r="H207" s="82"/>
      <c r="I207" s="82"/>
      <c r="J207" s="82"/>
    </row>
    <row r="208" spans="1:10" ht="14">
      <c r="A208" s="82">
        <f t="shared" si="3"/>
        <v>19.400000000000006</v>
      </c>
      <c r="B208" s="82">
        <f t="shared" si="0"/>
        <v>365.68138487785205</v>
      </c>
      <c r="C208" s="82">
        <f t="shared" si="1"/>
        <v>4773.1000000000031</v>
      </c>
      <c r="D208" s="83">
        <f t="shared" ref="D208:F208" si="197">IF((B$2*$B209^2+B$3*$B209+B$4)&gt;0,B$2*$B209^2+B$3*$B209+B$4,0)</f>
        <v>0</v>
      </c>
      <c r="E208" s="82">
        <f t="shared" si="197"/>
        <v>0</v>
      </c>
      <c r="F208" s="82">
        <f t="shared" si="197"/>
        <v>0</v>
      </c>
      <c r="G208" s="82"/>
      <c r="H208" s="82"/>
      <c r="I208" s="82"/>
      <c r="J208" s="82"/>
    </row>
    <row r="209" spans="1:10" ht="14">
      <c r="A209" s="82">
        <f t="shared" si="3"/>
        <v>19.500000000000007</v>
      </c>
      <c r="B209" s="82">
        <f t="shared" si="0"/>
        <v>367.56634047000591</v>
      </c>
      <c r="C209" s="82">
        <f t="shared" si="1"/>
        <v>4821.725000000004</v>
      </c>
      <c r="D209" s="83">
        <f t="shared" ref="D209:F209" si="198">IF((B$2*$B210^2+B$3*$B210+B$4)&gt;0,B$2*$B210^2+B$3*$B210+B$4,0)</f>
        <v>0</v>
      </c>
      <c r="E209" s="82">
        <f t="shared" si="198"/>
        <v>0</v>
      </c>
      <c r="F209" s="82">
        <f t="shared" si="198"/>
        <v>0</v>
      </c>
      <c r="G209" s="82"/>
      <c r="H209" s="82"/>
      <c r="I209" s="82"/>
      <c r="J209" s="82"/>
    </row>
    <row r="210" spans="1:10" ht="14">
      <c r="A210" s="82">
        <f t="shared" si="3"/>
        <v>19.600000000000009</v>
      </c>
      <c r="B210" s="82">
        <f t="shared" si="0"/>
        <v>369.45129606215983</v>
      </c>
      <c r="C210" s="82">
        <f t="shared" si="1"/>
        <v>4870.600000000004</v>
      </c>
      <c r="D210" s="83">
        <f t="shared" ref="D210:F210" si="199">IF((B$2*$B211^2+B$3*$B211+B$4)&gt;0,B$2*$B211^2+B$3*$B211+B$4,0)</f>
        <v>0</v>
      </c>
      <c r="E210" s="82">
        <f t="shared" si="199"/>
        <v>0</v>
      </c>
      <c r="F210" s="82">
        <f t="shared" si="199"/>
        <v>0</v>
      </c>
      <c r="G210" s="82"/>
      <c r="H210" s="82"/>
      <c r="I210" s="82"/>
      <c r="J210" s="82"/>
    </row>
    <row r="211" spans="1:10" ht="14">
      <c r="A211" s="82">
        <f t="shared" si="3"/>
        <v>19.70000000000001</v>
      </c>
      <c r="B211" s="82">
        <f t="shared" si="0"/>
        <v>371.33625165431374</v>
      </c>
      <c r="C211" s="82">
        <f t="shared" si="1"/>
        <v>4919.7250000000049</v>
      </c>
      <c r="D211" s="83">
        <f t="shared" ref="D211:F211" si="200">IF((B$2*$B212^2+B$3*$B212+B$4)&gt;0,B$2*$B212^2+B$3*$B212+B$4,0)</f>
        <v>0</v>
      </c>
      <c r="E211" s="82">
        <f t="shared" si="200"/>
        <v>0</v>
      </c>
      <c r="F211" s="82">
        <f t="shared" si="200"/>
        <v>0</v>
      </c>
      <c r="G211" s="82"/>
      <c r="H211" s="82"/>
      <c r="I211" s="82"/>
      <c r="J211" s="82"/>
    </row>
    <row r="212" spans="1:10" ht="14">
      <c r="A212" s="82">
        <f t="shared" si="3"/>
        <v>19.800000000000011</v>
      </c>
      <c r="B212" s="82">
        <f t="shared" si="0"/>
        <v>373.2212072464676</v>
      </c>
      <c r="C212" s="82">
        <f t="shared" si="1"/>
        <v>4969.1000000000058</v>
      </c>
      <c r="D212" s="83">
        <f t="shared" ref="D212:F212" si="201">IF((B$2*$B213^2+B$3*$B213+B$4)&gt;0,B$2*$B213^2+B$3*$B213+B$4,0)</f>
        <v>0</v>
      </c>
      <c r="E212" s="82">
        <f t="shared" si="201"/>
        <v>0</v>
      </c>
      <c r="F212" s="82">
        <f t="shared" si="201"/>
        <v>0</v>
      </c>
      <c r="G212" s="82"/>
      <c r="H212" s="82"/>
      <c r="I212" s="82"/>
      <c r="J212" s="82"/>
    </row>
    <row r="213" spans="1:10" ht="14">
      <c r="A213" s="82">
        <f t="shared" si="3"/>
        <v>19.900000000000013</v>
      </c>
      <c r="B213" s="82">
        <f t="shared" si="0"/>
        <v>375.10616283862157</v>
      </c>
      <c r="C213" s="82">
        <f t="shared" si="1"/>
        <v>5018.7250000000067</v>
      </c>
      <c r="D213" s="83">
        <f t="shared" ref="D213:F213" si="202">IF((B$2*$B214^2+B$3*$B214+B$4)&gt;0,B$2*$B214^2+B$3*$B214+B$4,0)</f>
        <v>0</v>
      </c>
      <c r="E213" s="82">
        <f t="shared" si="202"/>
        <v>0</v>
      </c>
      <c r="F213" s="82">
        <f t="shared" si="202"/>
        <v>0</v>
      </c>
      <c r="G213" s="82"/>
      <c r="H213" s="82"/>
      <c r="I213" s="82"/>
      <c r="J213" s="82"/>
    </row>
    <row r="214" spans="1:10" ht="14">
      <c r="A214" s="82">
        <f t="shared" si="3"/>
        <v>20.000000000000014</v>
      </c>
      <c r="B214" s="82">
        <f t="shared" si="0"/>
        <v>376.99111843077543</v>
      </c>
      <c r="C214" s="82">
        <f t="shared" si="1"/>
        <v>5068.6000000000076</v>
      </c>
      <c r="D214" s="83">
        <f t="shared" ref="D214:F214" si="203">IF((B$2*$B215^2+B$3*$B215+B$4)&gt;0,B$2*$B215^2+B$3*$B215+B$4,0)</f>
        <v>0</v>
      </c>
      <c r="E214" s="82">
        <f t="shared" si="203"/>
        <v>0</v>
      </c>
      <c r="F214" s="82">
        <f t="shared" si="203"/>
        <v>0</v>
      </c>
      <c r="G214" s="82"/>
      <c r="H214" s="82"/>
      <c r="I214" s="82"/>
      <c r="J214" s="82"/>
    </row>
    <row r="215" spans="1:10" ht="14">
      <c r="A215" s="82">
        <f t="shared" si="3"/>
        <v>20.100000000000016</v>
      </c>
      <c r="B215" s="82">
        <f t="shared" si="0"/>
        <v>378.87607402292934</v>
      </c>
      <c r="C215" s="82">
        <f t="shared" si="1"/>
        <v>5118.7250000000076</v>
      </c>
      <c r="D215" s="83">
        <f t="shared" ref="D215:F215" si="204">IF((B$2*$B216^2+B$3*$B216+B$4)&gt;0,B$2*$B216^2+B$3*$B216+B$4,0)</f>
        <v>0</v>
      </c>
      <c r="E215" s="82">
        <f t="shared" si="204"/>
        <v>0</v>
      </c>
      <c r="F215" s="82">
        <f t="shared" si="204"/>
        <v>0</v>
      </c>
    </row>
    <row r="216" spans="1:10" ht="14">
      <c r="A216" s="82">
        <f t="shared" si="3"/>
        <v>20.200000000000017</v>
      </c>
      <c r="B216" s="82">
        <f t="shared" si="0"/>
        <v>380.76102961508326</v>
      </c>
      <c r="C216" s="82">
        <f t="shared" si="1"/>
        <v>5169.1000000000085</v>
      </c>
      <c r="D216" s="83">
        <f t="shared" ref="D216:F216" si="205">IF((B$2*$B217^2+B$3*$B217+B$4)&gt;0,B$2*$B217^2+B$3*$B217+B$4,0)</f>
        <v>0</v>
      </c>
      <c r="E216" s="82">
        <f t="shared" si="205"/>
        <v>0</v>
      </c>
      <c r="F216" s="82">
        <f t="shared" si="205"/>
        <v>0</v>
      </c>
    </row>
    <row r="217" spans="1:10" ht="14">
      <c r="A217" s="82">
        <f t="shared" si="3"/>
        <v>20.300000000000018</v>
      </c>
      <c r="B217" s="82">
        <f t="shared" si="0"/>
        <v>382.64598520723712</v>
      </c>
      <c r="C217" s="82">
        <f t="shared" si="1"/>
        <v>5219.7250000000095</v>
      </c>
      <c r="D217" s="83">
        <f t="shared" ref="D217:F217" si="206">IF((B$2*$B218^2+B$3*$B218+B$4)&gt;0,B$2*$B218^2+B$3*$B218+B$4,0)</f>
        <v>0</v>
      </c>
      <c r="E217" s="82">
        <f t="shared" si="206"/>
        <v>0</v>
      </c>
      <c r="F217" s="82">
        <f t="shared" si="206"/>
        <v>0</v>
      </c>
    </row>
    <row r="218" spans="1:10" ht="14">
      <c r="A218" s="82">
        <f t="shared" si="3"/>
        <v>20.40000000000002</v>
      </c>
      <c r="B218" s="82">
        <f t="shared" si="0"/>
        <v>384.53094079939103</v>
      </c>
      <c r="C218" s="82">
        <f t="shared" si="1"/>
        <v>5270.6000000000104</v>
      </c>
      <c r="D218" s="83">
        <f t="shared" ref="D218:F218" si="207">IF((B$2*$B219^2+B$3*$B219+B$4)&gt;0,B$2*$B219^2+B$3*$B219+B$4,0)</f>
        <v>0</v>
      </c>
      <c r="E218" s="82">
        <f t="shared" si="207"/>
        <v>0</v>
      </c>
      <c r="F218" s="82">
        <f t="shared" si="207"/>
        <v>0</v>
      </c>
    </row>
    <row r="219" spans="1:10" ht="14">
      <c r="A219" s="82">
        <f t="shared" si="3"/>
        <v>20.500000000000021</v>
      </c>
      <c r="B219" s="82">
        <f t="shared" si="0"/>
        <v>386.41589639154495</v>
      </c>
      <c r="C219" s="82">
        <f t="shared" si="1"/>
        <v>5321.7250000000113</v>
      </c>
      <c r="D219" s="83">
        <f t="shared" ref="D219:F219" si="208">IF((B$2*$B220^2+B$3*$B220+B$4)&gt;0,B$2*$B220^2+B$3*$B220+B$4,0)</f>
        <v>0</v>
      </c>
      <c r="E219" s="82">
        <f t="shared" si="208"/>
        <v>0</v>
      </c>
      <c r="F219" s="82">
        <f t="shared" si="208"/>
        <v>0</v>
      </c>
    </row>
    <row r="220" spans="1:10" ht="14">
      <c r="A220" s="82">
        <f t="shared" si="3"/>
        <v>20.600000000000023</v>
      </c>
      <c r="B220" s="82">
        <f t="shared" si="0"/>
        <v>388.30085198369881</v>
      </c>
      <c r="C220" s="82">
        <f t="shared" si="1"/>
        <v>5373.1000000000113</v>
      </c>
      <c r="D220" s="83">
        <f t="shared" ref="D220:F220" si="209">IF((B$2*$B221^2+B$3*$B221+B$4)&gt;0,B$2*$B221^2+B$3*$B221+B$4,0)</f>
        <v>0</v>
      </c>
      <c r="E220" s="82">
        <f t="shared" si="209"/>
        <v>0</v>
      </c>
      <c r="F220" s="82">
        <f t="shared" si="209"/>
        <v>0</v>
      </c>
    </row>
    <row r="221" spans="1:10" ht="14">
      <c r="A221" s="82">
        <f t="shared" si="3"/>
        <v>20.700000000000024</v>
      </c>
      <c r="B221" s="82">
        <f t="shared" si="0"/>
        <v>390.18580757585278</v>
      </c>
      <c r="C221" s="82">
        <f t="shared" si="1"/>
        <v>5424.7250000000122</v>
      </c>
      <c r="D221" s="83">
        <f t="shared" ref="D221:F221" si="210">IF((B$2*$B222^2+B$3*$B222+B$4)&gt;0,B$2*$B222^2+B$3*$B222+B$4,0)</f>
        <v>0</v>
      </c>
      <c r="E221" s="82">
        <f t="shared" si="210"/>
        <v>0</v>
      </c>
      <c r="F221" s="82">
        <f t="shared" si="210"/>
        <v>0</v>
      </c>
    </row>
    <row r="222" spans="1:10" ht="14">
      <c r="A222" s="82">
        <f t="shared" si="3"/>
        <v>20.800000000000026</v>
      </c>
      <c r="B222" s="82">
        <f t="shared" si="0"/>
        <v>392.07076316800669</v>
      </c>
      <c r="C222" s="82">
        <f t="shared" si="1"/>
        <v>5476.6000000000131</v>
      </c>
      <c r="D222" s="83">
        <f t="shared" ref="D222:F222" si="211">IF((B$2*$B223^2+B$3*$B223+B$4)&gt;0,B$2*$B223^2+B$3*$B223+B$4,0)</f>
        <v>0</v>
      </c>
      <c r="E222" s="82">
        <f t="shared" si="211"/>
        <v>0</v>
      </c>
      <c r="F222" s="82">
        <f t="shared" si="211"/>
        <v>0</v>
      </c>
    </row>
    <row r="223" spans="1:10" ht="14">
      <c r="A223" s="82">
        <f t="shared" si="3"/>
        <v>20.900000000000027</v>
      </c>
      <c r="B223" s="82">
        <f t="shared" si="0"/>
        <v>393.95571876016055</v>
      </c>
      <c r="C223" s="82">
        <f t="shared" si="1"/>
        <v>5528.7250000000149</v>
      </c>
      <c r="D223" s="83">
        <f t="shared" ref="D223:F223" si="212">IF((B$2*$B224^2+B$3*$B224+B$4)&gt;0,B$2*$B224^2+B$3*$B224+B$4,0)</f>
        <v>0</v>
      </c>
      <c r="E223" s="82">
        <f t="shared" si="212"/>
        <v>0</v>
      </c>
      <c r="F223" s="82">
        <f t="shared" si="212"/>
        <v>0</v>
      </c>
    </row>
    <row r="224" spans="1:10" ht="14">
      <c r="A224" s="82">
        <f t="shared" si="3"/>
        <v>21.000000000000028</v>
      </c>
      <c r="B224" s="82">
        <f t="shared" si="0"/>
        <v>395.84067435231447</v>
      </c>
      <c r="C224" s="82">
        <f t="shared" si="1"/>
        <v>5581.1000000000149</v>
      </c>
      <c r="D224" s="83">
        <f t="shared" ref="D224:F224" si="213">IF((B$2*$B225^2+B$3*$B225+B$4)&gt;0,B$2*$B225^2+B$3*$B225+B$4,0)</f>
        <v>150.9</v>
      </c>
      <c r="E224" s="82">
        <f t="shared" si="213"/>
        <v>237.86</v>
      </c>
      <c r="F224" s="82">
        <f t="shared" si="213"/>
        <v>356.8</v>
      </c>
    </row>
    <row r="225" spans="4:4" ht="13">
      <c r="D225" s="83"/>
    </row>
    <row r="226" spans="4:4" ht="13">
      <c r="D226" s="83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575459d-24de-4660-9b17-486a8287c8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C67562EE6C13848BAB0F0C931433114" ma:contentTypeVersion="8" ma:contentTypeDescription="Create a new document." ma:contentTypeScope="" ma:versionID="ef546d98cc1097376cac1b7db091acbc">
  <xsd:schema xmlns:xsd="http://www.w3.org/2001/XMLSchema" xmlns:xs="http://www.w3.org/2001/XMLSchema" xmlns:p="http://schemas.microsoft.com/office/2006/metadata/properties" xmlns:ns3="8575459d-24de-4660-9b17-486a8287c8c7" xmlns:ns4="68bfa1ea-8a75-4eb6-9d25-b83006bd863e" targetNamespace="http://schemas.microsoft.com/office/2006/metadata/properties" ma:root="true" ma:fieldsID="07903b98f2da305ce0a6e8d58c8f7c08" ns3:_="" ns4:_="">
    <xsd:import namespace="8575459d-24de-4660-9b17-486a8287c8c7"/>
    <xsd:import namespace="68bfa1ea-8a75-4eb6-9d25-b83006bd863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459d-24de-4660-9b17-486a8287c8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bfa1ea-8a75-4eb6-9d25-b83006bd863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D71E03-1B1E-4B42-9416-741D79C6FAA9}">
  <ds:schemaRefs>
    <ds:schemaRef ds:uri="http://purl.org/dc/dcmitype/"/>
    <ds:schemaRef ds:uri="http://www.w3.org/XML/1998/namespace"/>
    <ds:schemaRef ds:uri="http://purl.org/dc/elements/1.1/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68bfa1ea-8a75-4eb6-9d25-b83006bd863e"/>
    <ds:schemaRef ds:uri="http://schemas.microsoft.com/office/infopath/2007/PartnerControls"/>
    <ds:schemaRef ds:uri="8575459d-24de-4660-9b17-486a8287c8c7"/>
  </ds:schemaRefs>
</ds:datastoreItem>
</file>

<file path=customXml/itemProps2.xml><?xml version="1.0" encoding="utf-8"?>
<ds:datastoreItem xmlns:ds="http://schemas.openxmlformats.org/officeDocument/2006/customXml" ds:itemID="{F103B5D5-C9C9-4252-AF9A-4F3FAF1E15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FA1B50-42D1-48EE-8CC6-4B98543C7B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75459d-24de-4660-9b17-486a8287c8c7"/>
    <ds:schemaRef ds:uri="68bfa1ea-8a75-4eb6-9d25-b83006bd86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everything spreadsheet</vt:lpstr>
      <vt:lpstr>land use</vt:lpstr>
      <vt:lpstr>topography</vt:lpstr>
      <vt:lpstr>pump system model</vt:lpstr>
      <vt:lpstr>on demand flow</vt:lpstr>
      <vt:lpstr>cf value exp</vt:lpstr>
      <vt:lpstr>filter maintenance</vt:lpstr>
      <vt:lpstr>energy</vt:lpstr>
      <vt:lpstr>health &amp; env risk exposure</vt:lpstr>
      <vt:lpstr>solar energy model</vt:lpstr>
      <vt:lpstr>costs</vt:lpstr>
      <vt:lpstr>chemical disinfection</vt:lpstr>
      <vt:lpstr>ghg emissions</vt:lpstr>
      <vt:lpstr>filters</vt:lpstr>
      <vt:lpstr>TEST CASE</vt:lpstr>
      <vt:lpstr>TEST CASE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rren05@student.ubc.ca</cp:lastModifiedBy>
  <cp:revision/>
  <dcterms:created xsi:type="dcterms:W3CDTF">2024-04-09T02:56:33Z</dcterms:created>
  <dcterms:modified xsi:type="dcterms:W3CDTF">2024-08-13T00:31:13Z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0x0101005C67562EE6C13848BAB0F0C931433114</vt:lpwstr>
  </property>
</Properties>
</file>