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NGLS-clutering\data\"/>
    </mc:Choice>
  </mc:AlternateContent>
  <xr:revisionPtr revIDLastSave="0" documentId="13_ncr:1_{353C1AE1-94AA-43EB-87BD-8DC3CEF909D0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tabula-Career-Outcome-ADA-Table" sheetId="1" r:id="rId1"/>
    <sheet name="Sheet2" sheetId="3" r:id="rId2"/>
    <sheet name="graduation" sheetId="2" r:id="rId3"/>
    <sheet name="5 years" sheetId="4" r:id="rId4"/>
    <sheet name="10 years" sheetId="5" r:id="rId5"/>
  </sheets>
  <definedNames>
    <definedName name="N2lookup">'5 years'!$A$14:$K$34</definedName>
    <definedName name="Nlookup">graduation!$A$13:$K$33</definedName>
    <definedName name="P2lookup">'5 years'!$AA$13:$AK$34</definedName>
    <definedName name="Plookup">graduation!$Z$13:$AJ$33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5" i="4" l="1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14" i="4"/>
  <c r="AB5" i="4"/>
  <c r="AC5" i="4"/>
  <c r="AD5" i="4"/>
  <c r="AE5" i="4"/>
  <c r="AF5" i="4"/>
  <c r="AB6" i="4"/>
  <c r="AC6" i="4"/>
  <c r="AD6" i="4"/>
  <c r="AE6" i="4"/>
  <c r="AF6" i="4"/>
  <c r="AB7" i="4"/>
  <c r="AC7" i="4"/>
  <c r="AD7" i="4"/>
  <c r="AE7" i="4"/>
  <c r="AF7" i="4"/>
  <c r="AC4" i="4"/>
  <c r="AD4" i="4"/>
  <c r="AE4" i="4"/>
  <c r="AF4" i="4"/>
  <c r="AB4" i="4"/>
  <c r="AG15" i="4"/>
  <c r="AH15" i="4"/>
  <c r="AI15" i="4"/>
  <c r="AJ15" i="4"/>
  <c r="AK15" i="4"/>
  <c r="AG16" i="4"/>
  <c r="AH16" i="4"/>
  <c r="AI16" i="4"/>
  <c r="AJ16" i="4"/>
  <c r="AK16" i="4"/>
  <c r="AG17" i="4"/>
  <c r="AH17" i="4"/>
  <c r="AI17" i="4"/>
  <c r="AJ17" i="4"/>
  <c r="AK17" i="4"/>
  <c r="AG18" i="4"/>
  <c r="AH18" i="4"/>
  <c r="AI18" i="4"/>
  <c r="AJ18" i="4"/>
  <c r="AK18" i="4"/>
  <c r="AG19" i="4"/>
  <c r="AH19" i="4"/>
  <c r="AI19" i="4"/>
  <c r="AJ19" i="4"/>
  <c r="AK19" i="4"/>
  <c r="AG20" i="4"/>
  <c r="AH20" i="4"/>
  <c r="AI20" i="4"/>
  <c r="AJ20" i="4"/>
  <c r="AK20" i="4"/>
  <c r="AG21" i="4"/>
  <c r="AH21" i="4"/>
  <c r="AI21" i="4"/>
  <c r="AJ21" i="4"/>
  <c r="AK21" i="4"/>
  <c r="AG22" i="4"/>
  <c r="AH22" i="4"/>
  <c r="AI22" i="4"/>
  <c r="AJ22" i="4"/>
  <c r="AK22" i="4"/>
  <c r="AG23" i="4"/>
  <c r="AH23" i="4"/>
  <c r="AI23" i="4"/>
  <c r="AJ23" i="4"/>
  <c r="AK23" i="4"/>
  <c r="AG24" i="4"/>
  <c r="AH24" i="4"/>
  <c r="AI24" i="4"/>
  <c r="AJ24" i="4"/>
  <c r="AK24" i="4"/>
  <c r="AG25" i="4"/>
  <c r="AH25" i="4"/>
  <c r="AI25" i="4"/>
  <c r="AJ25" i="4"/>
  <c r="AK25" i="4"/>
  <c r="AG26" i="4"/>
  <c r="AH26" i="4"/>
  <c r="AI26" i="4"/>
  <c r="AJ26" i="4"/>
  <c r="AK26" i="4"/>
  <c r="AG27" i="4"/>
  <c r="AH27" i="4"/>
  <c r="AI27" i="4"/>
  <c r="AJ27" i="4"/>
  <c r="AK27" i="4"/>
  <c r="AG28" i="4"/>
  <c r="AH28" i="4"/>
  <c r="AI28" i="4"/>
  <c r="AJ28" i="4"/>
  <c r="AK28" i="4"/>
  <c r="AG29" i="4"/>
  <c r="AH29" i="4"/>
  <c r="AI29" i="4"/>
  <c r="AJ29" i="4"/>
  <c r="AK29" i="4"/>
  <c r="AG30" i="4"/>
  <c r="AH30" i="4"/>
  <c r="AI30" i="4"/>
  <c r="AJ30" i="4"/>
  <c r="AK30" i="4"/>
  <c r="AG31" i="4"/>
  <c r="AH31" i="4"/>
  <c r="AI31" i="4"/>
  <c r="AJ31" i="4"/>
  <c r="AK31" i="4"/>
  <c r="AG32" i="4"/>
  <c r="AH32" i="4"/>
  <c r="AI32" i="4"/>
  <c r="AJ32" i="4"/>
  <c r="AK32" i="4"/>
  <c r="AG33" i="4"/>
  <c r="AH33" i="4"/>
  <c r="AI33" i="4"/>
  <c r="AJ33" i="4"/>
  <c r="AK33" i="4"/>
  <c r="AG34" i="4"/>
  <c r="AH34" i="4"/>
  <c r="AI34" i="4"/>
  <c r="AJ34" i="4"/>
  <c r="AK34" i="4"/>
  <c r="AH14" i="4"/>
  <c r="AI14" i="4"/>
  <c r="AJ14" i="4"/>
  <c r="AK14" i="4"/>
  <c r="AG14" i="4"/>
  <c r="B5" i="4"/>
  <c r="B6" i="4"/>
  <c r="B7" i="4"/>
  <c r="B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4" i="4"/>
  <c r="AB9" i="4"/>
  <c r="AC9" i="4"/>
  <c r="AD9" i="4"/>
  <c r="AE9" i="4"/>
  <c r="AF9" i="4"/>
  <c r="C10" i="4"/>
  <c r="H17" i="4" s="1"/>
  <c r="D10" i="4"/>
  <c r="E10" i="4"/>
  <c r="F10" i="4"/>
  <c r="AB10" i="4"/>
  <c r="AC10" i="4"/>
  <c r="AD10" i="4"/>
  <c r="AE10" i="4"/>
  <c r="AF10" i="4"/>
  <c r="C9" i="4"/>
  <c r="D9" i="4"/>
  <c r="I17" i="4" s="1"/>
  <c r="E9" i="4"/>
  <c r="J16" i="4" s="1"/>
  <c r="E7" i="4" s="1"/>
  <c r="F9" i="4"/>
  <c r="K15" i="4" s="1"/>
  <c r="F4" i="4" s="1"/>
  <c r="B10" i="4"/>
  <c r="B9" i="4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13" i="2"/>
  <c r="AA4" i="2"/>
  <c r="AB4" i="2"/>
  <c r="AC4" i="2"/>
  <c r="AD4" i="2"/>
  <c r="AE4" i="2"/>
  <c r="AA5" i="2"/>
  <c r="AB5" i="2"/>
  <c r="AC5" i="2"/>
  <c r="AD5" i="2"/>
  <c r="AE5" i="2"/>
  <c r="AA6" i="2"/>
  <c r="AB6" i="2"/>
  <c r="AC6" i="2"/>
  <c r="AD6" i="2"/>
  <c r="AE6" i="2"/>
  <c r="AB3" i="2"/>
  <c r="AC3" i="2"/>
  <c r="AD3" i="2"/>
  <c r="AE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C3" i="2"/>
  <c r="D3" i="2"/>
  <c r="E3" i="2"/>
  <c r="F3" i="2"/>
  <c r="B3" i="2"/>
  <c r="AA3" i="2"/>
  <c r="H14" i="4" l="1"/>
  <c r="H32" i="4"/>
  <c r="H28" i="4"/>
  <c r="H24" i="4"/>
  <c r="C5" i="4" s="1"/>
  <c r="H20" i="4"/>
  <c r="H16" i="4"/>
  <c r="C7" i="4" s="1"/>
  <c r="I32" i="4"/>
  <c r="I28" i="4"/>
  <c r="I24" i="4"/>
  <c r="D5" i="4" s="1"/>
  <c r="I20" i="4"/>
  <c r="I16" i="4"/>
  <c r="D7" i="4" s="1"/>
  <c r="J32" i="4"/>
  <c r="J28" i="4"/>
  <c r="J24" i="4"/>
  <c r="E5" i="4" s="1"/>
  <c r="J20" i="4"/>
  <c r="J15" i="4"/>
  <c r="E4" i="4" s="1"/>
  <c r="K31" i="4"/>
  <c r="K27" i="4"/>
  <c r="F6" i="4" s="1"/>
  <c r="K23" i="4"/>
  <c r="K19" i="4"/>
  <c r="J18" i="4"/>
  <c r="I14" i="4"/>
  <c r="H31" i="4"/>
  <c r="H27" i="4"/>
  <c r="C6" i="4" s="1"/>
  <c r="N21" i="4" s="1"/>
  <c r="H23" i="4"/>
  <c r="H19" i="4"/>
  <c r="H15" i="4"/>
  <c r="C4" i="4" s="1"/>
  <c r="I31" i="4"/>
  <c r="I27" i="4"/>
  <c r="D6" i="4" s="1"/>
  <c r="I23" i="4"/>
  <c r="I19" i="4"/>
  <c r="I15" i="4"/>
  <c r="D4" i="4" s="1"/>
  <c r="L27" i="4" s="1"/>
  <c r="J31" i="4"/>
  <c r="J27" i="4"/>
  <c r="E6" i="4" s="1"/>
  <c r="J23" i="4"/>
  <c r="J19" i="4"/>
  <c r="K34" i="4"/>
  <c r="K30" i="4"/>
  <c r="K26" i="4"/>
  <c r="K22" i="4"/>
  <c r="K17" i="4"/>
  <c r="K18" i="4"/>
  <c r="K14" i="4"/>
  <c r="H34" i="4"/>
  <c r="H30" i="4"/>
  <c r="H26" i="4"/>
  <c r="H22" i="4"/>
  <c r="H18" i="4"/>
  <c r="I34" i="4"/>
  <c r="I30" i="4"/>
  <c r="I26" i="4"/>
  <c r="I22" i="4"/>
  <c r="I18" i="4"/>
  <c r="J34" i="4"/>
  <c r="J30" i="4"/>
  <c r="J26" i="4"/>
  <c r="J22" i="4"/>
  <c r="J17" i="4"/>
  <c r="K33" i="4"/>
  <c r="K29" i="4"/>
  <c r="K25" i="4"/>
  <c r="K21" i="4"/>
  <c r="K16" i="4"/>
  <c r="F7" i="4" s="1"/>
  <c r="O31" i="4" s="1"/>
  <c r="J14" i="4"/>
  <c r="H33" i="4"/>
  <c r="H29" i="4"/>
  <c r="H25" i="4"/>
  <c r="H21" i="4"/>
  <c r="I33" i="4"/>
  <c r="I29" i="4"/>
  <c r="I25" i="4"/>
  <c r="I21" i="4"/>
  <c r="J33" i="4"/>
  <c r="J29" i="4"/>
  <c r="J25" i="4"/>
  <c r="J21" i="4"/>
  <c r="K32" i="4"/>
  <c r="K28" i="4"/>
  <c r="K24" i="4"/>
  <c r="F5" i="4" s="1"/>
  <c r="K20" i="4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I13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3" i="2"/>
  <c r="AA8" i="2"/>
  <c r="AB8" i="2"/>
  <c r="AC8" i="2"/>
  <c r="AD8" i="2"/>
  <c r="AE8" i="2"/>
  <c r="AA9" i="2"/>
  <c r="AB9" i="2"/>
  <c r="AC9" i="2"/>
  <c r="AD9" i="2"/>
  <c r="AE9" i="2"/>
  <c r="D8" i="2"/>
  <c r="C8" i="2"/>
  <c r="E8" i="2"/>
  <c r="F8" i="2"/>
  <c r="D9" i="2"/>
  <c r="C9" i="2"/>
  <c r="E9" i="2"/>
  <c r="F9" i="2"/>
  <c r="B9" i="2"/>
  <c r="B8" i="2"/>
  <c r="M14" i="4" l="1"/>
  <c r="O25" i="4"/>
  <c r="O26" i="4"/>
  <c r="L16" i="4"/>
  <c r="O19" i="4"/>
  <c r="L21" i="4"/>
  <c r="N25" i="4"/>
  <c r="O21" i="4"/>
  <c r="M19" i="4"/>
  <c r="M26" i="4"/>
  <c r="O29" i="4"/>
  <c r="L34" i="4"/>
  <c r="M32" i="4"/>
  <c r="O33" i="4"/>
  <c r="M21" i="4"/>
  <c r="O30" i="4"/>
  <c r="N26" i="4"/>
  <c r="O15" i="4"/>
  <c r="N27" i="4"/>
  <c r="O24" i="4"/>
  <c r="O20" i="4"/>
  <c r="N22" i="4"/>
  <c r="O28" i="4"/>
  <c r="N20" i="4"/>
  <c r="O14" i="4"/>
  <c r="M16" i="4"/>
  <c r="O18" i="4"/>
  <c r="N30" i="4"/>
  <c r="N31" i="4"/>
  <c r="N14" i="4"/>
  <c r="O17" i="4"/>
  <c r="P21" i="4"/>
  <c r="Q21" i="4" s="1"/>
  <c r="M34" i="4"/>
  <c r="N16" i="4"/>
  <c r="L32" i="4"/>
  <c r="N19" i="4"/>
  <c r="M30" i="4"/>
  <c r="L25" i="4"/>
  <c r="N24" i="4"/>
  <c r="L22" i="4"/>
  <c r="L15" i="4"/>
  <c r="M25" i="4"/>
  <c r="L20" i="4"/>
  <c r="N23" i="4"/>
  <c r="L29" i="4"/>
  <c r="N28" i="4"/>
  <c r="M27" i="4"/>
  <c r="L26" i="4"/>
  <c r="P26" i="4" s="1"/>
  <c r="Q26" i="4" s="1"/>
  <c r="O34" i="4"/>
  <c r="N29" i="4"/>
  <c r="M24" i="4"/>
  <c r="L19" i="4"/>
  <c r="P19" i="4" s="1"/>
  <c r="Q19" i="4" s="1"/>
  <c r="L14" i="4"/>
  <c r="P14" i="4" s="1"/>
  <c r="Q14" i="4" s="1"/>
  <c r="O23" i="4"/>
  <c r="N18" i="4"/>
  <c r="N34" i="4"/>
  <c r="P34" i="4" s="1"/>
  <c r="Q34" i="4" s="1"/>
  <c r="M29" i="4"/>
  <c r="L24" i="4"/>
  <c r="O16" i="4"/>
  <c r="O32" i="4"/>
  <c r="M22" i="4"/>
  <c r="L17" i="4"/>
  <c r="L33" i="4"/>
  <c r="L18" i="4"/>
  <c r="M15" i="4"/>
  <c r="M23" i="4"/>
  <c r="M20" i="4"/>
  <c r="L31" i="4"/>
  <c r="M18" i="4"/>
  <c r="N32" i="4"/>
  <c r="M31" i="4"/>
  <c r="L30" i="4"/>
  <c r="P30" i="4" s="1"/>
  <c r="Q30" i="4" s="1"/>
  <c r="O22" i="4"/>
  <c r="N17" i="4"/>
  <c r="N33" i="4"/>
  <c r="M28" i="4"/>
  <c r="L23" i="4"/>
  <c r="P23" i="4" s="1"/>
  <c r="Q23" i="4" s="1"/>
  <c r="O27" i="4"/>
  <c r="M17" i="4"/>
  <c r="M33" i="4"/>
  <c r="L28" i="4"/>
  <c r="N15" i="4"/>
  <c r="AG16" i="2"/>
  <c r="AG21" i="2"/>
  <c r="AG25" i="2"/>
  <c r="AG29" i="2"/>
  <c r="AG33" i="2"/>
  <c r="AG15" i="2"/>
  <c r="AG20" i="2"/>
  <c r="AG32" i="2"/>
  <c r="AG13" i="2"/>
  <c r="AG17" i="2"/>
  <c r="AG22" i="2"/>
  <c r="AG26" i="2"/>
  <c r="AG30" i="2"/>
  <c r="AG24" i="2"/>
  <c r="AG28" i="2"/>
  <c r="AG14" i="2"/>
  <c r="AG18" i="2"/>
  <c r="AG19" i="2"/>
  <c r="AG23" i="2"/>
  <c r="AG27" i="2"/>
  <c r="AG31" i="2"/>
  <c r="AJ18" i="2"/>
  <c r="AJ17" i="2"/>
  <c r="AJ22" i="2"/>
  <c r="AJ26" i="2"/>
  <c r="AJ30" i="2"/>
  <c r="AJ13" i="2"/>
  <c r="AJ14" i="2"/>
  <c r="AJ19" i="2"/>
  <c r="AJ23" i="2"/>
  <c r="AJ27" i="2"/>
  <c r="AJ31" i="2"/>
  <c r="AJ15" i="2"/>
  <c r="AJ20" i="2"/>
  <c r="AJ24" i="2"/>
  <c r="AJ28" i="2"/>
  <c r="AJ32" i="2"/>
  <c r="AJ16" i="2"/>
  <c r="AJ21" i="2"/>
  <c r="AJ25" i="2"/>
  <c r="AJ29" i="2"/>
  <c r="AJ33" i="2"/>
  <c r="AF17" i="2"/>
  <c r="AF22" i="2"/>
  <c r="AF26" i="2"/>
  <c r="AF30" i="2"/>
  <c r="AF13" i="2"/>
  <c r="AF25" i="2"/>
  <c r="AF29" i="2"/>
  <c r="AF14" i="2"/>
  <c r="AF18" i="2"/>
  <c r="AF19" i="2"/>
  <c r="AF23" i="2"/>
  <c r="AF27" i="2"/>
  <c r="AF31" i="2"/>
  <c r="AF16" i="2"/>
  <c r="AF21" i="2"/>
  <c r="AF33" i="2"/>
  <c r="AF15" i="2"/>
  <c r="AF20" i="2"/>
  <c r="AF24" i="2"/>
  <c r="AF28" i="2"/>
  <c r="AF32" i="2"/>
  <c r="AH15" i="2"/>
  <c r="AH20" i="2"/>
  <c r="AH24" i="2"/>
  <c r="AH28" i="2"/>
  <c r="AH32" i="2"/>
  <c r="AH18" i="2"/>
  <c r="AH16" i="2"/>
  <c r="AH21" i="2"/>
  <c r="AH25" i="2"/>
  <c r="AH29" i="2"/>
  <c r="AH33" i="2"/>
  <c r="AH17" i="2"/>
  <c r="AH22" i="2"/>
  <c r="AH26" i="2"/>
  <c r="AH30" i="2"/>
  <c r="AH13" i="2"/>
  <c r="AH14" i="2"/>
  <c r="AH19" i="2"/>
  <c r="AH23" i="2"/>
  <c r="AH27" i="2"/>
  <c r="AH31" i="2"/>
  <c r="AI14" i="2"/>
  <c r="AI18" i="2"/>
  <c r="AI19" i="2"/>
  <c r="AI23" i="2"/>
  <c r="AI27" i="2"/>
  <c r="AI31" i="2"/>
  <c r="AI17" i="2"/>
  <c r="AI22" i="2"/>
  <c r="AI26" i="2"/>
  <c r="AI15" i="2"/>
  <c r="AI20" i="2"/>
  <c r="AI24" i="2"/>
  <c r="AI28" i="2"/>
  <c r="AI32" i="2"/>
  <c r="AI13" i="2"/>
  <c r="AI30" i="2"/>
  <c r="AI16" i="2"/>
  <c r="AI21" i="2"/>
  <c r="AI25" i="2"/>
  <c r="AI29" i="2"/>
  <c r="AI33" i="2"/>
  <c r="J20" i="2"/>
  <c r="J28" i="2"/>
  <c r="K23" i="2"/>
  <c r="J16" i="2"/>
  <c r="K32" i="2"/>
  <c r="K24" i="2"/>
  <c r="J13" i="2"/>
  <c r="J27" i="2"/>
  <c r="J19" i="2"/>
  <c r="K31" i="2"/>
  <c r="K14" i="2"/>
  <c r="J32" i="2"/>
  <c r="J24" i="2"/>
  <c r="K28" i="2"/>
  <c r="K20" i="2"/>
  <c r="J14" i="2"/>
  <c r="J31" i="2"/>
  <c r="J23" i="2"/>
  <c r="J15" i="2"/>
  <c r="K27" i="2"/>
  <c r="K19" i="2"/>
  <c r="J33" i="2"/>
  <c r="J29" i="2"/>
  <c r="J25" i="2"/>
  <c r="J21" i="2"/>
  <c r="J17" i="2"/>
  <c r="K33" i="2"/>
  <c r="K29" i="2"/>
  <c r="K25" i="2"/>
  <c r="K21" i="2"/>
  <c r="K17" i="2"/>
  <c r="K16" i="2"/>
  <c r="K15" i="2"/>
  <c r="K13" i="2"/>
  <c r="J30" i="2"/>
  <c r="J26" i="2"/>
  <c r="J22" i="2"/>
  <c r="J18" i="2"/>
  <c r="K30" i="2"/>
  <c r="K26" i="2"/>
  <c r="K22" i="2"/>
  <c r="K18" i="2"/>
  <c r="C46" i="3"/>
  <c r="C45" i="3"/>
  <c r="C44" i="3"/>
  <c r="C43" i="3"/>
  <c r="B8" i="3"/>
  <c r="B27" i="3"/>
  <c r="B25" i="3"/>
  <c r="B24" i="3"/>
  <c r="B22" i="3"/>
  <c r="B21" i="3"/>
  <c r="B20" i="3"/>
  <c r="B19" i="3"/>
  <c r="B18" i="3"/>
  <c r="B17" i="3"/>
  <c r="B16" i="3"/>
  <c r="B14" i="3"/>
  <c r="B13" i="3"/>
  <c r="B9" i="3"/>
  <c r="B10" i="3"/>
  <c r="B11" i="3"/>
  <c r="B12" i="3"/>
  <c r="B15" i="3"/>
  <c r="B23" i="3"/>
  <c r="B26" i="3"/>
  <c r="B28" i="3"/>
  <c r="P16" i="4" l="1"/>
  <c r="Q16" i="4" s="1"/>
  <c r="P27" i="4"/>
  <c r="Q27" i="4" s="1"/>
  <c r="U27" i="4" s="1"/>
  <c r="P28" i="4"/>
  <c r="Q28" i="4" s="1"/>
  <c r="S27" i="4"/>
  <c r="R16" i="4"/>
  <c r="U16" i="4"/>
  <c r="T16" i="4"/>
  <c r="S16" i="4"/>
  <c r="T34" i="4"/>
  <c r="S34" i="4"/>
  <c r="R34" i="4"/>
  <c r="U34" i="4"/>
  <c r="T30" i="4"/>
  <c r="S30" i="4"/>
  <c r="R30" i="4"/>
  <c r="U30" i="4"/>
  <c r="P31" i="4"/>
  <c r="Q31" i="4" s="1"/>
  <c r="P17" i="4"/>
  <c r="Q17" i="4" s="1"/>
  <c r="P24" i="4"/>
  <c r="Q24" i="4" s="1"/>
  <c r="P25" i="4"/>
  <c r="Q25" i="4" s="1"/>
  <c r="U14" i="4"/>
  <c r="T14" i="4"/>
  <c r="S14" i="4"/>
  <c r="R14" i="4"/>
  <c r="P29" i="4"/>
  <c r="Q29" i="4" s="1"/>
  <c r="P15" i="4"/>
  <c r="Q15" i="4" s="1"/>
  <c r="P18" i="4"/>
  <c r="Q18" i="4" s="1"/>
  <c r="U19" i="4"/>
  <c r="T19" i="4"/>
  <c r="S19" i="4"/>
  <c r="R19" i="4"/>
  <c r="T26" i="4"/>
  <c r="S26" i="4"/>
  <c r="R26" i="4"/>
  <c r="U26" i="4"/>
  <c r="P22" i="4"/>
  <c r="Q22" i="4" s="1"/>
  <c r="R28" i="4"/>
  <c r="U28" i="4"/>
  <c r="T28" i="4"/>
  <c r="S28" i="4"/>
  <c r="U23" i="4"/>
  <c r="T23" i="4"/>
  <c r="S23" i="4"/>
  <c r="R23" i="4"/>
  <c r="P33" i="4"/>
  <c r="Q33" i="4" s="1"/>
  <c r="P20" i="4"/>
  <c r="Q20" i="4" s="1"/>
  <c r="P32" i="4"/>
  <c r="Q32" i="4" s="1"/>
  <c r="S21" i="4"/>
  <c r="R21" i="4"/>
  <c r="U21" i="4"/>
  <c r="T21" i="4"/>
  <c r="N28" i="2"/>
  <c r="L13" i="2"/>
  <c r="O33" i="2"/>
  <c r="M16" i="2"/>
  <c r="O18" i="2"/>
  <c r="O13" i="2"/>
  <c r="N33" i="2"/>
  <c r="M32" i="2"/>
  <c r="L31" i="2"/>
  <c r="O27" i="2"/>
  <c r="N22" i="2"/>
  <c r="M17" i="2"/>
  <c r="M33" i="2"/>
  <c r="L28" i="2"/>
  <c r="O24" i="2"/>
  <c r="N19" i="2"/>
  <c r="M14" i="2"/>
  <c r="M30" i="2"/>
  <c r="L25" i="2"/>
  <c r="O21" i="2"/>
  <c r="N16" i="2"/>
  <c r="N32" i="2"/>
  <c r="M27" i="2"/>
  <c r="L22" i="2"/>
  <c r="O14" i="2"/>
  <c r="O22" i="2"/>
  <c r="N21" i="2"/>
  <c r="M20" i="2"/>
  <c r="L19" i="2"/>
  <c r="O15" i="2"/>
  <c r="O31" i="2"/>
  <c r="N26" i="2"/>
  <c r="M21" i="2"/>
  <c r="L16" i="2"/>
  <c r="L32" i="2"/>
  <c r="O28" i="2"/>
  <c r="N23" i="2"/>
  <c r="M18" i="2"/>
  <c r="M13" i="2"/>
  <c r="L29" i="2"/>
  <c r="O25" i="2"/>
  <c r="N20" i="2"/>
  <c r="M15" i="2"/>
  <c r="M31" i="2"/>
  <c r="L26" i="2"/>
  <c r="N17" i="2"/>
  <c r="O26" i="2"/>
  <c r="N25" i="2"/>
  <c r="M24" i="2"/>
  <c r="L23" i="2"/>
  <c r="O19" i="2"/>
  <c r="N14" i="2"/>
  <c r="N30" i="2"/>
  <c r="M25" i="2"/>
  <c r="L20" i="2"/>
  <c r="O16" i="2"/>
  <c r="O32" i="2"/>
  <c r="N27" i="2"/>
  <c r="M22" i="2"/>
  <c r="L17" i="2"/>
  <c r="L33" i="2"/>
  <c r="O29" i="2"/>
  <c r="N24" i="2"/>
  <c r="M19" i="2"/>
  <c r="L14" i="2"/>
  <c r="L30" i="2"/>
  <c r="L15" i="2"/>
  <c r="O30" i="2"/>
  <c r="N29" i="2"/>
  <c r="M28" i="2"/>
  <c r="L27" i="2"/>
  <c r="P27" i="2" s="1"/>
  <c r="Q27" i="2" s="1"/>
  <c r="O23" i="2"/>
  <c r="N18" i="2"/>
  <c r="N13" i="2"/>
  <c r="M29" i="2"/>
  <c r="L24" i="2"/>
  <c r="O20" i="2"/>
  <c r="N15" i="2"/>
  <c r="N31" i="2"/>
  <c r="M26" i="2"/>
  <c r="L21" i="2"/>
  <c r="O17" i="2"/>
  <c r="M23" i="2"/>
  <c r="L18" i="2"/>
  <c r="P18" i="2" s="1"/>
  <c r="Q18" i="2" s="1"/>
  <c r="R27" i="4" l="1"/>
  <c r="T27" i="4"/>
  <c r="T22" i="4"/>
  <c r="S22" i="4"/>
  <c r="R22" i="4"/>
  <c r="U22" i="4"/>
  <c r="S25" i="4"/>
  <c r="R25" i="4"/>
  <c r="U25" i="4"/>
  <c r="T25" i="4"/>
  <c r="R32" i="4"/>
  <c r="U32" i="4"/>
  <c r="T32" i="4"/>
  <c r="S32" i="4"/>
  <c r="T18" i="4"/>
  <c r="S18" i="4"/>
  <c r="R18" i="4"/>
  <c r="U18" i="4"/>
  <c r="R24" i="4"/>
  <c r="U24" i="4"/>
  <c r="T24" i="4"/>
  <c r="S24" i="4"/>
  <c r="R20" i="4"/>
  <c r="U20" i="4"/>
  <c r="T20" i="4"/>
  <c r="S20" i="4"/>
  <c r="U15" i="4"/>
  <c r="T15" i="4"/>
  <c r="S15" i="4"/>
  <c r="R15" i="4"/>
  <c r="S17" i="4"/>
  <c r="R17" i="4"/>
  <c r="U17" i="4"/>
  <c r="T17" i="4"/>
  <c r="S33" i="4"/>
  <c r="R33" i="4"/>
  <c r="U33" i="4"/>
  <c r="T33" i="4"/>
  <c r="S29" i="4"/>
  <c r="R29" i="4"/>
  <c r="U29" i="4"/>
  <c r="T29" i="4"/>
  <c r="U31" i="4"/>
  <c r="T31" i="4"/>
  <c r="S31" i="4"/>
  <c r="R31" i="4"/>
  <c r="S27" i="2"/>
  <c r="R27" i="2"/>
  <c r="T27" i="2"/>
  <c r="U27" i="2"/>
  <c r="R18" i="2"/>
  <c r="U18" i="2"/>
  <c r="S18" i="2"/>
  <c r="T18" i="2"/>
  <c r="P13" i="2"/>
  <c r="Q13" i="2" s="1"/>
  <c r="P21" i="2"/>
  <c r="Q21" i="2" s="1"/>
  <c r="P33" i="2"/>
  <c r="Q33" i="2" s="1"/>
  <c r="P24" i="2"/>
  <c r="Q24" i="2" s="1"/>
  <c r="P17" i="2"/>
  <c r="Q17" i="2" s="1"/>
  <c r="P15" i="2"/>
  <c r="Q15" i="2" s="1"/>
  <c r="P20" i="2"/>
  <c r="Q20" i="2" s="1"/>
  <c r="P32" i="2"/>
  <c r="Q32" i="2" s="1"/>
  <c r="P25" i="2"/>
  <c r="Q25" i="2" s="1"/>
  <c r="P30" i="2"/>
  <c r="Q30" i="2" s="1"/>
  <c r="P23" i="2"/>
  <c r="Q23" i="2" s="1"/>
  <c r="P16" i="2"/>
  <c r="Q16" i="2" s="1"/>
  <c r="P28" i="2"/>
  <c r="Q28" i="2" s="1"/>
  <c r="P14" i="2"/>
  <c r="Q14" i="2" s="1"/>
  <c r="P26" i="2"/>
  <c r="Q26" i="2" s="1"/>
  <c r="P19" i="2"/>
  <c r="Q19" i="2" s="1"/>
  <c r="P31" i="2"/>
  <c r="Q31" i="2" s="1"/>
  <c r="P29" i="2"/>
  <c r="Q29" i="2" s="1"/>
  <c r="P22" i="2"/>
  <c r="Q22" i="2" s="1"/>
  <c r="T16" i="2" l="1"/>
  <c r="S16" i="2"/>
  <c r="R16" i="2"/>
  <c r="U16" i="2"/>
  <c r="R22" i="2"/>
  <c r="U22" i="2"/>
  <c r="T22" i="2"/>
  <c r="S22" i="2"/>
  <c r="R26" i="2"/>
  <c r="S26" i="2"/>
  <c r="U26" i="2"/>
  <c r="T26" i="2"/>
  <c r="S23" i="2"/>
  <c r="R23" i="2"/>
  <c r="T23" i="2"/>
  <c r="U23" i="2"/>
  <c r="T20" i="2"/>
  <c r="S20" i="2"/>
  <c r="U20" i="2"/>
  <c r="R20" i="2"/>
  <c r="U33" i="2"/>
  <c r="T33" i="2"/>
  <c r="S33" i="2"/>
  <c r="R33" i="2"/>
  <c r="S19" i="2"/>
  <c r="R19" i="2"/>
  <c r="U19" i="2"/>
  <c r="T19" i="2"/>
  <c r="T24" i="2"/>
  <c r="U24" i="2"/>
  <c r="S24" i="2"/>
  <c r="R24" i="2"/>
  <c r="U29" i="2"/>
  <c r="R29" i="2"/>
  <c r="T29" i="2"/>
  <c r="S29" i="2"/>
  <c r="R14" i="2"/>
  <c r="S14" i="2"/>
  <c r="U14" i="2"/>
  <c r="T14" i="2"/>
  <c r="R30" i="2"/>
  <c r="U30" i="2"/>
  <c r="S30" i="2"/>
  <c r="T30" i="2"/>
  <c r="S15" i="2"/>
  <c r="R15" i="2"/>
  <c r="T15" i="2"/>
  <c r="U15" i="2"/>
  <c r="U21" i="2"/>
  <c r="T21" i="2"/>
  <c r="R21" i="2"/>
  <c r="S21" i="2"/>
  <c r="T32" i="2"/>
  <c r="U32" i="2"/>
  <c r="S32" i="2"/>
  <c r="R32" i="2"/>
  <c r="S31" i="2"/>
  <c r="R31" i="2"/>
  <c r="U31" i="2"/>
  <c r="T31" i="2"/>
  <c r="T28" i="2"/>
  <c r="S28" i="2"/>
  <c r="R28" i="2"/>
  <c r="U28" i="2"/>
  <c r="U25" i="2"/>
  <c r="T25" i="2"/>
  <c r="S25" i="2"/>
  <c r="R25" i="2"/>
  <c r="U17" i="2"/>
  <c r="T17" i="2"/>
  <c r="S17" i="2"/>
  <c r="R17" i="2"/>
  <c r="R13" i="2"/>
  <c r="S13" i="2"/>
  <c r="U13" i="2"/>
  <c r="T13" i="2"/>
</calcChain>
</file>

<file path=xl/sharedStrings.xml><?xml version="1.0" encoding="utf-8"?>
<sst xmlns="http://schemas.openxmlformats.org/spreadsheetml/2006/main" count="1253" uniqueCount="414">
  <si>
    <t>Sector Upon Graduation (N=1,453)</t>
  </si>
  <si>
    <t>Not found/Insufficient</t>
  </si>
  <si>
    <t>Academia</t>
  </si>
  <si>
    <t>For-Profit</t>
  </si>
  <si>
    <t>Government</t>
  </si>
  <si>
    <t>Nonprofit</t>
  </si>
  <si>
    <t>info</t>
  </si>
  <si>
    <t>N %</t>
  </si>
  <si>
    <t>Biochemistry and Molecular Biology</t>
  </si>
  <si>
    <t>20 47</t>
  </si>
  <si>
    <t>3 7</t>
  </si>
  <si>
    <t>4 9</t>
  </si>
  <si>
    <t>12 28</t>
  </si>
  <si>
    <t>Biochemistry, Cellular and Molecular Biology</t>
  </si>
  <si>
    <t>77 46</t>
  </si>
  <si>
    <t>14 8</t>
  </si>
  <si>
    <t>16 10</t>
  </si>
  <si>
    <t>11 7</t>
  </si>
  <si>
    <t>48 29</t>
  </si>
  <si>
    <t>Biological Chemistry</t>
  </si>
  <si>
    <t>65 44</t>
  </si>
  <si>
    <t>10 7</t>
  </si>
  <si>
    <t>14 9</t>
  </si>
  <si>
    <t>12 8</t>
  </si>
  <si>
    <t>48 32</t>
  </si>
  <si>
    <t>Biomedical Engineering</t>
  </si>
  <si>
    <t>40 38</t>
  </si>
  <si>
    <t>20 19</t>
  </si>
  <si>
    <t>12 11</t>
  </si>
  <si>
    <t>6 6</t>
  </si>
  <si>
    <t>27 26</t>
  </si>
  <si>
    <t>Biophysics &amp; Program in Molecular Biophysics</t>
  </si>
  <si>
    <t>34 57</t>
  </si>
  <si>
    <t>4 7</t>
  </si>
  <si>
    <t>5 8</t>
  </si>
  <si>
    <t>3 5</t>
  </si>
  <si>
    <t>14 23</t>
  </si>
  <si>
    <t>Biostatistics</t>
  </si>
  <si>
    <t>26 53</t>
  </si>
  <si>
    <t>9 18</t>
  </si>
  <si>
    <t>5 10</t>
  </si>
  <si>
    <t>1 2</t>
  </si>
  <si>
    <t>8 16</t>
  </si>
  <si>
    <t>Cell Biology</t>
  </si>
  <si>
    <t>0 0</t>
  </si>
  <si>
    <t>1 100</t>
  </si>
  <si>
    <t>Cellular and Molecular Medicine</t>
  </si>
  <si>
    <t>50 53</t>
  </si>
  <si>
    <t>8 8</t>
  </si>
  <si>
    <t>3 3</t>
  </si>
  <si>
    <t>28 29</t>
  </si>
  <si>
    <t>Cellular and Molecular Physiology</t>
  </si>
  <si>
    <t>3 30</t>
  </si>
  <si>
    <t>1 10</t>
  </si>
  <si>
    <t>5 50</t>
  </si>
  <si>
    <t>Chemical and Biomolecular Engineering</t>
  </si>
  <si>
    <t>23 43</t>
  </si>
  <si>
    <t>14 26</t>
  </si>
  <si>
    <t>12 22</t>
  </si>
  <si>
    <t>Chemistry</t>
  </si>
  <si>
    <t>54 47</t>
  </si>
  <si>
    <t>27 24</t>
  </si>
  <si>
    <t>13 11</t>
  </si>
  <si>
    <t>4 4</t>
  </si>
  <si>
    <t>16 14</t>
  </si>
  <si>
    <t>Clinical Investigation</t>
  </si>
  <si>
    <t>12 29</t>
  </si>
  <si>
    <t>28 68</t>
  </si>
  <si>
    <t>Environmental Health &amp; Engineering</t>
  </si>
  <si>
    <t>22 35</t>
  </si>
  <si>
    <t>4 6</t>
  </si>
  <si>
    <t>8 13</t>
  </si>
  <si>
    <t>28 44</t>
  </si>
  <si>
    <t>Epidemiology</t>
  </si>
  <si>
    <t>76 40</t>
  </si>
  <si>
    <t>10 5</t>
  </si>
  <si>
    <t>33 17</t>
  </si>
  <si>
    <t>6 3</t>
  </si>
  <si>
    <t>67 35</t>
  </si>
  <si>
    <t>Functional Anatomy and Evolution</t>
  </si>
  <si>
    <t>5 45</t>
  </si>
  <si>
    <t>6 55</t>
  </si>
  <si>
    <t>Human Genetics and Molecular Biology</t>
  </si>
  <si>
    <t>19 37</t>
  </si>
  <si>
    <t>7 13</t>
  </si>
  <si>
    <t>20 38</t>
  </si>
  <si>
    <t>Immunology</t>
  </si>
  <si>
    <t>18 49</t>
  </si>
  <si>
    <t>2 5</t>
  </si>
  <si>
    <t>4 11</t>
  </si>
  <si>
    <t>1 3</t>
  </si>
  <si>
    <t>12 32</t>
  </si>
  <si>
    <t>Molecular Microbiology and Immunology</t>
  </si>
  <si>
    <t>21 36</t>
  </si>
  <si>
    <t>16 27</t>
  </si>
  <si>
    <t>Neuroscience</t>
  </si>
  <si>
    <t>37 52</t>
  </si>
  <si>
    <t>1 1</t>
  </si>
  <si>
    <t>3 4</t>
  </si>
  <si>
    <t>2 3</t>
  </si>
  <si>
    <t>28 39</t>
  </si>
  <si>
    <t>Pathobiology</t>
  </si>
  <si>
    <t>10 43</t>
  </si>
  <si>
    <t>3 13</t>
  </si>
  <si>
    <t>1 4</t>
  </si>
  <si>
    <t>9 39</t>
  </si>
  <si>
    <t>Pharmacology and Molecular Sciences</t>
  </si>
  <si>
    <t>26 45</t>
  </si>
  <si>
    <t>10 17</t>
  </si>
  <si>
    <t>6 10</t>
  </si>
  <si>
    <t>14 24</t>
  </si>
  <si>
    <t>Sector Five Years After Graduation (N=1,453)</t>
  </si>
  <si>
    <t>Biochemistry and Molecular Biology 14 33</t>
  </si>
  <si>
    <t>9 21</t>
  </si>
  <si>
    <t>14 33</t>
  </si>
  <si>
    <t>Biochemistry, Cellular and Molecular Biology 61 37</t>
  </si>
  <si>
    <t>26 16</t>
  </si>
  <si>
    <t>13 8</t>
  </si>
  <si>
    <t>52 31</t>
  </si>
  <si>
    <t>Biological Chemistry 59 40</t>
  </si>
  <si>
    <t>19 13</t>
  </si>
  <si>
    <t>17 11</t>
  </si>
  <si>
    <t>8 5</t>
  </si>
  <si>
    <t>46 31</t>
  </si>
  <si>
    <t>Biomedical Engineering 30 29</t>
  </si>
  <si>
    <t>29 28</t>
  </si>
  <si>
    <t>11 10</t>
  </si>
  <si>
    <t>Biophysics &amp; Program in Molecular Biophysics 25 42</t>
  </si>
  <si>
    <t>7 12</t>
  </si>
  <si>
    <t>15 25</t>
  </si>
  <si>
    <t>Biostatistics 23 47</t>
  </si>
  <si>
    <t>15 31</t>
  </si>
  <si>
    <t>Cell Biology 0 0</t>
  </si>
  <si>
    <t>Cellular and Molecular Medicine 36 38</t>
  </si>
  <si>
    <t>20 21</t>
  </si>
  <si>
    <t>5 5</t>
  </si>
  <si>
    <t>Cellular and Molecular Physiology 4 40</t>
  </si>
  <si>
    <t>Chemical and Biomolecular Engineering 13 24</t>
  </si>
  <si>
    <t>24 44</t>
  </si>
  <si>
    <t>2 4</t>
  </si>
  <si>
    <t>13 24</t>
  </si>
  <si>
    <t>Chemistry 24 21</t>
  </si>
  <si>
    <t>44 39</t>
  </si>
  <si>
    <t>14 12</t>
  </si>
  <si>
    <t>6 5</t>
  </si>
  <si>
    <t>26 23</t>
  </si>
  <si>
    <t>Clinical Investigation 12 29</t>
  </si>
  <si>
    <t>Environmental Health &amp; Engineering 18 29</t>
  </si>
  <si>
    <t>7 11</t>
  </si>
  <si>
    <t>9 14</t>
  </si>
  <si>
    <t>29 46</t>
  </si>
  <si>
    <t>Epidemiology 73 38</t>
  </si>
  <si>
    <t>16 8</t>
  </si>
  <si>
    <t>31 16</t>
  </si>
  <si>
    <t>66 34</t>
  </si>
  <si>
    <t>Functional Anatomy and Evolution 5 45</t>
  </si>
  <si>
    <t>Human Genetics and Molecular Biology 21 40</t>
  </si>
  <si>
    <t>8 15</t>
  </si>
  <si>
    <t>17 33</t>
  </si>
  <si>
    <t>Immunology 16 43</t>
  </si>
  <si>
    <t>3 8</t>
  </si>
  <si>
    <t>Molecular Microbiology and Immunology 16 27</t>
  </si>
  <si>
    <t>Neuroscience 34 48</t>
  </si>
  <si>
    <t>Pathobiology 7 30</t>
  </si>
  <si>
    <t>8 35</t>
  </si>
  <si>
    <t>6 26</t>
  </si>
  <si>
    <t>Pharmacology and Molecular Sciences 18 31</t>
  </si>
  <si>
    <t>17 29</t>
  </si>
  <si>
    <t>Sector Ten Years After Graduation (N=1,240)</t>
  </si>
  <si>
    <t>N  %</t>
  </si>
  <si>
    <t>Biochemistry and Molecular Biology 9 23</t>
  </si>
  <si>
    <t>15 38</t>
  </si>
  <si>
    <t>12 31</t>
  </si>
  <si>
    <t>Biochemistry, Cellular and Molecular Biology 51 34</t>
  </si>
  <si>
    <t>30 20</t>
  </si>
  <si>
    <t>13 9</t>
  </si>
  <si>
    <t>47 32</t>
  </si>
  <si>
    <t>Biological Chemistry 47 38</t>
  </si>
  <si>
    <t>23 19</t>
  </si>
  <si>
    <t>8 7</t>
  </si>
  <si>
    <t>2 2</t>
  </si>
  <si>
    <t>43 35</t>
  </si>
  <si>
    <t>Biomedical Engineering 29 33</t>
  </si>
  <si>
    <t>25 29</t>
  </si>
  <si>
    <t>5 6</t>
  </si>
  <si>
    <t>6 7</t>
  </si>
  <si>
    <t>22 25</t>
  </si>
  <si>
    <t>Biophysics &amp; Program in Molecular Biophysics 16 36</t>
  </si>
  <si>
    <t>11 24</t>
  </si>
  <si>
    <t>Biostatistics 18 42</t>
  </si>
  <si>
    <t>13 30</t>
  </si>
  <si>
    <t>Cellular and Molecular Medicine 25 30</t>
  </si>
  <si>
    <t>20 24</t>
  </si>
  <si>
    <t>27 33</t>
  </si>
  <si>
    <t>Cellular and Molecular Physiology 3 33</t>
  </si>
  <si>
    <t>1 11</t>
  </si>
  <si>
    <t>5 56</t>
  </si>
  <si>
    <t>Chemical and Biomolecular Engineering 11 24</t>
  </si>
  <si>
    <t>18 40</t>
  </si>
  <si>
    <t>10 22</t>
  </si>
  <si>
    <t>Chemistry 16 16</t>
  </si>
  <si>
    <t>40 41</t>
  </si>
  <si>
    <t>13 13</t>
  </si>
  <si>
    <t>26 27</t>
  </si>
  <si>
    <t>Clinical Investigation 11 28</t>
  </si>
  <si>
    <t>27 69</t>
  </si>
  <si>
    <t>Environmental Health &amp; Engineering 14 26</t>
  </si>
  <si>
    <t>6 11</t>
  </si>
  <si>
    <t>5 9</t>
  </si>
  <si>
    <t>27 51</t>
  </si>
  <si>
    <t>Epidemiology 57 36</t>
  </si>
  <si>
    <t>19 12</t>
  </si>
  <si>
    <t>59 37</t>
  </si>
  <si>
    <t>Functional Anatomy and Evolution 5 50</t>
  </si>
  <si>
    <t>Human Genetics and Molecular Biology 13 28</t>
  </si>
  <si>
    <t>9 20</t>
  </si>
  <si>
    <t>6 13</t>
  </si>
  <si>
    <t>16 35</t>
  </si>
  <si>
    <t>Immunology 12 39</t>
  </si>
  <si>
    <t>4 13</t>
  </si>
  <si>
    <t>3 10</t>
  </si>
  <si>
    <t>2 6</t>
  </si>
  <si>
    <t>10 32</t>
  </si>
  <si>
    <t>Molecular Microbiology and Immunology 14 27</t>
  </si>
  <si>
    <t>13 25</t>
  </si>
  <si>
    <t>10 20</t>
  </si>
  <si>
    <t>12 24</t>
  </si>
  <si>
    <t>Neuroscience 29 48</t>
  </si>
  <si>
    <t>23 38</t>
  </si>
  <si>
    <t>Pathobiology 6 33</t>
  </si>
  <si>
    <t>5 28</t>
  </si>
  <si>
    <t>1 6</t>
  </si>
  <si>
    <t>2 11</t>
  </si>
  <si>
    <t>4 22</t>
  </si>
  <si>
    <t>Pharmacology and Molecular Sciences 13 25</t>
  </si>
  <si>
    <t>20 39</t>
  </si>
  <si>
    <t>4 8</t>
  </si>
  <si>
    <t>Career Type Upon Graduation (N=1,453)</t>
  </si>
  <si>
    <t>Further</t>
  </si>
  <si>
    <t>Not</t>
  </si>
  <si>
    <t>Primarily</t>
  </si>
  <si>
    <t>Science-</t>
  </si>
  <si>
    <t>Not related</t>
  </si>
  <si>
    <t>training or</t>
  </si>
  <si>
    <t>found/Insufficient</t>
  </si>
  <si>
    <t>research</t>
  </si>
  <si>
    <t>teaching</t>
  </si>
  <si>
    <t>related</t>
  </si>
  <si>
    <t>to science</t>
  </si>
  <si>
    <t>education</t>
  </si>
  <si>
    <t>Biochemistry and Molecular Biology 20 47</t>
  </si>
  <si>
    <t>5 12</t>
  </si>
  <si>
    <t>Biochemistry, Cellular and Molecular Biology 85 51</t>
  </si>
  <si>
    <t>4 2</t>
  </si>
  <si>
    <t>2 1</t>
  </si>
  <si>
    <t>Biological Chemistry 68 46</t>
  </si>
  <si>
    <t>15 10</t>
  </si>
  <si>
    <t>5 3</t>
  </si>
  <si>
    <t>3 2</t>
  </si>
  <si>
    <t>Biomedical Engineering 32 30</t>
  </si>
  <si>
    <t>26 25</t>
  </si>
  <si>
    <t>9 9</t>
  </si>
  <si>
    <t>Biophysics &amp; Program in Molecular Biophysics 35 58</t>
  </si>
  <si>
    <t>Biostatistics 8 16</t>
  </si>
  <si>
    <t>21 43</t>
  </si>
  <si>
    <t>Cellular and Molecular Medicine 43 45</t>
  </si>
  <si>
    <t>12 13</t>
  </si>
  <si>
    <t>7 7</t>
  </si>
  <si>
    <t>Cellular and Molecular Physiology 2 20</t>
  </si>
  <si>
    <t>2 20</t>
  </si>
  <si>
    <t>Chemical and Biomolecular Engineering 18 33</t>
  </si>
  <si>
    <t>Chemistry 56 49</t>
  </si>
  <si>
    <t>19 17</t>
  </si>
  <si>
    <t>9 8</t>
  </si>
  <si>
    <t>Clinical Investigation 0 0</t>
  </si>
  <si>
    <t>11 27</t>
  </si>
  <si>
    <t>Environmental Health &amp; Engineering 11 17</t>
  </si>
  <si>
    <t>14 22</t>
  </si>
  <si>
    <t>Epidemiology 29 15</t>
  </si>
  <si>
    <t>74 39</t>
  </si>
  <si>
    <t>14 7</t>
  </si>
  <si>
    <t>Functional Anatomy and Evolution 2 18</t>
  </si>
  <si>
    <t>1 9</t>
  </si>
  <si>
    <t>2 18</t>
  </si>
  <si>
    <t>Human Genetics and Molecular Biology 19 37</t>
  </si>
  <si>
    <t>Immunology 22 59</t>
  </si>
  <si>
    <t>Molecular Microbiology and Immunology 28 47</t>
  </si>
  <si>
    <t>11 19</t>
  </si>
  <si>
    <t>Neuroscience 30 42</t>
  </si>
  <si>
    <t>9 13</t>
  </si>
  <si>
    <t>5 22</t>
  </si>
  <si>
    <t>Pharmacology and Molecular Sciences 26 45</t>
  </si>
  <si>
    <t>8 14</t>
  </si>
  <si>
    <t>Career Type Five Years After Graduation (N=1,453)</t>
  </si>
  <si>
    <t>N%  N%</t>
  </si>
  <si>
    <t>N%</t>
  </si>
  <si>
    <t>Biochemistry and Molecular Biology 10 23 6 14</t>
  </si>
  <si>
    <t>6 14</t>
  </si>
  <si>
    <t>Biochemistry, Cellular and Molecular Biology 35 21 42 25</t>
  </si>
  <si>
    <t>10 6</t>
  </si>
  <si>
    <t>Biological Chemistry 37 25 35 23</t>
  </si>
  <si>
    <t>7 5</t>
  </si>
  <si>
    <t>Biomedical Engineering 12 11 40 38</t>
  </si>
  <si>
    <t>16 15</t>
  </si>
  <si>
    <t>Biophysics &amp; Program in Molecular Biophysics 21 35 12 20</t>
  </si>
  <si>
    <t>Biostatistics 1 2 24 49</t>
  </si>
  <si>
    <t>3 6</t>
  </si>
  <si>
    <t>Cell Biology 0 0 0 0</t>
  </si>
  <si>
    <t>Cellular and Molecular Medicine 20 21 25 26</t>
  </si>
  <si>
    <t>11 12</t>
  </si>
  <si>
    <t>Cellular and Molecular Physiology 2 20 3 30</t>
  </si>
  <si>
    <t>Chemical and Biomolecular Engineering 2 4 20 37</t>
  </si>
  <si>
    <t>11 20</t>
  </si>
  <si>
    <t>Chemistry 6 5 44 39</t>
  </si>
  <si>
    <t>Clinical Investigation 0 0 11 27</t>
  </si>
  <si>
    <t>Environmental Health &amp; Engineering 2 3 18 29</t>
  </si>
  <si>
    <t>Epidemiology 1 1 90 47</t>
  </si>
  <si>
    <t>7 4</t>
  </si>
  <si>
    <t>20 10</t>
  </si>
  <si>
    <t>8 4</t>
  </si>
  <si>
    <t>Functional Anatomy and Evolution 1 9 2 18</t>
  </si>
  <si>
    <t>Human Genetics and Molecular Biology 11 21 15 29</t>
  </si>
  <si>
    <t>Immunology 11 30 9 24</t>
  </si>
  <si>
    <t>Molecular Microbiology and Immunology 8 14 24 41</t>
  </si>
  <si>
    <t>Neuroscience 17 24 17 24</t>
  </si>
  <si>
    <t>5 7</t>
  </si>
  <si>
    <t>Pathobiology 4 17 8 35</t>
  </si>
  <si>
    <t>4 17</t>
  </si>
  <si>
    <t>Pharmacology and Molecular Sciences 13 22 14 24</t>
  </si>
  <si>
    <t>12 21</t>
  </si>
  <si>
    <t>Career Type Ten Years After Graduation (N=1,240)</t>
  </si>
  <si>
    <t>N  %  N  %</t>
  </si>
  <si>
    <t>Biochemistry and Molecular Biology 1 3 8 21</t>
  </si>
  <si>
    <t>10 26</t>
  </si>
  <si>
    <t>5 13</t>
  </si>
  <si>
    <t>Biochemistry, Cellular and Molecular Biology 6 4 43 29</t>
  </si>
  <si>
    <t>16 11</t>
  </si>
  <si>
    <t>20 13</t>
  </si>
  <si>
    <t>Biological Chemistry 8 7 37 30</t>
  </si>
  <si>
    <t>18 15</t>
  </si>
  <si>
    <t>9 7</t>
  </si>
  <si>
    <t>Biomedical Engineering 3 3 32 37</t>
  </si>
  <si>
    <t>14 16</t>
  </si>
  <si>
    <t>13 15</t>
  </si>
  <si>
    <t>Biophysics &amp; Program in Molecular Biophysics 4 9 14 31</t>
  </si>
  <si>
    <t>5 11</t>
  </si>
  <si>
    <t>Biostatistics 0 0 18 42</t>
  </si>
  <si>
    <t>Cellular and Molecular Medicine 3 4 22 27</t>
  </si>
  <si>
    <t>4 5</t>
  </si>
  <si>
    <t>19 23</t>
  </si>
  <si>
    <t>8 10</t>
  </si>
  <si>
    <t>Cellular and Molecular Physiology 1 11 2 22</t>
  </si>
  <si>
    <t>Chemical and Biomolecular Engineering 0 0 14 31</t>
  </si>
  <si>
    <t>8 18</t>
  </si>
  <si>
    <t>Chemistry 1 1 26 27</t>
  </si>
  <si>
    <t>21 22</t>
  </si>
  <si>
    <t>17 18</t>
  </si>
  <si>
    <t>Clinical Investigation 0 0 9 23</t>
  </si>
  <si>
    <t>Environmental Health &amp; Engineering 0 0 11 21</t>
  </si>
  <si>
    <t>10 19</t>
  </si>
  <si>
    <t>Epidemiology 0 0 57 36</t>
  </si>
  <si>
    <t>27 17</t>
  </si>
  <si>
    <t>Functional Anatomy and Evolution 0 0 3 30</t>
  </si>
  <si>
    <t>Human Genetics and Molecular Biology 1 2 16 35</t>
  </si>
  <si>
    <t>Immunology 3 10 10 32</t>
  </si>
  <si>
    <t>5 16</t>
  </si>
  <si>
    <t>Molecular Microbiology and Immunology 1 2 15 29</t>
  </si>
  <si>
    <t>Neuroscience 1 2 19 32</t>
  </si>
  <si>
    <t>Pathobiology 0 0 7 39</t>
  </si>
  <si>
    <t>6 33</t>
  </si>
  <si>
    <t>Pharmacology and Molecular Sciences 0 0 19 37</t>
  </si>
  <si>
    <t>7 14</t>
  </si>
  <si>
    <t>%</t>
  </si>
  <si>
    <t xml:space="preserve">N  </t>
  </si>
  <si>
    <t>N</t>
  </si>
  <si>
    <t xml:space="preserve">Further training or research </t>
  </si>
  <si>
    <t>primaryly research</t>
  </si>
  <si>
    <t>convert to 2015</t>
  </si>
  <si>
    <t>Not found/Insufficient Info</t>
  </si>
  <si>
    <t>Not found/Insufficient info</t>
  </si>
  <si>
    <t xml:space="preserve">Biochemistry and Molecular Biology </t>
  </si>
  <si>
    <t xml:space="preserve">Biochemistry, Cellular and Molecular Biology </t>
  </si>
  <si>
    <t xml:space="preserve">Biological Chemistry </t>
  </si>
  <si>
    <t xml:space="preserve">Chemical and Biomolecular Engineering </t>
  </si>
  <si>
    <t>mu</t>
  </si>
  <si>
    <t>sigma</t>
  </si>
  <si>
    <t>zn_academia</t>
  </si>
  <si>
    <t>zn_profit</t>
  </si>
  <si>
    <t>zn_gov</t>
  </si>
  <si>
    <t>zn_nonprofit</t>
  </si>
  <si>
    <t>zn_notfound</t>
  </si>
  <si>
    <t>dist_1</t>
  </si>
  <si>
    <t>dist_2</t>
  </si>
  <si>
    <t>dist_3</t>
  </si>
  <si>
    <t>dist_4</t>
  </si>
  <si>
    <t>min</t>
  </si>
  <si>
    <t>choice</t>
  </si>
  <si>
    <t>acadmia</t>
  </si>
  <si>
    <t>profit</t>
  </si>
  <si>
    <t>government</t>
  </si>
  <si>
    <t>non-profit</t>
  </si>
  <si>
    <t>Profit</t>
  </si>
  <si>
    <t>Non-profit</t>
  </si>
  <si>
    <t>Label</t>
  </si>
  <si>
    <t>zp_academia</t>
  </si>
  <si>
    <t>zp_profit</t>
  </si>
  <si>
    <t>zp_gov</t>
  </si>
  <si>
    <t>zp-nonprofit</t>
  </si>
  <si>
    <t>zp_notfound</t>
  </si>
  <si>
    <t>academia</t>
  </si>
  <si>
    <t>mean</t>
  </si>
  <si>
    <t>Assign_to</t>
  </si>
  <si>
    <t>Department</t>
  </si>
  <si>
    <t>zp_non-profit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</si>
</sst>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profit VS Number of Academia after graduation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graduation!$R$12</c:f>
              <c:strCache>
                <c:ptCount val="1"/>
                <c:pt idx="0">
                  <c:v>acadmia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graduation!$C$13:$C$33</c:f>
              <c:numCache>
                <c:formatCode>General</c:formatCode>
                <c:ptCount val="21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14</c:v>
                </c:pt>
                <c:pt idx="10">
                  <c:v>27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10</c:v>
                </c:pt>
              </c:numCache>
            </c:numRef>
          </c:xVal>
          <c:yVal>
            <c:numRef>
              <c:f>graduation!$R$13:$R$33</c:f>
              <c:numCache>
                <c:formatCode>General</c:formatCode>
                <c:ptCount val="21"/>
                <c:pt idx="0">
                  <c:v>#N/A</c:v>
                </c:pt>
                <c:pt idx="1">
                  <c:v>77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7-4A1B-854D-5E0C71784FDE}"/>
            </c:ext>
          </c:extLst>
        </c:ser>
        <c:ser>
          <c:idx val="0"/>
          <c:order val="1"/>
          <c:tx>
            <c:strRef>
              <c:f>graduation!$S$12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graduation!$C$13:$C$33</c:f>
              <c:numCache>
                <c:formatCode>General</c:formatCode>
                <c:ptCount val="21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14</c:v>
                </c:pt>
                <c:pt idx="10">
                  <c:v>27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10</c:v>
                </c:pt>
              </c:numCache>
            </c:numRef>
          </c:xVal>
          <c:yVal>
            <c:numRef>
              <c:f>graduation!$S$13:$S$33</c:f>
              <c:numCache>
                <c:formatCode>General</c:formatCode>
                <c:ptCount val="21"/>
                <c:pt idx="0">
                  <c:v>20</c:v>
                </c:pt>
                <c:pt idx="1">
                  <c:v>#N/A</c:v>
                </c:pt>
                <c:pt idx="2">
                  <c:v>#N/A</c:v>
                </c:pt>
                <c:pt idx="3">
                  <c:v>40</c:v>
                </c:pt>
                <c:pt idx="4">
                  <c:v>34</c:v>
                </c:pt>
                <c:pt idx="5">
                  <c:v>26</c:v>
                </c:pt>
                <c:pt idx="6">
                  <c:v>0</c:v>
                </c:pt>
                <c:pt idx="7">
                  <c:v>#N/A</c:v>
                </c:pt>
                <c:pt idx="8">
                  <c:v>3</c:v>
                </c:pt>
                <c:pt idx="9">
                  <c:v>23</c:v>
                </c:pt>
                <c:pt idx="10">
                  <c:v>54</c:v>
                </c:pt>
                <c:pt idx="11">
                  <c:v>12</c:v>
                </c:pt>
                <c:pt idx="12">
                  <c:v>22</c:v>
                </c:pt>
                <c:pt idx="13">
                  <c:v>#N/A</c:v>
                </c:pt>
                <c:pt idx="14">
                  <c:v>5</c:v>
                </c:pt>
                <c:pt idx="15">
                  <c:v>19</c:v>
                </c:pt>
                <c:pt idx="16">
                  <c:v>18</c:v>
                </c:pt>
                <c:pt idx="17">
                  <c:v>21</c:v>
                </c:pt>
                <c:pt idx="18">
                  <c:v>#N/A</c:v>
                </c:pt>
                <c:pt idx="19">
                  <c:v>10</c:v>
                </c:pt>
                <c:pt idx="2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7-4A1B-854D-5E0C71784FDE}"/>
            </c:ext>
          </c:extLst>
        </c:ser>
        <c:ser>
          <c:idx val="2"/>
          <c:order val="2"/>
          <c:tx>
            <c:strRef>
              <c:f>graduation!$T$12</c:f>
              <c:strCache>
                <c:ptCount val="1"/>
                <c:pt idx="0">
                  <c:v>government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graduation!$C$13:$C$33</c:f>
              <c:numCache>
                <c:formatCode>General</c:formatCode>
                <c:ptCount val="21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14</c:v>
                </c:pt>
                <c:pt idx="10">
                  <c:v>27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10</c:v>
                </c:pt>
              </c:numCache>
            </c:numRef>
          </c:xVal>
          <c:yVal>
            <c:numRef>
              <c:f>graduation!$T$13:$T$33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7-4A1B-854D-5E0C71784FDE}"/>
            </c:ext>
          </c:extLst>
        </c:ser>
        <c:ser>
          <c:idx val="3"/>
          <c:order val="3"/>
          <c:tx>
            <c:strRef>
              <c:f>graduation!$U$12</c:f>
              <c:strCache>
                <c:ptCount val="1"/>
                <c:pt idx="0">
                  <c:v>non-profit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graduation!$C$13:$C$33</c:f>
              <c:numCache>
                <c:formatCode>General</c:formatCode>
                <c:ptCount val="21"/>
                <c:pt idx="0">
                  <c:v>3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14</c:v>
                </c:pt>
                <c:pt idx="10">
                  <c:v>27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10</c:v>
                </c:pt>
              </c:numCache>
            </c:numRef>
          </c:xVal>
          <c:yVal>
            <c:numRef>
              <c:f>graduation!$U$13:$U$33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65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7-4A1B-854D-5E0C7178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86624"/>
        <c:axId val="634379736"/>
      </c:scatterChart>
      <c:valAx>
        <c:axId val="6343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79736"/>
        <c:crosses val="autoZero"/>
        <c:crossBetween val="midCat"/>
      </c:valAx>
      <c:valAx>
        <c:axId val="6343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Profit VS Percentage of Academia after graduation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graduation!$AQ$12</c:f>
              <c:strCache>
                <c:ptCount val="1"/>
                <c:pt idx="0">
                  <c:v>academia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graduation!$AB$13:$AB$33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26</c:v>
                </c:pt>
                <c:pt idx="10">
                  <c:v>24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13</c:v>
                </c:pt>
                <c:pt idx="20">
                  <c:v>17</c:v>
                </c:pt>
              </c:numCache>
            </c:numRef>
          </c:xVal>
          <c:yVal>
            <c:numRef>
              <c:f>graduation!$AQ$13:$AQ$33</c:f>
              <c:numCache>
                <c:formatCode>General</c:formatCode>
                <c:ptCount val="21"/>
                <c:pt idx="0">
                  <c:v>#N/A</c:v>
                </c:pt>
                <c:pt idx="1">
                  <c:v>46</c:v>
                </c:pt>
                <c:pt idx="2">
                  <c:v>#N/A</c:v>
                </c:pt>
                <c:pt idx="3">
                  <c:v>#N/A</c:v>
                </c:pt>
                <c:pt idx="4">
                  <c:v>57</c:v>
                </c:pt>
                <c:pt idx="5">
                  <c:v>#N/A</c:v>
                </c:pt>
                <c:pt idx="6">
                  <c:v>#N/A</c:v>
                </c:pt>
                <c:pt idx="7">
                  <c:v>53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C-40A7-AD00-EB96CB85E996}"/>
            </c:ext>
          </c:extLst>
        </c:ser>
        <c:ser>
          <c:idx val="0"/>
          <c:order val="1"/>
          <c:tx>
            <c:strRef>
              <c:f>graduation!$AR$12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graduation!$AB$13:$AB$33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26</c:v>
                </c:pt>
                <c:pt idx="10">
                  <c:v>24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13</c:v>
                </c:pt>
                <c:pt idx="20">
                  <c:v>17</c:v>
                </c:pt>
              </c:numCache>
            </c:numRef>
          </c:xVal>
          <c:yVal>
            <c:numRef>
              <c:f>graduation!$AR$13:$AR$33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38</c:v>
                </c:pt>
                <c:pt idx="4">
                  <c:v>#N/A</c:v>
                </c:pt>
                <c:pt idx="5">
                  <c:v>53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43</c:v>
                </c:pt>
                <c:pt idx="10">
                  <c:v>47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C-40A7-AD00-EB96CB85E996}"/>
            </c:ext>
          </c:extLst>
        </c:ser>
        <c:ser>
          <c:idx val="3"/>
          <c:order val="2"/>
          <c:tx>
            <c:strRef>
              <c:f>graduation!$AT$12</c:f>
              <c:strCache>
                <c:ptCount val="1"/>
                <c:pt idx="0">
                  <c:v>non-profit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graduation!$AB$13:$AB$33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26</c:v>
                </c:pt>
                <c:pt idx="10">
                  <c:v>24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13</c:v>
                </c:pt>
                <c:pt idx="20">
                  <c:v>17</c:v>
                </c:pt>
              </c:numCache>
            </c:numRef>
          </c:xVal>
          <c:yVal>
            <c:numRef>
              <c:f>graduation!$AT$13:$AT$33</c:f>
              <c:numCache>
                <c:formatCode>General</c:formatCode>
                <c:ptCount val="21"/>
                <c:pt idx="0">
                  <c:v>47</c:v>
                </c:pt>
                <c:pt idx="1">
                  <c:v>#N/A</c:v>
                </c:pt>
                <c:pt idx="2">
                  <c:v>44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C-40A7-AD00-EB96CB85E996}"/>
            </c:ext>
          </c:extLst>
        </c:ser>
        <c:ser>
          <c:idx val="2"/>
          <c:order val="3"/>
          <c:tx>
            <c:strRef>
              <c:f>graduation!$AS$12</c:f>
              <c:strCache>
                <c:ptCount val="1"/>
                <c:pt idx="0">
                  <c:v>government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graduation!$AB$13:$AB$33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19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26</c:v>
                </c:pt>
                <c:pt idx="10">
                  <c:v>24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13</c:v>
                </c:pt>
                <c:pt idx="20">
                  <c:v>17</c:v>
                </c:pt>
              </c:numCache>
            </c:numRef>
          </c:xVal>
          <c:yVal>
            <c:numRef>
              <c:f>graduation!$AS$13:$AS$33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29</c:v>
                </c:pt>
                <c:pt idx="12">
                  <c:v>35</c:v>
                </c:pt>
                <c:pt idx="13">
                  <c:v>40</c:v>
                </c:pt>
                <c:pt idx="14">
                  <c:v>45</c:v>
                </c:pt>
                <c:pt idx="15">
                  <c:v>37</c:v>
                </c:pt>
                <c:pt idx="16">
                  <c:v>49</c:v>
                </c:pt>
                <c:pt idx="17">
                  <c:v>36</c:v>
                </c:pt>
                <c:pt idx="18">
                  <c:v>#N/A</c:v>
                </c:pt>
                <c:pt idx="19">
                  <c:v>43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EC-40A7-AD00-EB96CB85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21648"/>
        <c:axId val="562319024"/>
      </c:scatterChart>
      <c:valAx>
        <c:axId val="5623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0.473950131233595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19024"/>
        <c:crosses val="autoZero"/>
        <c:crossBetween val="midCat"/>
      </c:valAx>
      <c:valAx>
        <c:axId val="562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2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Profit VS Number of Academia in 5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years'!$R$13</c:f>
              <c:strCache>
                <c:ptCount val="1"/>
                <c:pt idx="0">
                  <c:v>academia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years'!$C$14:$C$34</c:f>
              <c:numCache>
                <c:formatCode>General</c:formatCode>
                <c:ptCount val="21"/>
                <c:pt idx="0">
                  <c:v>9</c:v>
                </c:pt>
                <c:pt idx="1">
                  <c:v>26</c:v>
                </c:pt>
                <c:pt idx="2">
                  <c:v>19</c:v>
                </c:pt>
                <c:pt idx="3">
                  <c:v>29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1</c:v>
                </c:pt>
                <c:pt idx="9">
                  <c:v>24</c:v>
                </c:pt>
                <c:pt idx="10">
                  <c:v>44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8</c:v>
                </c:pt>
                <c:pt idx="20">
                  <c:v>17</c:v>
                </c:pt>
              </c:numCache>
            </c:numRef>
          </c:xVal>
          <c:yVal>
            <c:numRef>
              <c:f>'5 years'!$R$14:$R$34</c:f>
              <c:numCache>
                <c:formatCode>General</c:formatCode>
                <c:ptCount val="21"/>
                <c:pt idx="0">
                  <c:v>#N/A</c:v>
                </c:pt>
                <c:pt idx="1">
                  <c:v>61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CF-A5CB-C45BD192D452}"/>
            </c:ext>
          </c:extLst>
        </c:ser>
        <c:ser>
          <c:idx val="1"/>
          <c:order val="1"/>
          <c:tx>
            <c:strRef>
              <c:f>'5 years'!$S$13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years'!$C$14:$C$34</c:f>
              <c:numCache>
                <c:formatCode>General</c:formatCode>
                <c:ptCount val="21"/>
                <c:pt idx="0">
                  <c:v>9</c:v>
                </c:pt>
                <c:pt idx="1">
                  <c:v>26</c:v>
                </c:pt>
                <c:pt idx="2">
                  <c:v>19</c:v>
                </c:pt>
                <c:pt idx="3">
                  <c:v>29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1</c:v>
                </c:pt>
                <c:pt idx="9">
                  <c:v>24</c:v>
                </c:pt>
                <c:pt idx="10">
                  <c:v>44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8</c:v>
                </c:pt>
                <c:pt idx="20">
                  <c:v>17</c:v>
                </c:pt>
              </c:numCache>
            </c:numRef>
          </c:xVal>
          <c:yVal>
            <c:numRef>
              <c:f>'5 years'!$S$14:$S$34</c:f>
              <c:numCache>
                <c:formatCode>General</c:formatCode>
                <c:ptCount val="21"/>
                <c:pt idx="0">
                  <c:v>14</c:v>
                </c:pt>
                <c:pt idx="1">
                  <c:v>#N/A</c:v>
                </c:pt>
                <c:pt idx="2">
                  <c:v>#N/A</c:v>
                </c:pt>
                <c:pt idx="3">
                  <c:v>30</c:v>
                </c:pt>
                <c:pt idx="4">
                  <c:v>25</c:v>
                </c:pt>
                <c:pt idx="5">
                  <c:v>23</c:v>
                </c:pt>
                <c:pt idx="6">
                  <c:v>0</c:v>
                </c:pt>
                <c:pt idx="7">
                  <c:v>#N/A</c:v>
                </c:pt>
                <c:pt idx="8">
                  <c:v>4</c:v>
                </c:pt>
                <c:pt idx="9">
                  <c:v>13</c:v>
                </c:pt>
                <c:pt idx="10">
                  <c:v>24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5</c:v>
                </c:pt>
                <c:pt idx="15">
                  <c:v>#N/A</c:v>
                </c:pt>
                <c:pt idx="16">
                  <c:v>#N/A</c:v>
                </c:pt>
                <c:pt idx="17">
                  <c:v>16</c:v>
                </c:pt>
                <c:pt idx="18">
                  <c:v>#N/A</c:v>
                </c:pt>
                <c:pt idx="19">
                  <c:v>7</c:v>
                </c:pt>
                <c:pt idx="2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7-44CF-A5CB-C45BD192D452}"/>
            </c:ext>
          </c:extLst>
        </c:ser>
        <c:ser>
          <c:idx val="2"/>
          <c:order val="2"/>
          <c:tx>
            <c:strRef>
              <c:f>'5 years'!$T$13</c:f>
              <c:strCache>
                <c:ptCount val="1"/>
                <c:pt idx="0">
                  <c:v>government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years'!$C$14:$C$34</c:f>
              <c:numCache>
                <c:formatCode>General</c:formatCode>
                <c:ptCount val="21"/>
                <c:pt idx="0">
                  <c:v>9</c:v>
                </c:pt>
                <c:pt idx="1">
                  <c:v>26</c:v>
                </c:pt>
                <c:pt idx="2">
                  <c:v>19</c:v>
                </c:pt>
                <c:pt idx="3">
                  <c:v>29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1</c:v>
                </c:pt>
                <c:pt idx="9">
                  <c:v>24</c:v>
                </c:pt>
                <c:pt idx="10">
                  <c:v>44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8</c:v>
                </c:pt>
                <c:pt idx="20">
                  <c:v>17</c:v>
                </c:pt>
              </c:numCache>
            </c:numRef>
          </c:xVal>
          <c:yVal>
            <c:numRef>
              <c:f>'5 years'!$T$14:$T$34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7-44CF-A5CB-C45BD192D452}"/>
            </c:ext>
          </c:extLst>
        </c:ser>
        <c:ser>
          <c:idx val="3"/>
          <c:order val="3"/>
          <c:tx>
            <c:strRef>
              <c:f>'5 years'!$U$13</c:f>
              <c:strCache>
                <c:ptCount val="1"/>
                <c:pt idx="0">
                  <c:v>non-profit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years'!$C$14:$C$34</c:f>
              <c:numCache>
                <c:formatCode>General</c:formatCode>
                <c:ptCount val="21"/>
                <c:pt idx="0">
                  <c:v>9</c:v>
                </c:pt>
                <c:pt idx="1">
                  <c:v>26</c:v>
                </c:pt>
                <c:pt idx="2">
                  <c:v>19</c:v>
                </c:pt>
                <c:pt idx="3">
                  <c:v>29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1</c:v>
                </c:pt>
                <c:pt idx="9">
                  <c:v>24</c:v>
                </c:pt>
                <c:pt idx="10">
                  <c:v>44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10</c:v>
                </c:pt>
                <c:pt idx="18">
                  <c:v>4</c:v>
                </c:pt>
                <c:pt idx="19">
                  <c:v>8</c:v>
                </c:pt>
                <c:pt idx="20">
                  <c:v>17</c:v>
                </c:pt>
              </c:numCache>
            </c:numRef>
          </c:xVal>
          <c:yVal>
            <c:numRef>
              <c:f>'5 years'!$U$14:$U$34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59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12</c:v>
                </c:pt>
                <c:pt idx="12">
                  <c:v>18</c:v>
                </c:pt>
                <c:pt idx="13">
                  <c:v>#N/A</c:v>
                </c:pt>
                <c:pt idx="14">
                  <c:v>#N/A</c:v>
                </c:pt>
                <c:pt idx="15">
                  <c:v>21</c:v>
                </c:pt>
                <c:pt idx="16">
                  <c:v>16</c:v>
                </c:pt>
                <c:pt idx="17">
                  <c:v>#N/A</c:v>
                </c:pt>
                <c:pt idx="18">
                  <c:v>34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7-44CF-A5CB-C45BD192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5976"/>
        <c:axId val="565406960"/>
      </c:scatterChart>
      <c:valAx>
        <c:axId val="5654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6960"/>
        <c:crosses val="autoZero"/>
        <c:crossBetween val="midCat"/>
      </c:valAx>
      <c:valAx>
        <c:axId val="565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Profit VS Percentage of Academia in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years'!$AR$13</c:f>
              <c:strCache>
                <c:ptCount val="1"/>
                <c:pt idx="0">
                  <c:v>academia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years'!$AC$14:$AC$34</c:f>
              <c:numCache>
                <c:formatCode>General</c:formatCode>
                <c:ptCount val="21"/>
                <c:pt idx="0">
                  <c:v>21</c:v>
                </c:pt>
                <c:pt idx="1">
                  <c:v>16</c:v>
                </c:pt>
                <c:pt idx="2">
                  <c:v>13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0</c:v>
                </c:pt>
                <c:pt idx="7">
                  <c:v>21</c:v>
                </c:pt>
                <c:pt idx="8">
                  <c:v>10</c:v>
                </c:pt>
                <c:pt idx="9">
                  <c:v>44</c:v>
                </c:pt>
                <c:pt idx="10">
                  <c:v>39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17</c:v>
                </c:pt>
                <c:pt idx="18">
                  <c:v>6</c:v>
                </c:pt>
                <c:pt idx="19">
                  <c:v>35</c:v>
                </c:pt>
                <c:pt idx="20">
                  <c:v>29</c:v>
                </c:pt>
              </c:numCache>
            </c:numRef>
          </c:xVal>
          <c:yVal>
            <c:numRef>
              <c:f>'5 years'!$AR$14:$AR$34</c:f>
              <c:numCache>
                <c:formatCode>General</c:formatCode>
                <c:ptCount val="21"/>
                <c:pt idx="0">
                  <c:v>33</c:v>
                </c:pt>
                <c:pt idx="1">
                  <c:v>37</c:v>
                </c:pt>
                <c:pt idx="2">
                  <c:v>#N/A</c:v>
                </c:pt>
                <c:pt idx="3">
                  <c:v>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AB-49E1-A32E-E12397E645F1}"/>
            </c:ext>
          </c:extLst>
        </c:ser>
        <c:ser>
          <c:idx val="1"/>
          <c:order val="1"/>
          <c:tx>
            <c:strRef>
              <c:f>'5 years'!$AS$13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years'!$AC$14:$AC$34</c:f>
              <c:numCache>
                <c:formatCode>General</c:formatCode>
                <c:ptCount val="21"/>
                <c:pt idx="0">
                  <c:v>21</c:v>
                </c:pt>
                <c:pt idx="1">
                  <c:v>16</c:v>
                </c:pt>
                <c:pt idx="2">
                  <c:v>13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0</c:v>
                </c:pt>
                <c:pt idx="7">
                  <c:v>21</c:v>
                </c:pt>
                <c:pt idx="8">
                  <c:v>10</c:v>
                </c:pt>
                <c:pt idx="9">
                  <c:v>44</c:v>
                </c:pt>
                <c:pt idx="10">
                  <c:v>39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17</c:v>
                </c:pt>
                <c:pt idx="18">
                  <c:v>6</c:v>
                </c:pt>
                <c:pt idx="19">
                  <c:v>35</c:v>
                </c:pt>
                <c:pt idx="20">
                  <c:v>29</c:v>
                </c:pt>
              </c:numCache>
            </c:numRef>
          </c:xVal>
          <c:yVal>
            <c:numRef>
              <c:f>'5 years'!$AS$14:$AS$34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24</c:v>
                </c:pt>
                <c:pt idx="10">
                  <c:v>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30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AB-49E1-A32E-E12397E645F1}"/>
            </c:ext>
          </c:extLst>
        </c:ser>
        <c:ser>
          <c:idx val="2"/>
          <c:order val="2"/>
          <c:tx>
            <c:strRef>
              <c:f>'5 years'!$AT$13</c:f>
              <c:strCache>
                <c:ptCount val="1"/>
                <c:pt idx="0">
                  <c:v>government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years'!$AC$14:$AC$34</c:f>
              <c:numCache>
                <c:formatCode>General</c:formatCode>
                <c:ptCount val="21"/>
                <c:pt idx="0">
                  <c:v>21</c:v>
                </c:pt>
                <c:pt idx="1">
                  <c:v>16</c:v>
                </c:pt>
                <c:pt idx="2">
                  <c:v>13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0</c:v>
                </c:pt>
                <c:pt idx="7">
                  <c:v>21</c:v>
                </c:pt>
                <c:pt idx="8">
                  <c:v>10</c:v>
                </c:pt>
                <c:pt idx="9">
                  <c:v>44</c:v>
                </c:pt>
                <c:pt idx="10">
                  <c:v>39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17</c:v>
                </c:pt>
                <c:pt idx="18">
                  <c:v>6</c:v>
                </c:pt>
                <c:pt idx="19">
                  <c:v>35</c:v>
                </c:pt>
                <c:pt idx="20">
                  <c:v>29</c:v>
                </c:pt>
              </c:numCache>
            </c:numRef>
          </c:xVal>
          <c:yVal>
            <c:numRef>
              <c:f>'5 years'!$AT$14:$AT$34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29</c:v>
                </c:pt>
                <c:pt idx="12">
                  <c:v>29</c:v>
                </c:pt>
                <c:pt idx="13">
                  <c:v>38</c:v>
                </c:pt>
                <c:pt idx="14">
                  <c:v>#N/A</c:v>
                </c:pt>
                <c:pt idx="15">
                  <c:v>40</c:v>
                </c:pt>
                <c:pt idx="16">
                  <c:v>#N/A</c:v>
                </c:pt>
                <c:pt idx="17">
                  <c:v>27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AB-49E1-A32E-E12397E645F1}"/>
            </c:ext>
          </c:extLst>
        </c:ser>
        <c:ser>
          <c:idx val="3"/>
          <c:order val="3"/>
          <c:tx>
            <c:strRef>
              <c:f>'5 years'!$AU$13</c:f>
              <c:strCache>
                <c:ptCount val="1"/>
                <c:pt idx="0">
                  <c:v>non-profit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 years'!$AC$14:$AC$34</c:f>
              <c:numCache>
                <c:formatCode>General</c:formatCode>
                <c:ptCount val="21"/>
                <c:pt idx="0">
                  <c:v>21</c:v>
                </c:pt>
                <c:pt idx="1">
                  <c:v>16</c:v>
                </c:pt>
                <c:pt idx="2">
                  <c:v>13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0</c:v>
                </c:pt>
                <c:pt idx="7">
                  <c:v>21</c:v>
                </c:pt>
                <c:pt idx="8">
                  <c:v>10</c:v>
                </c:pt>
                <c:pt idx="9">
                  <c:v>44</c:v>
                </c:pt>
                <c:pt idx="10">
                  <c:v>39</c:v>
                </c:pt>
                <c:pt idx="11">
                  <c:v>0</c:v>
                </c:pt>
                <c:pt idx="12">
                  <c:v>11</c:v>
                </c:pt>
                <c:pt idx="13">
                  <c:v>8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17</c:v>
                </c:pt>
                <c:pt idx="18">
                  <c:v>6</c:v>
                </c:pt>
                <c:pt idx="19">
                  <c:v>35</c:v>
                </c:pt>
                <c:pt idx="20">
                  <c:v>29</c:v>
                </c:pt>
              </c:numCache>
            </c:numRef>
          </c:xVal>
          <c:yVal>
            <c:numRef>
              <c:f>'5 years'!$AU$14:$AU$34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40</c:v>
                </c:pt>
                <c:pt idx="3">
                  <c:v>#N/A</c:v>
                </c:pt>
                <c:pt idx="4">
                  <c:v>42</c:v>
                </c:pt>
                <c:pt idx="5">
                  <c:v>47</c:v>
                </c:pt>
                <c:pt idx="6">
                  <c:v>#N/A</c:v>
                </c:pt>
                <c:pt idx="7">
                  <c:v>#N/A</c:v>
                </c:pt>
                <c:pt idx="8">
                  <c:v>40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AB-49E1-A32E-E12397E6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5816"/>
        <c:axId val="565422048"/>
      </c:scatterChart>
      <c:valAx>
        <c:axId val="56541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2048"/>
        <c:crosses val="autoZero"/>
        <c:crossBetween val="midCat"/>
      </c:valAx>
      <c:valAx>
        <c:axId val="5654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1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34</xdr:row>
      <xdr:rowOff>80010</xdr:rowOff>
    </xdr:from>
    <xdr:to>
      <xdr:col>10</xdr:col>
      <xdr:colOff>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94A7-5647-4AEB-903F-F85CC5EF7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30480</xdr:colOff>
      <xdr:row>35</xdr:row>
      <xdr:rowOff>49530</xdr:rowOff>
    </xdr:from>
    <xdr:to>
      <xdr:col>38</xdr:col>
      <xdr:colOff>571500</xdr:colOff>
      <xdr:row>52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E89E4-7540-4146-BDA2-BECC3F157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35</xdr:row>
      <xdr:rowOff>49530</xdr:rowOff>
    </xdr:from>
    <xdr:to>
      <xdr:col>12</xdr:col>
      <xdr:colOff>7620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725BA-724D-4870-832A-54BE17E44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381000</xdr:colOff>
      <xdr:row>35</xdr:row>
      <xdr:rowOff>163830</xdr:rowOff>
    </xdr:from>
    <xdr:to>
      <xdr:col>38</xdr:col>
      <xdr:colOff>594360</xdr:colOff>
      <xdr:row>55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C41E8-0847-4EED-AC74-B1EAA9B58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opLeftCell="A66" workbookViewId="0">
      <selection activeCell="A53" sqref="A53:E78"/>
    </sheetView>
  </sheetViews>
  <sheetFormatPr defaultRowHeight="14.4" x14ac:dyDescent="0.3"/>
  <cols>
    <col min="1" max="1" width="60" customWidth="1"/>
  </cols>
  <sheetData>
    <row r="1" spans="1:6" x14ac:dyDescent="0.3">
      <c r="A1" t="s">
        <v>0</v>
      </c>
    </row>
    <row r="2" spans="1:6" x14ac:dyDescent="0.3">
      <c r="F2" t="s">
        <v>1</v>
      </c>
    </row>
    <row r="3" spans="1:6" x14ac:dyDescent="0.3">
      <c r="B3" t="s">
        <v>2</v>
      </c>
      <c r="C3" t="s">
        <v>3</v>
      </c>
      <c r="D3" t="s">
        <v>4</v>
      </c>
      <c r="E3" t="s">
        <v>5</v>
      </c>
    </row>
    <row r="4" spans="1:6" x14ac:dyDescent="0.3">
      <c r="F4" t="s">
        <v>6</v>
      </c>
    </row>
    <row r="5" spans="1:6" x14ac:dyDescent="0.3">
      <c r="B5" t="s">
        <v>7</v>
      </c>
      <c r="C5" t="s">
        <v>7</v>
      </c>
      <c r="D5" t="s">
        <v>7</v>
      </c>
      <c r="E5" t="s">
        <v>7</v>
      </c>
      <c r="F5" t="s">
        <v>7</v>
      </c>
    </row>
    <row r="6" spans="1:6" x14ac:dyDescent="0.3">
      <c r="A6" t="s">
        <v>8</v>
      </c>
      <c r="B6" t="s">
        <v>9</v>
      </c>
      <c r="C6" t="s">
        <v>10</v>
      </c>
      <c r="D6" t="s">
        <v>11</v>
      </c>
      <c r="E6" t="s">
        <v>11</v>
      </c>
      <c r="F6" t="s">
        <v>12</v>
      </c>
    </row>
    <row r="7" spans="1:6" x14ac:dyDescent="0.3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6" x14ac:dyDescent="0.3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 x14ac:dyDescent="0.3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</row>
    <row r="10" spans="1:6" x14ac:dyDescent="0.3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t="s">
        <v>36</v>
      </c>
    </row>
    <row r="11" spans="1:6" x14ac:dyDescent="0.3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6" x14ac:dyDescent="0.3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45</v>
      </c>
    </row>
    <row r="13" spans="1:6" x14ac:dyDescent="0.3">
      <c r="A13" t="s">
        <v>46</v>
      </c>
      <c r="B13" t="s">
        <v>47</v>
      </c>
      <c r="C13" t="s">
        <v>48</v>
      </c>
      <c r="D13" t="s">
        <v>49</v>
      </c>
      <c r="E13" t="s">
        <v>29</v>
      </c>
      <c r="F13" t="s">
        <v>50</v>
      </c>
    </row>
    <row r="14" spans="1:6" x14ac:dyDescent="0.3">
      <c r="A14" t="s">
        <v>51</v>
      </c>
      <c r="B14" t="s">
        <v>52</v>
      </c>
      <c r="C14" t="s">
        <v>44</v>
      </c>
      <c r="D14" t="s">
        <v>53</v>
      </c>
      <c r="E14" t="s">
        <v>53</v>
      </c>
      <c r="F14" t="s">
        <v>54</v>
      </c>
    </row>
    <row r="15" spans="1:6" x14ac:dyDescent="0.3">
      <c r="A15" t="s">
        <v>55</v>
      </c>
      <c r="B15" t="s">
        <v>56</v>
      </c>
      <c r="C15" t="s">
        <v>57</v>
      </c>
      <c r="D15" t="s">
        <v>33</v>
      </c>
      <c r="E15" t="s">
        <v>41</v>
      </c>
      <c r="F15" t="s">
        <v>58</v>
      </c>
    </row>
    <row r="16" spans="1:6" x14ac:dyDescent="0.3">
      <c r="A16" t="s">
        <v>59</v>
      </c>
      <c r="B16" t="s">
        <v>60</v>
      </c>
      <c r="C16" t="s">
        <v>61</v>
      </c>
      <c r="D16" t="s">
        <v>62</v>
      </c>
      <c r="E16" t="s">
        <v>63</v>
      </c>
      <c r="F16" t="s">
        <v>64</v>
      </c>
    </row>
    <row r="17" spans="1:6" x14ac:dyDescent="0.3">
      <c r="A17" t="s">
        <v>65</v>
      </c>
      <c r="B17" t="s">
        <v>66</v>
      </c>
      <c r="C17" t="s">
        <v>44</v>
      </c>
      <c r="D17" t="s">
        <v>41</v>
      </c>
      <c r="E17" t="s">
        <v>44</v>
      </c>
      <c r="F17" t="s">
        <v>67</v>
      </c>
    </row>
    <row r="18" spans="1:6" x14ac:dyDescent="0.3">
      <c r="A18" t="s">
        <v>68</v>
      </c>
      <c r="B18" t="s">
        <v>69</v>
      </c>
      <c r="C18" t="s">
        <v>70</v>
      </c>
      <c r="D18" t="s">
        <v>71</v>
      </c>
      <c r="E18" t="s">
        <v>41</v>
      </c>
      <c r="F18" t="s">
        <v>72</v>
      </c>
    </row>
    <row r="19" spans="1:6" x14ac:dyDescent="0.3">
      <c r="A19" t="s">
        <v>73</v>
      </c>
      <c r="B19" t="s">
        <v>74</v>
      </c>
      <c r="C19" t="s">
        <v>75</v>
      </c>
      <c r="D19" t="s">
        <v>76</v>
      </c>
      <c r="E19" t="s">
        <v>77</v>
      </c>
      <c r="F19" t="s">
        <v>78</v>
      </c>
    </row>
    <row r="20" spans="1:6" x14ac:dyDescent="0.3">
      <c r="A20" t="s">
        <v>79</v>
      </c>
      <c r="B20" t="s">
        <v>80</v>
      </c>
      <c r="C20" t="s">
        <v>44</v>
      </c>
      <c r="D20" t="s">
        <v>44</v>
      </c>
      <c r="E20" t="s">
        <v>44</v>
      </c>
      <c r="F20" t="s">
        <v>81</v>
      </c>
    </row>
    <row r="21" spans="1:6" x14ac:dyDescent="0.3">
      <c r="A21" t="s">
        <v>82</v>
      </c>
      <c r="B21" t="s">
        <v>83</v>
      </c>
      <c r="C21" t="s">
        <v>40</v>
      </c>
      <c r="D21" t="s">
        <v>84</v>
      </c>
      <c r="E21" t="s">
        <v>41</v>
      </c>
      <c r="F21" t="s">
        <v>85</v>
      </c>
    </row>
    <row r="22" spans="1:6" x14ac:dyDescent="0.3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91</v>
      </c>
    </row>
    <row r="23" spans="1:6" x14ac:dyDescent="0.3">
      <c r="A23" t="s">
        <v>92</v>
      </c>
      <c r="B23" t="s">
        <v>93</v>
      </c>
      <c r="C23" t="s">
        <v>35</v>
      </c>
      <c r="D23" t="s">
        <v>94</v>
      </c>
      <c r="E23" t="s">
        <v>35</v>
      </c>
      <c r="F23" t="s">
        <v>94</v>
      </c>
    </row>
    <row r="24" spans="1:6" x14ac:dyDescent="0.3">
      <c r="A24" t="s">
        <v>95</v>
      </c>
      <c r="B24" t="s">
        <v>96</v>
      </c>
      <c r="C24" t="s">
        <v>97</v>
      </c>
      <c r="D24" t="s">
        <v>98</v>
      </c>
      <c r="E24" t="s">
        <v>99</v>
      </c>
      <c r="F24" t="s">
        <v>100</v>
      </c>
    </row>
    <row r="25" spans="1:6" x14ac:dyDescent="0.3">
      <c r="A25" t="s">
        <v>101</v>
      </c>
      <c r="B25" t="s">
        <v>102</v>
      </c>
      <c r="C25" t="s">
        <v>103</v>
      </c>
      <c r="D25" t="s">
        <v>104</v>
      </c>
      <c r="E25" t="s">
        <v>44</v>
      </c>
      <c r="F25" t="s">
        <v>105</v>
      </c>
    </row>
    <row r="26" spans="1:6" x14ac:dyDescent="0.3">
      <c r="A26" t="s">
        <v>106</v>
      </c>
      <c r="B26" t="s">
        <v>107</v>
      </c>
      <c r="C26" t="s">
        <v>108</v>
      </c>
      <c r="D26" t="s">
        <v>109</v>
      </c>
      <c r="E26" t="s">
        <v>99</v>
      </c>
      <c r="F26" t="s">
        <v>110</v>
      </c>
    </row>
    <row r="27" spans="1:6" x14ac:dyDescent="0.3">
      <c r="A27" t="s">
        <v>111</v>
      </c>
    </row>
    <row r="28" spans="1:6" x14ac:dyDescent="0.3">
      <c r="E28" t="s">
        <v>1</v>
      </c>
    </row>
    <row r="29" spans="1:6" x14ac:dyDescent="0.3">
      <c r="A29" t="s">
        <v>2</v>
      </c>
      <c r="B29" t="s">
        <v>3</v>
      </c>
      <c r="C29" t="s">
        <v>4</v>
      </c>
      <c r="D29" t="s">
        <v>5</v>
      </c>
    </row>
    <row r="30" spans="1:6" x14ac:dyDescent="0.3">
      <c r="E30" t="s">
        <v>6</v>
      </c>
    </row>
    <row r="31" spans="1:6" x14ac:dyDescent="0.3">
      <c r="A31" t="s">
        <v>7</v>
      </c>
      <c r="B31" t="s">
        <v>7</v>
      </c>
      <c r="C31" t="s">
        <v>7</v>
      </c>
      <c r="D31" t="s">
        <v>7</v>
      </c>
      <c r="E31" t="s">
        <v>7</v>
      </c>
    </row>
    <row r="32" spans="1:6" x14ac:dyDescent="0.3">
      <c r="A32" t="s">
        <v>112</v>
      </c>
      <c r="B32" t="s">
        <v>113</v>
      </c>
      <c r="C32" t="s">
        <v>88</v>
      </c>
      <c r="D32" t="s">
        <v>11</v>
      </c>
      <c r="E32" t="s">
        <v>114</v>
      </c>
    </row>
    <row r="33" spans="1:5" x14ac:dyDescent="0.3">
      <c r="A33" t="s">
        <v>115</v>
      </c>
      <c r="B33" t="s">
        <v>116</v>
      </c>
      <c r="C33" t="s">
        <v>15</v>
      </c>
      <c r="D33" t="s">
        <v>117</v>
      </c>
      <c r="E33" t="s">
        <v>118</v>
      </c>
    </row>
    <row r="34" spans="1:5" x14ac:dyDescent="0.3">
      <c r="A34" t="s">
        <v>119</v>
      </c>
      <c r="B34" t="s">
        <v>120</v>
      </c>
      <c r="C34" t="s">
        <v>121</v>
      </c>
      <c r="D34" t="s">
        <v>122</v>
      </c>
      <c r="E34" t="s">
        <v>123</v>
      </c>
    </row>
    <row r="35" spans="1:5" x14ac:dyDescent="0.3">
      <c r="A35" t="s">
        <v>124</v>
      </c>
      <c r="B35" t="s">
        <v>125</v>
      </c>
      <c r="C35" t="s">
        <v>126</v>
      </c>
      <c r="D35" t="s">
        <v>48</v>
      </c>
      <c r="E35" t="s">
        <v>30</v>
      </c>
    </row>
    <row r="36" spans="1:5" x14ac:dyDescent="0.3">
      <c r="A36" t="s">
        <v>127</v>
      </c>
      <c r="B36" t="s">
        <v>108</v>
      </c>
      <c r="C36" t="s">
        <v>128</v>
      </c>
      <c r="D36" t="s">
        <v>35</v>
      </c>
      <c r="E36" t="s">
        <v>129</v>
      </c>
    </row>
    <row r="37" spans="1:5" x14ac:dyDescent="0.3">
      <c r="A37" t="s">
        <v>130</v>
      </c>
      <c r="B37" t="s">
        <v>39</v>
      </c>
      <c r="C37" t="s">
        <v>41</v>
      </c>
      <c r="D37" t="s">
        <v>41</v>
      </c>
      <c r="E37" t="s">
        <v>131</v>
      </c>
    </row>
    <row r="38" spans="1:5" x14ac:dyDescent="0.3">
      <c r="A38" t="s">
        <v>132</v>
      </c>
      <c r="B38" t="s">
        <v>44</v>
      </c>
      <c r="C38" t="s">
        <v>44</v>
      </c>
      <c r="D38" t="s">
        <v>44</v>
      </c>
      <c r="E38" t="s">
        <v>45</v>
      </c>
    </row>
    <row r="39" spans="1:5" x14ac:dyDescent="0.3">
      <c r="A39" t="s">
        <v>133</v>
      </c>
      <c r="B39" t="s">
        <v>134</v>
      </c>
      <c r="C39" t="s">
        <v>135</v>
      </c>
      <c r="D39" t="s">
        <v>29</v>
      </c>
      <c r="E39" t="s">
        <v>50</v>
      </c>
    </row>
    <row r="40" spans="1:5" x14ac:dyDescent="0.3">
      <c r="A40" t="s">
        <v>136</v>
      </c>
      <c r="B40" t="s">
        <v>53</v>
      </c>
      <c r="C40" t="s">
        <v>44</v>
      </c>
      <c r="D40" t="s">
        <v>44</v>
      </c>
      <c r="E40" t="s">
        <v>54</v>
      </c>
    </row>
    <row r="41" spans="1:5" x14ac:dyDescent="0.3">
      <c r="A41" t="s">
        <v>137</v>
      </c>
      <c r="B41" t="s">
        <v>138</v>
      </c>
      <c r="C41" t="s">
        <v>139</v>
      </c>
      <c r="D41" t="s">
        <v>139</v>
      </c>
      <c r="E41" t="s">
        <v>140</v>
      </c>
    </row>
    <row r="42" spans="1:5" x14ac:dyDescent="0.3">
      <c r="A42" t="s">
        <v>141</v>
      </c>
      <c r="B42" t="s">
        <v>142</v>
      </c>
      <c r="C42" t="s">
        <v>143</v>
      </c>
      <c r="D42" t="s">
        <v>144</v>
      </c>
      <c r="E42" t="s">
        <v>145</v>
      </c>
    </row>
    <row r="43" spans="1:5" x14ac:dyDescent="0.3">
      <c r="A43" t="s">
        <v>146</v>
      </c>
      <c r="B43" t="s">
        <v>44</v>
      </c>
      <c r="C43" t="s">
        <v>41</v>
      </c>
      <c r="D43" t="s">
        <v>44</v>
      </c>
      <c r="E43" t="s">
        <v>67</v>
      </c>
    </row>
    <row r="44" spans="1:5" x14ac:dyDescent="0.3">
      <c r="A44" t="s">
        <v>147</v>
      </c>
      <c r="B44" t="s">
        <v>148</v>
      </c>
      <c r="C44" t="s">
        <v>149</v>
      </c>
      <c r="D44" t="s">
        <v>44</v>
      </c>
      <c r="E44" t="s">
        <v>150</v>
      </c>
    </row>
    <row r="45" spans="1:5" x14ac:dyDescent="0.3">
      <c r="A45" t="s">
        <v>151</v>
      </c>
      <c r="B45" t="s">
        <v>152</v>
      </c>
      <c r="C45" t="s">
        <v>153</v>
      </c>
      <c r="D45" t="s">
        <v>77</v>
      </c>
      <c r="E45" t="s">
        <v>154</v>
      </c>
    </row>
    <row r="46" spans="1:5" x14ac:dyDescent="0.3">
      <c r="A46" t="s">
        <v>155</v>
      </c>
      <c r="B46" t="s">
        <v>44</v>
      </c>
      <c r="C46" t="s">
        <v>44</v>
      </c>
      <c r="D46" t="s">
        <v>44</v>
      </c>
      <c r="E46" t="s">
        <v>81</v>
      </c>
    </row>
    <row r="47" spans="1:5" x14ac:dyDescent="0.3">
      <c r="A47" t="s">
        <v>156</v>
      </c>
      <c r="B47" t="s">
        <v>40</v>
      </c>
      <c r="C47" t="s">
        <v>157</v>
      </c>
      <c r="D47" t="s">
        <v>41</v>
      </c>
      <c r="E47" t="s">
        <v>158</v>
      </c>
    </row>
    <row r="48" spans="1:5" x14ac:dyDescent="0.3">
      <c r="A48" t="s">
        <v>159</v>
      </c>
      <c r="B48" t="s">
        <v>88</v>
      </c>
      <c r="C48" t="s">
        <v>89</v>
      </c>
      <c r="D48" t="s">
        <v>160</v>
      </c>
      <c r="E48" t="s">
        <v>91</v>
      </c>
    </row>
    <row r="49" spans="1:5" x14ac:dyDescent="0.3">
      <c r="A49" t="s">
        <v>161</v>
      </c>
      <c r="B49" t="s">
        <v>108</v>
      </c>
      <c r="C49" t="s">
        <v>129</v>
      </c>
      <c r="D49" t="s">
        <v>35</v>
      </c>
      <c r="E49" t="s">
        <v>129</v>
      </c>
    </row>
    <row r="50" spans="1:5" x14ac:dyDescent="0.3">
      <c r="A50" t="s">
        <v>162</v>
      </c>
      <c r="B50" t="s">
        <v>70</v>
      </c>
      <c r="C50" t="s">
        <v>99</v>
      </c>
      <c r="D50" t="s">
        <v>98</v>
      </c>
      <c r="E50" t="s">
        <v>100</v>
      </c>
    </row>
    <row r="51" spans="1:5" x14ac:dyDescent="0.3">
      <c r="A51" t="s">
        <v>163</v>
      </c>
      <c r="B51" t="s">
        <v>164</v>
      </c>
      <c r="C51" t="s">
        <v>104</v>
      </c>
      <c r="D51" t="s">
        <v>104</v>
      </c>
      <c r="E51" t="s">
        <v>165</v>
      </c>
    </row>
    <row r="52" spans="1:5" x14ac:dyDescent="0.3">
      <c r="A52" t="s">
        <v>166</v>
      </c>
      <c r="B52" t="s">
        <v>167</v>
      </c>
      <c r="C52" t="s">
        <v>128</v>
      </c>
      <c r="D52" t="s">
        <v>99</v>
      </c>
      <c r="E52" t="s">
        <v>110</v>
      </c>
    </row>
    <row r="53" spans="1:5" x14ac:dyDescent="0.3">
      <c r="A53" t="s">
        <v>168</v>
      </c>
    </row>
    <row r="54" spans="1:5" x14ac:dyDescent="0.3">
      <c r="E54" t="s">
        <v>1</v>
      </c>
    </row>
    <row r="55" spans="1:5" x14ac:dyDescent="0.3">
      <c r="A55" t="s">
        <v>2</v>
      </c>
      <c r="B55" t="s">
        <v>3</v>
      </c>
      <c r="C55" t="s">
        <v>4</v>
      </c>
      <c r="D55" t="s">
        <v>5</v>
      </c>
    </row>
    <row r="56" spans="1:5" x14ac:dyDescent="0.3">
      <c r="E56" t="s">
        <v>6</v>
      </c>
    </row>
    <row r="57" spans="1:5" x14ac:dyDescent="0.3">
      <c r="A57" t="s">
        <v>169</v>
      </c>
      <c r="B57" t="s">
        <v>169</v>
      </c>
      <c r="C57" t="s">
        <v>169</v>
      </c>
      <c r="D57" t="s">
        <v>169</v>
      </c>
      <c r="E57" t="s">
        <v>169</v>
      </c>
    </row>
    <row r="58" spans="1:5" x14ac:dyDescent="0.3">
      <c r="A58" t="s">
        <v>170</v>
      </c>
      <c r="B58" t="s">
        <v>171</v>
      </c>
      <c r="C58" t="s">
        <v>44</v>
      </c>
      <c r="D58" t="s">
        <v>160</v>
      </c>
      <c r="E58" t="s">
        <v>172</v>
      </c>
    </row>
    <row r="59" spans="1:5" x14ac:dyDescent="0.3">
      <c r="A59" t="s">
        <v>173</v>
      </c>
      <c r="B59" t="s">
        <v>174</v>
      </c>
      <c r="C59" t="s">
        <v>175</v>
      </c>
      <c r="D59" t="s">
        <v>122</v>
      </c>
      <c r="E59" t="s">
        <v>176</v>
      </c>
    </row>
    <row r="60" spans="1:5" x14ac:dyDescent="0.3">
      <c r="A60" t="s">
        <v>177</v>
      </c>
      <c r="B60" t="s">
        <v>178</v>
      </c>
      <c r="C60" t="s">
        <v>179</v>
      </c>
      <c r="D60" t="s">
        <v>180</v>
      </c>
      <c r="E60" t="s">
        <v>181</v>
      </c>
    </row>
    <row r="61" spans="1:5" x14ac:dyDescent="0.3">
      <c r="A61" t="s">
        <v>182</v>
      </c>
      <c r="B61" t="s">
        <v>183</v>
      </c>
      <c r="C61" t="s">
        <v>184</v>
      </c>
      <c r="D61" t="s">
        <v>185</v>
      </c>
      <c r="E61" t="s">
        <v>186</v>
      </c>
    </row>
    <row r="62" spans="1:5" x14ac:dyDescent="0.3">
      <c r="A62" t="s">
        <v>187</v>
      </c>
      <c r="B62" t="s">
        <v>188</v>
      </c>
      <c r="C62" t="s">
        <v>11</v>
      </c>
      <c r="D62" t="s">
        <v>10</v>
      </c>
      <c r="E62" t="s">
        <v>188</v>
      </c>
    </row>
    <row r="63" spans="1:5" x14ac:dyDescent="0.3">
      <c r="A63" t="s">
        <v>189</v>
      </c>
      <c r="B63" t="s">
        <v>113</v>
      </c>
      <c r="C63" t="s">
        <v>88</v>
      </c>
      <c r="D63" t="s">
        <v>41</v>
      </c>
      <c r="E63" t="s">
        <v>190</v>
      </c>
    </row>
    <row r="64" spans="1:5" x14ac:dyDescent="0.3">
      <c r="A64" t="s">
        <v>132</v>
      </c>
      <c r="B64" t="s">
        <v>44</v>
      </c>
      <c r="C64" t="s">
        <v>44</v>
      </c>
      <c r="D64" t="s">
        <v>44</v>
      </c>
      <c r="E64" t="s">
        <v>45</v>
      </c>
    </row>
    <row r="65" spans="1:6" x14ac:dyDescent="0.3">
      <c r="A65" t="s">
        <v>191</v>
      </c>
      <c r="B65" t="s">
        <v>192</v>
      </c>
      <c r="C65" t="s">
        <v>184</v>
      </c>
      <c r="D65" t="s">
        <v>185</v>
      </c>
      <c r="E65" t="s">
        <v>193</v>
      </c>
    </row>
    <row r="66" spans="1:6" x14ac:dyDescent="0.3">
      <c r="A66" t="s">
        <v>194</v>
      </c>
      <c r="B66" t="s">
        <v>195</v>
      </c>
      <c r="C66" t="s">
        <v>44</v>
      </c>
      <c r="D66" t="s">
        <v>44</v>
      </c>
      <c r="E66" t="s">
        <v>196</v>
      </c>
    </row>
    <row r="67" spans="1:6" x14ac:dyDescent="0.3">
      <c r="A67" t="s">
        <v>197</v>
      </c>
      <c r="B67" t="s">
        <v>198</v>
      </c>
      <c r="C67" t="s">
        <v>11</v>
      </c>
      <c r="D67" t="s">
        <v>139</v>
      </c>
      <c r="E67" t="s">
        <v>199</v>
      </c>
    </row>
    <row r="68" spans="1:6" x14ac:dyDescent="0.3">
      <c r="A68" t="s">
        <v>200</v>
      </c>
      <c r="B68" t="s">
        <v>201</v>
      </c>
      <c r="C68" t="s">
        <v>202</v>
      </c>
      <c r="D68" t="s">
        <v>180</v>
      </c>
      <c r="E68" t="s">
        <v>203</v>
      </c>
    </row>
    <row r="69" spans="1:6" x14ac:dyDescent="0.3">
      <c r="A69" t="s">
        <v>204</v>
      </c>
      <c r="B69" t="s">
        <v>44</v>
      </c>
      <c r="C69" t="s">
        <v>90</v>
      </c>
      <c r="D69" t="s">
        <v>44</v>
      </c>
      <c r="E69" t="s">
        <v>205</v>
      </c>
    </row>
    <row r="70" spans="1:6" x14ac:dyDescent="0.3">
      <c r="A70" t="s">
        <v>206</v>
      </c>
      <c r="B70" t="s">
        <v>207</v>
      </c>
      <c r="C70" t="s">
        <v>208</v>
      </c>
      <c r="D70" t="s">
        <v>41</v>
      </c>
      <c r="E70" t="s">
        <v>209</v>
      </c>
    </row>
    <row r="71" spans="1:6" x14ac:dyDescent="0.3">
      <c r="A71" t="s">
        <v>210</v>
      </c>
      <c r="B71" t="s">
        <v>121</v>
      </c>
      <c r="C71" t="s">
        <v>211</v>
      </c>
      <c r="D71" t="s">
        <v>122</v>
      </c>
      <c r="E71" t="s">
        <v>212</v>
      </c>
    </row>
    <row r="72" spans="1:6" x14ac:dyDescent="0.3">
      <c r="A72" t="s">
        <v>213</v>
      </c>
      <c r="B72" t="s">
        <v>44</v>
      </c>
      <c r="C72" t="s">
        <v>44</v>
      </c>
      <c r="D72" t="s">
        <v>44</v>
      </c>
      <c r="E72" t="s">
        <v>54</v>
      </c>
    </row>
    <row r="73" spans="1:6" x14ac:dyDescent="0.3">
      <c r="A73" t="s">
        <v>214</v>
      </c>
      <c r="B73" t="s">
        <v>215</v>
      </c>
      <c r="C73" t="s">
        <v>216</v>
      </c>
      <c r="D73" t="s">
        <v>139</v>
      </c>
      <c r="E73" t="s">
        <v>217</v>
      </c>
    </row>
    <row r="74" spans="1:6" x14ac:dyDescent="0.3">
      <c r="A74" t="s">
        <v>218</v>
      </c>
      <c r="B74" t="s">
        <v>219</v>
      </c>
      <c r="C74" t="s">
        <v>220</v>
      </c>
      <c r="D74" t="s">
        <v>221</v>
      </c>
      <c r="E74" t="s">
        <v>222</v>
      </c>
    </row>
    <row r="75" spans="1:6" x14ac:dyDescent="0.3">
      <c r="A75" t="s">
        <v>223</v>
      </c>
      <c r="B75" t="s">
        <v>224</v>
      </c>
      <c r="C75" t="s">
        <v>225</v>
      </c>
      <c r="D75" t="s">
        <v>139</v>
      </c>
      <c r="E75" t="s">
        <v>226</v>
      </c>
    </row>
    <row r="76" spans="1:6" x14ac:dyDescent="0.3">
      <c r="A76" t="s">
        <v>227</v>
      </c>
      <c r="B76" t="s">
        <v>109</v>
      </c>
      <c r="C76" t="s">
        <v>41</v>
      </c>
      <c r="D76" t="s">
        <v>41</v>
      </c>
      <c r="E76" t="s">
        <v>228</v>
      </c>
    </row>
    <row r="77" spans="1:6" x14ac:dyDescent="0.3">
      <c r="A77" t="s">
        <v>229</v>
      </c>
      <c r="B77" t="s">
        <v>230</v>
      </c>
      <c r="C77" t="s">
        <v>231</v>
      </c>
      <c r="D77" t="s">
        <v>232</v>
      </c>
      <c r="E77" t="s">
        <v>233</v>
      </c>
    </row>
    <row r="78" spans="1:6" x14ac:dyDescent="0.3">
      <c r="A78" t="s">
        <v>234</v>
      </c>
      <c r="B78" t="s">
        <v>235</v>
      </c>
      <c r="C78" t="s">
        <v>236</v>
      </c>
      <c r="D78" t="s">
        <v>139</v>
      </c>
      <c r="E78" t="s">
        <v>226</v>
      </c>
    </row>
    <row r="79" spans="1:6" x14ac:dyDescent="0.3">
      <c r="A79" t="s">
        <v>237</v>
      </c>
    </row>
    <row r="80" spans="1:6" x14ac:dyDescent="0.3">
      <c r="A80" t="s">
        <v>238</v>
      </c>
      <c r="F80" t="s">
        <v>239</v>
      </c>
    </row>
    <row r="81" spans="1:6" x14ac:dyDescent="0.3">
      <c r="B81" t="s">
        <v>240</v>
      </c>
      <c r="C81" t="s">
        <v>240</v>
      </c>
      <c r="D81" t="s">
        <v>241</v>
      </c>
      <c r="E81" t="s">
        <v>242</v>
      </c>
    </row>
    <row r="82" spans="1:6" x14ac:dyDescent="0.3">
      <c r="A82" t="s">
        <v>243</v>
      </c>
      <c r="F82" t="s">
        <v>244</v>
      </c>
    </row>
    <row r="83" spans="1:6" x14ac:dyDescent="0.3">
      <c r="B83" t="s">
        <v>245</v>
      </c>
      <c r="C83" t="s">
        <v>246</v>
      </c>
      <c r="D83" t="s">
        <v>247</v>
      </c>
      <c r="E83" t="s">
        <v>248</v>
      </c>
    </row>
    <row r="84" spans="1:6" x14ac:dyDescent="0.3">
      <c r="A84" t="s">
        <v>249</v>
      </c>
      <c r="F84" t="s">
        <v>6</v>
      </c>
    </row>
    <row r="85" spans="1:6" x14ac:dyDescent="0.3">
      <c r="A85" t="s">
        <v>169</v>
      </c>
      <c r="B85" t="s">
        <v>169</v>
      </c>
      <c r="C85" t="s">
        <v>169</v>
      </c>
      <c r="D85" t="s">
        <v>169</v>
      </c>
      <c r="E85" t="s">
        <v>169</v>
      </c>
      <c r="F85" t="s">
        <v>169</v>
      </c>
    </row>
    <row r="86" spans="1:6" x14ac:dyDescent="0.3">
      <c r="A86" t="s">
        <v>250</v>
      </c>
      <c r="B86" t="s">
        <v>251</v>
      </c>
      <c r="C86" t="s">
        <v>44</v>
      </c>
      <c r="D86" t="s">
        <v>251</v>
      </c>
      <c r="E86" t="s">
        <v>41</v>
      </c>
      <c r="F86" t="s">
        <v>12</v>
      </c>
    </row>
    <row r="87" spans="1:6" x14ac:dyDescent="0.3">
      <c r="A87" t="s">
        <v>252</v>
      </c>
      <c r="B87" t="s">
        <v>15</v>
      </c>
      <c r="C87" t="s">
        <v>253</v>
      </c>
      <c r="D87" t="s">
        <v>254</v>
      </c>
      <c r="E87" t="s">
        <v>117</v>
      </c>
      <c r="F87" t="s">
        <v>18</v>
      </c>
    </row>
    <row r="88" spans="1:6" x14ac:dyDescent="0.3">
      <c r="A88" t="s">
        <v>255</v>
      </c>
      <c r="B88" t="s">
        <v>256</v>
      </c>
      <c r="C88" t="s">
        <v>257</v>
      </c>
      <c r="D88" t="s">
        <v>21</v>
      </c>
      <c r="E88" t="s">
        <v>258</v>
      </c>
      <c r="F88" t="s">
        <v>24</v>
      </c>
    </row>
    <row r="89" spans="1:6" x14ac:dyDescent="0.3">
      <c r="A89" t="s">
        <v>259</v>
      </c>
      <c r="B89" t="s">
        <v>260</v>
      </c>
      <c r="C89" t="s">
        <v>49</v>
      </c>
      <c r="D89" t="s">
        <v>48</v>
      </c>
      <c r="E89" t="s">
        <v>261</v>
      </c>
      <c r="F89" t="s">
        <v>30</v>
      </c>
    </row>
    <row r="90" spans="1:6" x14ac:dyDescent="0.3">
      <c r="A90" t="s">
        <v>262</v>
      </c>
      <c r="B90" t="s">
        <v>99</v>
      </c>
      <c r="C90" t="s">
        <v>41</v>
      </c>
      <c r="D90" t="s">
        <v>109</v>
      </c>
      <c r="E90" t="s">
        <v>99</v>
      </c>
      <c r="F90" t="s">
        <v>36</v>
      </c>
    </row>
    <row r="91" spans="1:6" x14ac:dyDescent="0.3">
      <c r="A91" t="s">
        <v>263</v>
      </c>
      <c r="B91" t="s">
        <v>264</v>
      </c>
      <c r="C91" t="s">
        <v>41</v>
      </c>
      <c r="D91" t="s">
        <v>39</v>
      </c>
      <c r="E91" t="s">
        <v>139</v>
      </c>
      <c r="F91" t="s">
        <v>42</v>
      </c>
    </row>
    <row r="92" spans="1:6" x14ac:dyDescent="0.3">
      <c r="A92" t="s">
        <v>132</v>
      </c>
      <c r="B92" t="s">
        <v>44</v>
      </c>
      <c r="C92" t="s">
        <v>44</v>
      </c>
      <c r="D92" t="s">
        <v>44</v>
      </c>
      <c r="E92" t="s">
        <v>44</v>
      </c>
      <c r="F92" t="s">
        <v>45</v>
      </c>
    </row>
    <row r="93" spans="1:6" x14ac:dyDescent="0.3">
      <c r="A93" t="s">
        <v>265</v>
      </c>
      <c r="B93" t="s">
        <v>266</v>
      </c>
      <c r="C93" t="s">
        <v>180</v>
      </c>
      <c r="D93" t="s">
        <v>49</v>
      </c>
      <c r="E93" t="s">
        <v>267</v>
      </c>
      <c r="F93" t="s">
        <v>50</v>
      </c>
    </row>
    <row r="94" spans="1:6" x14ac:dyDescent="0.3">
      <c r="A94" t="s">
        <v>268</v>
      </c>
      <c r="B94" t="s">
        <v>53</v>
      </c>
      <c r="C94" t="s">
        <v>44</v>
      </c>
      <c r="D94" t="s">
        <v>269</v>
      </c>
      <c r="E94" t="s">
        <v>44</v>
      </c>
      <c r="F94" t="s">
        <v>54</v>
      </c>
    </row>
    <row r="95" spans="1:6" x14ac:dyDescent="0.3">
      <c r="A95" t="s">
        <v>270</v>
      </c>
      <c r="B95" t="s">
        <v>57</v>
      </c>
      <c r="C95" t="s">
        <v>139</v>
      </c>
      <c r="D95" t="s">
        <v>33</v>
      </c>
      <c r="E95" t="s">
        <v>33</v>
      </c>
      <c r="F95" t="s">
        <v>58</v>
      </c>
    </row>
    <row r="96" spans="1:6" x14ac:dyDescent="0.3">
      <c r="A96" t="s">
        <v>271</v>
      </c>
      <c r="B96" t="s">
        <v>272</v>
      </c>
      <c r="C96" t="s">
        <v>180</v>
      </c>
      <c r="D96" t="s">
        <v>273</v>
      </c>
      <c r="E96" t="s">
        <v>28</v>
      </c>
      <c r="F96" t="s">
        <v>64</v>
      </c>
    </row>
    <row r="97" spans="1:6" x14ac:dyDescent="0.3">
      <c r="A97" t="s">
        <v>274</v>
      </c>
      <c r="B97" t="s">
        <v>275</v>
      </c>
      <c r="C97" t="s">
        <v>44</v>
      </c>
      <c r="D97" t="s">
        <v>88</v>
      </c>
      <c r="E97" t="s">
        <v>44</v>
      </c>
      <c r="F97" t="s">
        <v>67</v>
      </c>
    </row>
    <row r="98" spans="1:6" x14ac:dyDescent="0.3">
      <c r="A98" t="s">
        <v>276</v>
      </c>
      <c r="B98" t="s">
        <v>277</v>
      </c>
      <c r="C98" t="s">
        <v>99</v>
      </c>
      <c r="D98" t="s">
        <v>71</v>
      </c>
      <c r="E98" t="s">
        <v>44</v>
      </c>
      <c r="F98" t="s">
        <v>72</v>
      </c>
    </row>
    <row r="99" spans="1:6" x14ac:dyDescent="0.3">
      <c r="A99" t="s">
        <v>278</v>
      </c>
      <c r="B99" t="s">
        <v>279</v>
      </c>
      <c r="C99" t="s">
        <v>254</v>
      </c>
      <c r="D99" t="s">
        <v>280</v>
      </c>
      <c r="E99" t="s">
        <v>77</v>
      </c>
      <c r="F99" t="s">
        <v>78</v>
      </c>
    </row>
    <row r="100" spans="1:6" x14ac:dyDescent="0.3">
      <c r="A100" t="s">
        <v>281</v>
      </c>
      <c r="B100" t="s">
        <v>282</v>
      </c>
      <c r="C100" t="s">
        <v>283</v>
      </c>
      <c r="D100" t="s">
        <v>44</v>
      </c>
      <c r="E100" t="s">
        <v>44</v>
      </c>
      <c r="F100" t="s">
        <v>81</v>
      </c>
    </row>
    <row r="101" spans="1:6" x14ac:dyDescent="0.3">
      <c r="A101" t="s">
        <v>284</v>
      </c>
      <c r="B101" t="s">
        <v>157</v>
      </c>
      <c r="C101" t="s">
        <v>44</v>
      </c>
      <c r="D101" t="s">
        <v>41</v>
      </c>
      <c r="E101" t="s">
        <v>40</v>
      </c>
      <c r="F101" t="s">
        <v>83</v>
      </c>
    </row>
    <row r="102" spans="1:6" x14ac:dyDescent="0.3">
      <c r="A102" t="s">
        <v>285</v>
      </c>
      <c r="B102" t="s">
        <v>88</v>
      </c>
      <c r="C102" t="s">
        <v>44</v>
      </c>
      <c r="D102" t="s">
        <v>44</v>
      </c>
      <c r="E102" t="s">
        <v>90</v>
      </c>
      <c r="F102" t="s">
        <v>91</v>
      </c>
    </row>
    <row r="103" spans="1:6" x14ac:dyDescent="0.3">
      <c r="A103" t="s">
        <v>286</v>
      </c>
      <c r="B103" t="s">
        <v>287</v>
      </c>
      <c r="C103" t="s">
        <v>44</v>
      </c>
      <c r="D103" t="s">
        <v>44</v>
      </c>
      <c r="E103" t="s">
        <v>33</v>
      </c>
      <c r="F103" t="s">
        <v>94</v>
      </c>
    </row>
    <row r="104" spans="1:6" x14ac:dyDescent="0.3">
      <c r="A104" t="s">
        <v>288</v>
      </c>
      <c r="B104" t="s">
        <v>289</v>
      </c>
      <c r="C104" t="s">
        <v>44</v>
      </c>
      <c r="D104" t="s">
        <v>44</v>
      </c>
      <c r="E104" t="s">
        <v>70</v>
      </c>
      <c r="F104" t="s">
        <v>100</v>
      </c>
    </row>
    <row r="105" spans="1:6" x14ac:dyDescent="0.3">
      <c r="A105" t="s">
        <v>163</v>
      </c>
      <c r="B105" t="s">
        <v>290</v>
      </c>
      <c r="C105" t="s">
        <v>104</v>
      </c>
      <c r="D105" t="s">
        <v>104</v>
      </c>
      <c r="E105" t="s">
        <v>44</v>
      </c>
      <c r="F105" t="s">
        <v>105</v>
      </c>
    </row>
    <row r="106" spans="1:6" x14ac:dyDescent="0.3">
      <c r="A106" t="s">
        <v>291</v>
      </c>
      <c r="B106" t="s">
        <v>292</v>
      </c>
      <c r="C106" t="s">
        <v>99</v>
      </c>
      <c r="D106" t="s">
        <v>33</v>
      </c>
      <c r="E106" t="s">
        <v>33</v>
      </c>
      <c r="F106" t="s">
        <v>110</v>
      </c>
    </row>
    <row r="107" spans="1:6" x14ac:dyDescent="0.3">
      <c r="A107" t="s">
        <v>293</v>
      </c>
    </row>
    <row r="108" spans="1:6" x14ac:dyDescent="0.3">
      <c r="A108" t="s">
        <v>238</v>
      </c>
      <c r="E108" t="s">
        <v>239</v>
      </c>
    </row>
    <row r="109" spans="1:6" x14ac:dyDescent="0.3">
      <c r="A109" t="s">
        <v>240</v>
      </c>
      <c r="B109" t="s">
        <v>240</v>
      </c>
      <c r="C109" t="s">
        <v>241</v>
      </c>
      <c r="D109" t="s">
        <v>242</v>
      </c>
    </row>
    <row r="110" spans="1:6" x14ac:dyDescent="0.3">
      <c r="A110" t="s">
        <v>243</v>
      </c>
      <c r="E110" t="s">
        <v>244</v>
      </c>
    </row>
    <row r="111" spans="1:6" x14ac:dyDescent="0.3">
      <c r="A111" t="s">
        <v>245</v>
      </c>
      <c r="B111" t="s">
        <v>246</v>
      </c>
      <c r="C111" t="s">
        <v>247</v>
      </c>
      <c r="D111" t="s">
        <v>248</v>
      </c>
    </row>
    <row r="112" spans="1:6" x14ac:dyDescent="0.3">
      <c r="A112" t="s">
        <v>249</v>
      </c>
      <c r="E112" t="s">
        <v>6</v>
      </c>
    </row>
    <row r="113" spans="1:5" x14ac:dyDescent="0.3">
      <c r="A113" t="s">
        <v>294</v>
      </c>
      <c r="B113" t="s">
        <v>295</v>
      </c>
      <c r="C113" t="s">
        <v>295</v>
      </c>
      <c r="D113" t="s">
        <v>295</v>
      </c>
      <c r="E113" t="s">
        <v>169</v>
      </c>
    </row>
    <row r="114" spans="1:5" x14ac:dyDescent="0.3">
      <c r="A114" t="s">
        <v>296</v>
      </c>
      <c r="B114" t="s">
        <v>10</v>
      </c>
      <c r="C114" t="s">
        <v>297</v>
      </c>
      <c r="D114" t="s">
        <v>11</v>
      </c>
      <c r="E114" t="s">
        <v>114</v>
      </c>
    </row>
    <row r="115" spans="1:5" x14ac:dyDescent="0.3">
      <c r="A115" t="s">
        <v>298</v>
      </c>
      <c r="B115" t="s">
        <v>299</v>
      </c>
      <c r="C115" t="s">
        <v>16</v>
      </c>
      <c r="D115" t="s">
        <v>17</v>
      </c>
      <c r="E115" t="s">
        <v>118</v>
      </c>
    </row>
    <row r="116" spans="1:5" x14ac:dyDescent="0.3">
      <c r="A116" t="s">
        <v>300</v>
      </c>
      <c r="B116" t="s">
        <v>301</v>
      </c>
      <c r="C116" t="s">
        <v>22</v>
      </c>
      <c r="D116" t="s">
        <v>21</v>
      </c>
      <c r="E116" t="s">
        <v>123</v>
      </c>
    </row>
    <row r="117" spans="1:5" x14ac:dyDescent="0.3">
      <c r="A117" t="s">
        <v>302</v>
      </c>
      <c r="B117" t="s">
        <v>63</v>
      </c>
      <c r="C117" t="s">
        <v>29</v>
      </c>
      <c r="D117" t="s">
        <v>303</v>
      </c>
      <c r="E117" t="s">
        <v>30</v>
      </c>
    </row>
    <row r="118" spans="1:5" x14ac:dyDescent="0.3">
      <c r="A118" t="s">
        <v>304</v>
      </c>
      <c r="B118" t="s">
        <v>99</v>
      </c>
      <c r="C118" t="s">
        <v>71</v>
      </c>
      <c r="D118" t="s">
        <v>99</v>
      </c>
      <c r="E118" t="s">
        <v>129</v>
      </c>
    </row>
    <row r="119" spans="1:5" x14ac:dyDescent="0.3">
      <c r="A119" t="s">
        <v>305</v>
      </c>
      <c r="B119" t="s">
        <v>41</v>
      </c>
      <c r="C119" t="s">
        <v>40</v>
      </c>
      <c r="D119" t="s">
        <v>306</v>
      </c>
      <c r="E119" t="s">
        <v>131</v>
      </c>
    </row>
    <row r="120" spans="1:5" x14ac:dyDescent="0.3">
      <c r="A120" t="s">
        <v>307</v>
      </c>
      <c r="B120" t="s">
        <v>44</v>
      </c>
      <c r="C120" t="s">
        <v>44</v>
      </c>
      <c r="D120" t="s">
        <v>44</v>
      </c>
      <c r="E120" t="s">
        <v>45</v>
      </c>
    </row>
    <row r="121" spans="1:5" x14ac:dyDescent="0.3">
      <c r="A121" t="s">
        <v>308</v>
      </c>
      <c r="B121" t="s">
        <v>180</v>
      </c>
      <c r="C121" t="s">
        <v>309</v>
      </c>
      <c r="D121" t="s">
        <v>261</v>
      </c>
      <c r="E121" t="s">
        <v>50</v>
      </c>
    </row>
    <row r="122" spans="1:5" x14ac:dyDescent="0.3">
      <c r="A122" t="s">
        <v>310</v>
      </c>
      <c r="B122" t="s">
        <v>44</v>
      </c>
      <c r="C122" t="s">
        <v>44</v>
      </c>
      <c r="D122" t="s">
        <v>44</v>
      </c>
      <c r="E122" t="s">
        <v>54</v>
      </c>
    </row>
    <row r="123" spans="1:5" x14ac:dyDescent="0.3">
      <c r="A123" t="s">
        <v>311</v>
      </c>
      <c r="B123" t="s">
        <v>139</v>
      </c>
      <c r="C123" t="s">
        <v>312</v>
      </c>
      <c r="D123" t="s">
        <v>207</v>
      </c>
      <c r="E123" t="s">
        <v>140</v>
      </c>
    </row>
    <row r="124" spans="1:5" x14ac:dyDescent="0.3">
      <c r="A124" t="s">
        <v>313</v>
      </c>
      <c r="B124" t="s">
        <v>49</v>
      </c>
      <c r="C124" t="s">
        <v>272</v>
      </c>
      <c r="D124" t="s">
        <v>64</v>
      </c>
      <c r="E124" t="s">
        <v>145</v>
      </c>
    </row>
    <row r="125" spans="1:5" x14ac:dyDescent="0.3">
      <c r="A125" t="s">
        <v>314</v>
      </c>
      <c r="B125" t="s">
        <v>44</v>
      </c>
      <c r="C125" t="s">
        <v>88</v>
      </c>
      <c r="D125" t="s">
        <v>44</v>
      </c>
      <c r="E125" t="s">
        <v>67</v>
      </c>
    </row>
    <row r="126" spans="1:5" x14ac:dyDescent="0.3">
      <c r="A126" t="s">
        <v>315</v>
      </c>
      <c r="B126" t="s">
        <v>35</v>
      </c>
      <c r="C126" t="s">
        <v>71</v>
      </c>
      <c r="D126" t="s">
        <v>35</v>
      </c>
      <c r="E126" t="s">
        <v>150</v>
      </c>
    </row>
    <row r="127" spans="1:5" x14ac:dyDescent="0.3">
      <c r="A127" t="s">
        <v>316</v>
      </c>
      <c r="B127" t="s">
        <v>317</v>
      </c>
      <c r="C127" t="s">
        <v>318</v>
      </c>
      <c r="D127" t="s">
        <v>319</v>
      </c>
      <c r="E127" t="s">
        <v>154</v>
      </c>
    </row>
    <row r="128" spans="1:5" x14ac:dyDescent="0.3">
      <c r="A128" t="s">
        <v>320</v>
      </c>
      <c r="B128" t="s">
        <v>283</v>
      </c>
      <c r="C128" t="s">
        <v>44</v>
      </c>
      <c r="D128" t="s">
        <v>44</v>
      </c>
      <c r="E128" t="s">
        <v>81</v>
      </c>
    </row>
    <row r="129" spans="1:5" x14ac:dyDescent="0.3">
      <c r="A129" t="s">
        <v>321</v>
      </c>
      <c r="B129" t="s">
        <v>139</v>
      </c>
      <c r="C129" t="s">
        <v>306</v>
      </c>
      <c r="D129" t="s">
        <v>236</v>
      </c>
      <c r="E129" t="s">
        <v>158</v>
      </c>
    </row>
    <row r="130" spans="1:5" x14ac:dyDescent="0.3">
      <c r="A130" t="s">
        <v>322</v>
      </c>
      <c r="B130" t="s">
        <v>160</v>
      </c>
      <c r="C130" t="s">
        <v>88</v>
      </c>
      <c r="D130" t="s">
        <v>44</v>
      </c>
      <c r="E130" t="s">
        <v>91</v>
      </c>
    </row>
    <row r="131" spans="1:5" x14ac:dyDescent="0.3">
      <c r="A131" t="s">
        <v>323</v>
      </c>
      <c r="B131" t="s">
        <v>41</v>
      </c>
      <c r="C131" t="s">
        <v>99</v>
      </c>
      <c r="D131" t="s">
        <v>108</v>
      </c>
      <c r="E131" t="s">
        <v>110</v>
      </c>
    </row>
    <row r="132" spans="1:5" x14ac:dyDescent="0.3">
      <c r="A132" t="s">
        <v>324</v>
      </c>
      <c r="B132" t="s">
        <v>99</v>
      </c>
      <c r="C132" t="s">
        <v>99</v>
      </c>
      <c r="D132" t="s">
        <v>325</v>
      </c>
      <c r="E132" t="s">
        <v>100</v>
      </c>
    </row>
    <row r="133" spans="1:5" x14ac:dyDescent="0.3">
      <c r="A133" t="s">
        <v>326</v>
      </c>
      <c r="B133" t="s">
        <v>104</v>
      </c>
      <c r="C133" t="s">
        <v>327</v>
      </c>
      <c r="D133" t="s">
        <v>44</v>
      </c>
      <c r="E133" t="s">
        <v>165</v>
      </c>
    </row>
    <row r="134" spans="1:5" x14ac:dyDescent="0.3">
      <c r="A134" t="s">
        <v>328</v>
      </c>
      <c r="B134" t="s">
        <v>44</v>
      </c>
      <c r="C134" t="s">
        <v>329</v>
      </c>
      <c r="D134" t="s">
        <v>208</v>
      </c>
      <c r="E134" t="s">
        <v>110</v>
      </c>
    </row>
    <row r="135" spans="1:5" x14ac:dyDescent="0.3">
      <c r="A135" t="s">
        <v>330</v>
      </c>
    </row>
    <row r="136" spans="1:5" x14ac:dyDescent="0.3">
      <c r="A136" t="s">
        <v>238</v>
      </c>
      <c r="E136" t="s">
        <v>239</v>
      </c>
    </row>
    <row r="137" spans="1:5" x14ac:dyDescent="0.3">
      <c r="A137" t="s">
        <v>240</v>
      </c>
      <c r="B137" t="s">
        <v>240</v>
      </c>
      <c r="C137" t="s">
        <v>241</v>
      </c>
      <c r="D137" t="s">
        <v>242</v>
      </c>
    </row>
    <row r="138" spans="1:5" x14ac:dyDescent="0.3">
      <c r="A138" t="s">
        <v>243</v>
      </c>
      <c r="E138" t="s">
        <v>244</v>
      </c>
    </row>
    <row r="139" spans="1:5" x14ac:dyDescent="0.3">
      <c r="A139" t="s">
        <v>245</v>
      </c>
      <c r="B139" t="s">
        <v>246</v>
      </c>
      <c r="C139" t="s">
        <v>247</v>
      </c>
      <c r="D139" t="s">
        <v>248</v>
      </c>
    </row>
    <row r="140" spans="1:5" x14ac:dyDescent="0.3">
      <c r="A140" t="s">
        <v>249</v>
      </c>
      <c r="E140" t="s">
        <v>6</v>
      </c>
    </row>
    <row r="141" spans="1:5" x14ac:dyDescent="0.3">
      <c r="A141" t="s">
        <v>331</v>
      </c>
      <c r="B141" t="s">
        <v>169</v>
      </c>
      <c r="C141" t="s">
        <v>169</v>
      </c>
      <c r="D141" t="s">
        <v>169</v>
      </c>
      <c r="E141" t="s">
        <v>169</v>
      </c>
    </row>
    <row r="142" spans="1:5" x14ac:dyDescent="0.3">
      <c r="A142" t="s">
        <v>332</v>
      </c>
      <c r="B142" t="s">
        <v>160</v>
      </c>
      <c r="C142" t="s">
        <v>333</v>
      </c>
      <c r="D142" t="s">
        <v>334</v>
      </c>
      <c r="E142" t="s">
        <v>172</v>
      </c>
    </row>
    <row r="143" spans="1:5" x14ac:dyDescent="0.3">
      <c r="A143" t="s">
        <v>335</v>
      </c>
      <c r="B143" t="s">
        <v>121</v>
      </c>
      <c r="C143" t="s">
        <v>336</v>
      </c>
      <c r="D143" t="s">
        <v>337</v>
      </c>
      <c r="E143" t="s">
        <v>176</v>
      </c>
    </row>
    <row r="144" spans="1:5" x14ac:dyDescent="0.3">
      <c r="A144" t="s">
        <v>338</v>
      </c>
      <c r="B144" t="s">
        <v>179</v>
      </c>
      <c r="C144" t="s">
        <v>339</v>
      </c>
      <c r="D144" t="s">
        <v>340</v>
      </c>
      <c r="E144" t="s">
        <v>181</v>
      </c>
    </row>
    <row r="145" spans="1:5" x14ac:dyDescent="0.3">
      <c r="A145" t="s">
        <v>341</v>
      </c>
      <c r="B145" t="s">
        <v>49</v>
      </c>
      <c r="C145" t="s">
        <v>342</v>
      </c>
      <c r="D145" t="s">
        <v>343</v>
      </c>
      <c r="E145" t="s">
        <v>186</v>
      </c>
    </row>
    <row r="146" spans="1:5" x14ac:dyDescent="0.3">
      <c r="A146" t="s">
        <v>344</v>
      </c>
      <c r="B146" t="s">
        <v>139</v>
      </c>
      <c r="C146" t="s">
        <v>215</v>
      </c>
      <c r="D146" t="s">
        <v>345</v>
      </c>
      <c r="E146" t="s">
        <v>188</v>
      </c>
    </row>
    <row r="147" spans="1:5" x14ac:dyDescent="0.3">
      <c r="A147" t="s">
        <v>346</v>
      </c>
      <c r="B147" t="s">
        <v>41</v>
      </c>
      <c r="C147" t="s">
        <v>297</v>
      </c>
      <c r="D147" t="s">
        <v>251</v>
      </c>
      <c r="E147" t="s">
        <v>190</v>
      </c>
    </row>
    <row r="148" spans="1:5" x14ac:dyDescent="0.3">
      <c r="A148" t="s">
        <v>307</v>
      </c>
      <c r="B148" t="s">
        <v>44</v>
      </c>
      <c r="C148" t="s">
        <v>44</v>
      </c>
      <c r="D148" t="s">
        <v>44</v>
      </c>
      <c r="E148" t="s">
        <v>45</v>
      </c>
    </row>
    <row r="149" spans="1:5" x14ac:dyDescent="0.3">
      <c r="A149" t="s">
        <v>347</v>
      </c>
      <c r="B149" t="s">
        <v>348</v>
      </c>
      <c r="C149" t="s">
        <v>349</v>
      </c>
      <c r="D149" t="s">
        <v>350</v>
      </c>
      <c r="E149" t="s">
        <v>193</v>
      </c>
    </row>
    <row r="150" spans="1:5" x14ac:dyDescent="0.3">
      <c r="A150" t="s">
        <v>351</v>
      </c>
      <c r="B150" t="s">
        <v>44</v>
      </c>
      <c r="C150" t="s">
        <v>195</v>
      </c>
      <c r="D150" t="s">
        <v>44</v>
      </c>
      <c r="E150" t="s">
        <v>196</v>
      </c>
    </row>
    <row r="151" spans="1:5" x14ac:dyDescent="0.3">
      <c r="A151" t="s">
        <v>352</v>
      </c>
      <c r="B151" t="s">
        <v>10</v>
      </c>
      <c r="C151" t="s">
        <v>353</v>
      </c>
      <c r="D151" t="s">
        <v>199</v>
      </c>
      <c r="E151" t="s">
        <v>199</v>
      </c>
    </row>
    <row r="152" spans="1:5" x14ac:dyDescent="0.3">
      <c r="A152" t="s">
        <v>354</v>
      </c>
      <c r="B152" t="s">
        <v>29</v>
      </c>
      <c r="C152" t="s">
        <v>355</v>
      </c>
      <c r="D152" t="s">
        <v>356</v>
      </c>
      <c r="E152" t="s">
        <v>203</v>
      </c>
    </row>
    <row r="153" spans="1:5" x14ac:dyDescent="0.3">
      <c r="A153" t="s">
        <v>357</v>
      </c>
      <c r="B153" t="s">
        <v>44</v>
      </c>
      <c r="C153" t="s">
        <v>160</v>
      </c>
      <c r="D153" t="s">
        <v>44</v>
      </c>
      <c r="E153" t="s">
        <v>205</v>
      </c>
    </row>
    <row r="154" spans="1:5" x14ac:dyDescent="0.3">
      <c r="A154" t="s">
        <v>358</v>
      </c>
      <c r="B154" t="s">
        <v>306</v>
      </c>
      <c r="C154" t="s">
        <v>359</v>
      </c>
      <c r="D154" t="s">
        <v>139</v>
      </c>
      <c r="E154" t="s">
        <v>209</v>
      </c>
    </row>
    <row r="155" spans="1:5" x14ac:dyDescent="0.3">
      <c r="A155" t="s">
        <v>360</v>
      </c>
      <c r="B155" t="s">
        <v>299</v>
      </c>
      <c r="C155" t="s">
        <v>361</v>
      </c>
      <c r="D155" t="s">
        <v>317</v>
      </c>
      <c r="E155" t="s">
        <v>212</v>
      </c>
    </row>
    <row r="156" spans="1:5" x14ac:dyDescent="0.3">
      <c r="A156" t="s">
        <v>362</v>
      </c>
      <c r="B156" t="s">
        <v>269</v>
      </c>
      <c r="C156" t="s">
        <v>44</v>
      </c>
      <c r="D156" t="s">
        <v>44</v>
      </c>
      <c r="E156" t="s">
        <v>54</v>
      </c>
    </row>
    <row r="157" spans="1:5" x14ac:dyDescent="0.3">
      <c r="A157" t="s">
        <v>363</v>
      </c>
      <c r="B157" t="s">
        <v>11</v>
      </c>
      <c r="C157" t="s">
        <v>11</v>
      </c>
      <c r="D157" t="s">
        <v>345</v>
      </c>
      <c r="E157" t="s">
        <v>217</v>
      </c>
    </row>
    <row r="158" spans="1:5" x14ac:dyDescent="0.3">
      <c r="A158" t="s">
        <v>364</v>
      </c>
      <c r="B158" t="s">
        <v>221</v>
      </c>
      <c r="C158" t="s">
        <v>365</v>
      </c>
      <c r="D158" t="s">
        <v>90</v>
      </c>
      <c r="E158" t="s">
        <v>222</v>
      </c>
    </row>
    <row r="159" spans="1:5" x14ac:dyDescent="0.3">
      <c r="A159" t="s">
        <v>366</v>
      </c>
      <c r="B159" t="s">
        <v>40</v>
      </c>
      <c r="C159" t="s">
        <v>42</v>
      </c>
      <c r="D159" t="s">
        <v>225</v>
      </c>
      <c r="E159" t="s">
        <v>226</v>
      </c>
    </row>
    <row r="160" spans="1:5" x14ac:dyDescent="0.3">
      <c r="A160" t="s">
        <v>367</v>
      </c>
      <c r="B160" t="s">
        <v>33</v>
      </c>
      <c r="C160" t="s">
        <v>109</v>
      </c>
      <c r="D160" t="s">
        <v>128</v>
      </c>
      <c r="E160" t="s">
        <v>228</v>
      </c>
    </row>
    <row r="161" spans="1:5" x14ac:dyDescent="0.3">
      <c r="A161" t="s">
        <v>368</v>
      </c>
      <c r="B161" t="s">
        <v>231</v>
      </c>
      <c r="C161" t="s">
        <v>369</v>
      </c>
      <c r="D161" t="s">
        <v>44</v>
      </c>
      <c r="E161" t="s">
        <v>233</v>
      </c>
    </row>
    <row r="162" spans="1:5" x14ac:dyDescent="0.3">
      <c r="A162" t="s">
        <v>370</v>
      </c>
      <c r="B162" t="s">
        <v>41</v>
      </c>
      <c r="C162" t="s">
        <v>226</v>
      </c>
      <c r="D162" t="s">
        <v>371</v>
      </c>
      <c r="E162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>
      <selection activeCell="B53" sqref="B53"/>
    </sheetView>
  </sheetViews>
  <sheetFormatPr defaultRowHeight="14.4" x14ac:dyDescent="0.3"/>
  <cols>
    <col min="1" max="3" width="56.44140625" customWidth="1"/>
    <col min="4" max="4" width="27.77734375" customWidth="1"/>
    <col min="5" max="5" width="22.21875" customWidth="1"/>
    <col min="6" max="6" width="30.77734375" customWidth="1"/>
    <col min="7" max="7" width="29.6640625" customWidth="1"/>
    <col min="12" max="13" width="11.33203125" customWidth="1"/>
  </cols>
  <sheetData>
    <row r="1" spans="1:15" x14ac:dyDescent="0.3">
      <c r="A1" t="s">
        <v>293</v>
      </c>
    </row>
    <row r="2" spans="1:15" x14ac:dyDescent="0.3">
      <c r="A2" t="s">
        <v>238</v>
      </c>
      <c r="N2" t="s">
        <v>239</v>
      </c>
    </row>
    <row r="3" spans="1:15" x14ac:dyDescent="0.3">
      <c r="A3" t="s">
        <v>240</v>
      </c>
      <c r="H3" t="s">
        <v>240</v>
      </c>
      <c r="J3" t="s">
        <v>241</v>
      </c>
      <c r="L3" t="s">
        <v>242</v>
      </c>
    </row>
    <row r="4" spans="1:15" x14ac:dyDescent="0.3">
      <c r="A4" t="s">
        <v>243</v>
      </c>
      <c r="N4" t="s">
        <v>244</v>
      </c>
    </row>
    <row r="5" spans="1:15" x14ac:dyDescent="0.3">
      <c r="A5" t="s">
        <v>245</v>
      </c>
      <c r="H5" t="s">
        <v>246</v>
      </c>
      <c r="J5" t="s">
        <v>247</v>
      </c>
      <c r="L5" t="s">
        <v>248</v>
      </c>
    </row>
    <row r="6" spans="1:15" x14ac:dyDescent="0.3">
      <c r="A6" t="s">
        <v>249</v>
      </c>
      <c r="D6" t="s">
        <v>375</v>
      </c>
      <c r="E6" t="s">
        <v>375</v>
      </c>
      <c r="F6" t="s">
        <v>376</v>
      </c>
      <c r="G6" t="s">
        <v>376</v>
      </c>
      <c r="N6" t="s">
        <v>6</v>
      </c>
    </row>
    <row r="7" spans="1:15" x14ac:dyDescent="0.3">
      <c r="A7" t="s">
        <v>294</v>
      </c>
      <c r="D7" t="s">
        <v>374</v>
      </c>
      <c r="E7" t="s">
        <v>372</v>
      </c>
      <c r="F7" t="s">
        <v>374</v>
      </c>
      <c r="G7" t="s">
        <v>372</v>
      </c>
      <c r="H7" t="s">
        <v>374</v>
      </c>
      <c r="I7" t="s">
        <v>372</v>
      </c>
      <c r="J7" t="s">
        <v>374</v>
      </c>
      <c r="K7" t="s">
        <v>372</v>
      </c>
      <c r="L7" t="s">
        <v>374</v>
      </c>
      <c r="M7" t="s">
        <v>372</v>
      </c>
      <c r="N7" t="s">
        <v>373</v>
      </c>
      <c r="O7" t="s">
        <v>372</v>
      </c>
    </row>
    <row r="8" spans="1:15" x14ac:dyDescent="0.3">
      <c r="A8" t="s">
        <v>296</v>
      </c>
      <c r="B8" t="str">
        <f>RIGHT(A8,11)</f>
        <v xml:space="preserve"> 10 23 6 14</v>
      </c>
      <c r="D8">
        <v>10</v>
      </c>
      <c r="E8">
        <v>23</v>
      </c>
      <c r="F8">
        <v>6</v>
      </c>
      <c r="G8">
        <v>14</v>
      </c>
      <c r="H8">
        <v>3</v>
      </c>
      <c r="I8">
        <v>7</v>
      </c>
      <c r="J8">
        <v>6</v>
      </c>
      <c r="K8">
        <v>14</v>
      </c>
      <c r="L8">
        <v>4</v>
      </c>
      <c r="M8">
        <v>9</v>
      </c>
      <c r="N8">
        <v>14</v>
      </c>
      <c r="O8">
        <v>33</v>
      </c>
    </row>
    <row r="9" spans="1:15" x14ac:dyDescent="0.3">
      <c r="A9" t="s">
        <v>298</v>
      </c>
      <c r="B9" t="str">
        <f>RIGHT(A9,12)</f>
        <v xml:space="preserve"> 35 21 42 25</v>
      </c>
      <c r="D9">
        <v>35</v>
      </c>
      <c r="E9">
        <v>21</v>
      </c>
      <c r="F9">
        <v>42</v>
      </c>
      <c r="G9">
        <v>25</v>
      </c>
      <c r="H9">
        <v>10</v>
      </c>
      <c r="I9">
        <v>6</v>
      </c>
      <c r="J9">
        <v>16</v>
      </c>
      <c r="K9">
        <v>10</v>
      </c>
      <c r="L9">
        <v>11</v>
      </c>
      <c r="M9">
        <v>7</v>
      </c>
      <c r="N9">
        <v>52</v>
      </c>
      <c r="O9">
        <v>31</v>
      </c>
    </row>
    <row r="10" spans="1:15" x14ac:dyDescent="0.3">
      <c r="A10" t="s">
        <v>300</v>
      </c>
      <c r="B10" t="str">
        <f>RIGHT(A10,12)</f>
        <v xml:space="preserve"> 37 25 35 23</v>
      </c>
      <c r="D10">
        <v>37</v>
      </c>
      <c r="E10">
        <v>25</v>
      </c>
      <c r="F10">
        <v>35</v>
      </c>
      <c r="G10">
        <v>23</v>
      </c>
      <c r="H10">
        <v>7</v>
      </c>
      <c r="I10">
        <v>5</v>
      </c>
      <c r="J10">
        <v>14</v>
      </c>
      <c r="K10">
        <v>9</v>
      </c>
      <c r="L10">
        <v>10</v>
      </c>
      <c r="M10">
        <v>7</v>
      </c>
      <c r="N10">
        <v>46</v>
      </c>
      <c r="O10">
        <v>31</v>
      </c>
    </row>
    <row r="11" spans="1:15" x14ac:dyDescent="0.3">
      <c r="A11" t="s">
        <v>302</v>
      </c>
      <c r="B11" t="str">
        <f>RIGHT(A11,12)</f>
        <v xml:space="preserve"> 12 11 40 38</v>
      </c>
      <c r="D11">
        <v>12</v>
      </c>
      <c r="E11">
        <v>11</v>
      </c>
      <c r="F11">
        <v>40</v>
      </c>
      <c r="G11">
        <v>38</v>
      </c>
      <c r="H11">
        <v>4</v>
      </c>
      <c r="I11">
        <v>4</v>
      </c>
      <c r="J11">
        <v>6</v>
      </c>
      <c r="K11">
        <v>6</v>
      </c>
      <c r="L11">
        <v>16</v>
      </c>
      <c r="M11">
        <v>15</v>
      </c>
      <c r="N11">
        <v>27</v>
      </c>
      <c r="O11">
        <v>26</v>
      </c>
    </row>
    <row r="12" spans="1:15" x14ac:dyDescent="0.3">
      <c r="A12" t="s">
        <v>304</v>
      </c>
      <c r="B12" t="str">
        <f>RIGHT(A12,12)</f>
        <v xml:space="preserve"> 21 35 12 20</v>
      </c>
      <c r="D12">
        <v>21</v>
      </c>
      <c r="E12">
        <v>35</v>
      </c>
      <c r="F12">
        <v>12</v>
      </c>
      <c r="G12">
        <v>20</v>
      </c>
      <c r="H12">
        <v>2</v>
      </c>
      <c r="I12">
        <v>3</v>
      </c>
      <c r="J12">
        <v>8</v>
      </c>
      <c r="K12">
        <v>13</v>
      </c>
      <c r="L12">
        <v>2</v>
      </c>
      <c r="M12">
        <v>3</v>
      </c>
      <c r="N12">
        <v>15</v>
      </c>
      <c r="O12">
        <v>25</v>
      </c>
    </row>
    <row r="13" spans="1:15" x14ac:dyDescent="0.3">
      <c r="A13" t="s">
        <v>305</v>
      </c>
      <c r="B13" t="str">
        <f>RIGHT(A13,10)</f>
        <v xml:space="preserve"> 1 2 24 49</v>
      </c>
      <c r="D13">
        <v>1</v>
      </c>
      <c r="E13">
        <v>2</v>
      </c>
      <c r="F13">
        <v>24</v>
      </c>
      <c r="G13">
        <v>49</v>
      </c>
      <c r="H13">
        <v>1</v>
      </c>
      <c r="I13">
        <v>2</v>
      </c>
      <c r="J13">
        <v>5</v>
      </c>
      <c r="K13">
        <v>10</v>
      </c>
      <c r="L13">
        <v>3</v>
      </c>
      <c r="M13">
        <v>6</v>
      </c>
      <c r="N13">
        <v>15</v>
      </c>
      <c r="O13">
        <v>31</v>
      </c>
    </row>
    <row r="14" spans="1:15" x14ac:dyDescent="0.3">
      <c r="A14" t="s">
        <v>307</v>
      </c>
      <c r="B14" t="str">
        <f>RIGHT(A14,8)</f>
        <v xml:space="preserve"> 0 0 0 0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100</v>
      </c>
    </row>
    <row r="15" spans="1:15" x14ac:dyDescent="0.3">
      <c r="A15" t="s">
        <v>308</v>
      </c>
      <c r="B15" t="str">
        <f>RIGHT(A15,12)</f>
        <v xml:space="preserve"> 20 21 25 26</v>
      </c>
      <c r="D15">
        <v>20</v>
      </c>
      <c r="E15">
        <v>21</v>
      </c>
      <c r="F15">
        <v>25</v>
      </c>
      <c r="G15">
        <v>26</v>
      </c>
      <c r="H15">
        <v>2</v>
      </c>
      <c r="I15">
        <v>2</v>
      </c>
      <c r="J15">
        <v>11</v>
      </c>
      <c r="K15">
        <v>12</v>
      </c>
      <c r="L15">
        <v>9</v>
      </c>
      <c r="M15">
        <v>9</v>
      </c>
      <c r="N15">
        <v>28</v>
      </c>
      <c r="O15">
        <v>29</v>
      </c>
    </row>
    <row r="16" spans="1:15" x14ac:dyDescent="0.3">
      <c r="A16" t="s">
        <v>310</v>
      </c>
      <c r="B16" t="str">
        <f t="shared" ref="B16:B21" si="0">RIGHT(A16,10)</f>
        <v xml:space="preserve"> 2 20 3 30</v>
      </c>
      <c r="D16">
        <v>2</v>
      </c>
      <c r="E16">
        <v>20</v>
      </c>
      <c r="F16">
        <v>3</v>
      </c>
      <c r="G16">
        <v>30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</v>
      </c>
      <c r="O16">
        <v>50</v>
      </c>
    </row>
    <row r="17" spans="1:15" x14ac:dyDescent="0.3">
      <c r="A17" t="s">
        <v>311</v>
      </c>
      <c r="B17" t="str">
        <f t="shared" si="0"/>
        <v xml:space="preserve"> 2 4 20 37</v>
      </c>
      <c r="D17">
        <v>2</v>
      </c>
      <c r="E17">
        <v>4</v>
      </c>
      <c r="F17">
        <v>20</v>
      </c>
      <c r="G17">
        <v>37</v>
      </c>
      <c r="H17">
        <v>2</v>
      </c>
      <c r="I17">
        <v>4</v>
      </c>
      <c r="J17">
        <v>11</v>
      </c>
      <c r="K17">
        <v>20</v>
      </c>
      <c r="L17">
        <v>6</v>
      </c>
      <c r="M17">
        <v>11</v>
      </c>
      <c r="N17">
        <v>13</v>
      </c>
      <c r="O17">
        <v>24</v>
      </c>
    </row>
    <row r="18" spans="1:15" x14ac:dyDescent="0.3">
      <c r="A18" t="s">
        <v>313</v>
      </c>
      <c r="B18" t="str">
        <f t="shared" si="0"/>
        <v xml:space="preserve"> 6 5 44 39</v>
      </c>
      <c r="D18">
        <v>6</v>
      </c>
      <c r="E18">
        <v>5</v>
      </c>
      <c r="F18">
        <v>44</v>
      </c>
      <c r="G18">
        <v>39</v>
      </c>
      <c r="H18">
        <v>3</v>
      </c>
      <c r="I18">
        <v>3</v>
      </c>
      <c r="J18">
        <v>19</v>
      </c>
      <c r="K18">
        <v>17</v>
      </c>
      <c r="L18">
        <v>16</v>
      </c>
      <c r="M18">
        <v>14</v>
      </c>
      <c r="N18">
        <v>26</v>
      </c>
      <c r="O18">
        <v>23</v>
      </c>
    </row>
    <row r="19" spans="1:15" x14ac:dyDescent="0.3">
      <c r="A19" t="s">
        <v>314</v>
      </c>
      <c r="B19" t="str">
        <f t="shared" si="0"/>
        <v xml:space="preserve"> 0 0 11 27</v>
      </c>
      <c r="D19">
        <v>0</v>
      </c>
      <c r="E19">
        <v>0</v>
      </c>
      <c r="F19">
        <v>11</v>
      </c>
      <c r="G19">
        <v>27</v>
      </c>
      <c r="H19">
        <v>0</v>
      </c>
      <c r="I19">
        <v>0</v>
      </c>
      <c r="J19">
        <v>2</v>
      </c>
      <c r="K19">
        <v>5</v>
      </c>
      <c r="L19">
        <v>0</v>
      </c>
      <c r="M19">
        <v>0</v>
      </c>
      <c r="N19">
        <v>28</v>
      </c>
      <c r="O19">
        <v>68</v>
      </c>
    </row>
    <row r="20" spans="1:15" x14ac:dyDescent="0.3">
      <c r="A20" t="s">
        <v>315</v>
      </c>
      <c r="B20" t="str">
        <f t="shared" si="0"/>
        <v xml:space="preserve"> 2 3 18 29</v>
      </c>
      <c r="D20">
        <v>2</v>
      </c>
      <c r="E20">
        <v>3</v>
      </c>
      <c r="F20">
        <v>18</v>
      </c>
      <c r="G20">
        <v>29</v>
      </c>
      <c r="H20">
        <v>3</v>
      </c>
      <c r="I20">
        <v>5</v>
      </c>
      <c r="J20">
        <v>8</v>
      </c>
      <c r="K20">
        <v>13</v>
      </c>
      <c r="L20">
        <v>3</v>
      </c>
      <c r="M20">
        <v>5</v>
      </c>
      <c r="N20">
        <v>29</v>
      </c>
      <c r="O20">
        <v>46</v>
      </c>
    </row>
    <row r="21" spans="1:15" x14ac:dyDescent="0.3">
      <c r="A21" t="s">
        <v>316</v>
      </c>
      <c r="B21" t="str">
        <f t="shared" si="0"/>
        <v xml:space="preserve"> 1 1 90 47</v>
      </c>
      <c r="D21">
        <v>1</v>
      </c>
      <c r="E21">
        <v>1</v>
      </c>
      <c r="F21">
        <v>90</v>
      </c>
      <c r="G21">
        <v>47</v>
      </c>
      <c r="H21">
        <v>7</v>
      </c>
      <c r="I21">
        <v>4</v>
      </c>
      <c r="J21">
        <v>20</v>
      </c>
      <c r="K21">
        <v>10</v>
      </c>
      <c r="L21">
        <v>8</v>
      </c>
      <c r="M21">
        <v>4</v>
      </c>
      <c r="N21">
        <v>66</v>
      </c>
      <c r="O21">
        <v>34</v>
      </c>
    </row>
    <row r="22" spans="1:15" x14ac:dyDescent="0.3">
      <c r="A22" t="s">
        <v>320</v>
      </c>
      <c r="B22" t="str">
        <f>RIGHT(A22,9)</f>
        <v xml:space="preserve"> 1 9 2 18</v>
      </c>
      <c r="D22">
        <v>1</v>
      </c>
      <c r="E22">
        <v>9</v>
      </c>
      <c r="F22">
        <v>2</v>
      </c>
      <c r="G22">
        <v>18</v>
      </c>
      <c r="H22">
        <v>2</v>
      </c>
      <c r="I22">
        <v>18</v>
      </c>
      <c r="J22">
        <v>0</v>
      </c>
      <c r="K22">
        <v>0</v>
      </c>
      <c r="L22">
        <v>0</v>
      </c>
      <c r="M22">
        <v>0</v>
      </c>
      <c r="N22">
        <v>6</v>
      </c>
      <c r="O22">
        <v>55</v>
      </c>
    </row>
    <row r="23" spans="1:15" x14ac:dyDescent="0.3">
      <c r="A23" t="s">
        <v>321</v>
      </c>
      <c r="B23" t="str">
        <f>RIGHT(A23,12)</f>
        <v xml:space="preserve"> 11 21 15 29</v>
      </c>
      <c r="D23">
        <v>11</v>
      </c>
      <c r="E23">
        <v>21</v>
      </c>
      <c r="F23">
        <v>15</v>
      </c>
      <c r="G23">
        <v>29</v>
      </c>
      <c r="H23">
        <v>2</v>
      </c>
      <c r="I23">
        <v>4</v>
      </c>
      <c r="J23">
        <v>3</v>
      </c>
      <c r="K23">
        <v>6</v>
      </c>
      <c r="L23">
        <v>4</v>
      </c>
      <c r="M23">
        <v>8</v>
      </c>
      <c r="N23">
        <v>17</v>
      </c>
      <c r="O23">
        <v>33</v>
      </c>
    </row>
    <row r="24" spans="1:15" x14ac:dyDescent="0.3">
      <c r="A24" t="s">
        <v>322</v>
      </c>
      <c r="B24" t="str">
        <f>RIGHT(A24,11)</f>
        <v xml:space="preserve"> 11 30 9 24</v>
      </c>
      <c r="D24">
        <v>11</v>
      </c>
      <c r="E24">
        <v>30</v>
      </c>
      <c r="F24">
        <v>9</v>
      </c>
      <c r="G24">
        <v>24</v>
      </c>
      <c r="H24">
        <v>3</v>
      </c>
      <c r="I24">
        <v>8</v>
      </c>
      <c r="J24">
        <v>2</v>
      </c>
      <c r="K24">
        <v>5</v>
      </c>
      <c r="L24">
        <v>0</v>
      </c>
      <c r="M24">
        <v>0</v>
      </c>
      <c r="N24">
        <v>12</v>
      </c>
      <c r="O24">
        <v>32</v>
      </c>
    </row>
    <row r="25" spans="1:15" x14ac:dyDescent="0.3">
      <c r="A25" t="s">
        <v>323</v>
      </c>
      <c r="B25" t="str">
        <f>RIGHT(A25,11)</f>
        <v xml:space="preserve"> 8 14 24 41</v>
      </c>
      <c r="D25">
        <v>8</v>
      </c>
      <c r="E25">
        <v>14</v>
      </c>
      <c r="F25">
        <v>24</v>
      </c>
      <c r="G25">
        <v>41</v>
      </c>
      <c r="H25">
        <v>1</v>
      </c>
      <c r="I25">
        <v>2</v>
      </c>
      <c r="J25">
        <v>2</v>
      </c>
      <c r="K25">
        <v>3</v>
      </c>
      <c r="L25">
        <v>10</v>
      </c>
      <c r="M25">
        <v>17</v>
      </c>
      <c r="N25">
        <v>14</v>
      </c>
      <c r="O25">
        <v>24</v>
      </c>
    </row>
    <row r="26" spans="1:15" x14ac:dyDescent="0.3">
      <c r="A26" t="s">
        <v>324</v>
      </c>
      <c r="B26" t="str">
        <f>RIGHT(A26,12)</f>
        <v xml:space="preserve"> 17 24 17 24</v>
      </c>
      <c r="D26">
        <v>17</v>
      </c>
      <c r="E26">
        <v>24</v>
      </c>
      <c r="F26">
        <v>17</v>
      </c>
      <c r="G26">
        <v>24</v>
      </c>
      <c r="H26">
        <v>2</v>
      </c>
      <c r="I26">
        <v>3</v>
      </c>
      <c r="J26">
        <v>2</v>
      </c>
      <c r="K26">
        <v>3</v>
      </c>
      <c r="L26">
        <v>5</v>
      </c>
      <c r="M26">
        <v>7</v>
      </c>
      <c r="N26">
        <v>28</v>
      </c>
      <c r="O26">
        <v>39</v>
      </c>
    </row>
    <row r="27" spans="1:15" x14ac:dyDescent="0.3">
      <c r="A27" t="s">
        <v>326</v>
      </c>
      <c r="B27" t="str">
        <f>RIGHT(A27,10)</f>
        <v xml:space="preserve"> 4 17 8 35</v>
      </c>
      <c r="D27">
        <v>4</v>
      </c>
      <c r="E27">
        <v>17</v>
      </c>
      <c r="F27">
        <v>8</v>
      </c>
      <c r="G27">
        <v>35</v>
      </c>
      <c r="H27">
        <v>1</v>
      </c>
      <c r="I27">
        <v>4</v>
      </c>
      <c r="J27">
        <v>4</v>
      </c>
      <c r="K27">
        <v>17</v>
      </c>
      <c r="L27">
        <v>0</v>
      </c>
      <c r="M27">
        <v>0</v>
      </c>
      <c r="N27">
        <v>6</v>
      </c>
      <c r="O27">
        <v>26</v>
      </c>
    </row>
    <row r="28" spans="1:15" x14ac:dyDescent="0.3">
      <c r="A28" t="s">
        <v>328</v>
      </c>
      <c r="B28" t="str">
        <f>RIGHT(A28,12)</f>
        <v xml:space="preserve"> 13 22 14 24</v>
      </c>
      <c r="D28">
        <v>13</v>
      </c>
      <c r="E28">
        <v>22</v>
      </c>
      <c r="F28">
        <v>14</v>
      </c>
      <c r="G28">
        <v>24</v>
      </c>
      <c r="H28">
        <v>0</v>
      </c>
      <c r="I28">
        <v>0</v>
      </c>
      <c r="J28">
        <v>12</v>
      </c>
      <c r="K28">
        <v>21</v>
      </c>
      <c r="L28">
        <v>5</v>
      </c>
      <c r="M28">
        <v>9</v>
      </c>
      <c r="N28">
        <v>14</v>
      </c>
      <c r="O28">
        <v>24</v>
      </c>
    </row>
    <row r="42" spans="1:3" x14ac:dyDescent="0.3">
      <c r="C42" t="s">
        <v>377</v>
      </c>
    </row>
    <row r="43" spans="1:3" x14ac:dyDescent="0.3">
      <c r="A43">
        <v>2018</v>
      </c>
      <c r="B43">
        <v>48840</v>
      </c>
      <c r="C43">
        <f>B43/1.025^3</f>
        <v>45352.795229320531</v>
      </c>
    </row>
    <row r="44" spans="1:3" x14ac:dyDescent="0.3">
      <c r="A44">
        <v>2017</v>
      </c>
      <c r="B44">
        <v>46640</v>
      </c>
      <c r="C44">
        <f>B44/1.025^2</f>
        <v>44392.623438429509</v>
      </c>
    </row>
    <row r="45" spans="1:3" x14ac:dyDescent="0.3">
      <c r="A45">
        <v>2016</v>
      </c>
      <c r="B45">
        <v>44262</v>
      </c>
      <c r="C45">
        <f>B45/1.025</f>
        <v>43182.439024390245</v>
      </c>
    </row>
    <row r="46" spans="1:3" x14ac:dyDescent="0.3">
      <c r="A46">
        <v>2015</v>
      </c>
      <c r="B46">
        <v>42241</v>
      </c>
      <c r="C46">
        <f>B46</f>
        <v>42241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3"/>
  <sheetViews>
    <sheetView topLeftCell="AH8" workbookViewId="0">
      <selection activeCell="AW29" sqref="AW29"/>
    </sheetView>
  </sheetViews>
  <sheetFormatPr defaultRowHeight="14.4" x14ac:dyDescent="0.3"/>
  <cols>
    <col min="1" max="1" width="42.44140625" customWidth="1"/>
    <col min="2" max="2" width="14.5546875" customWidth="1"/>
    <col min="3" max="3" width="11.88671875" customWidth="1"/>
    <col min="4" max="4" width="14.88671875" customWidth="1"/>
    <col min="5" max="5" width="9.21875" customWidth="1"/>
    <col min="6" max="10" width="11.77734375" customWidth="1"/>
    <col min="25" max="25" width="29.5546875" customWidth="1"/>
    <col min="26" max="26" width="24.5546875" customWidth="1"/>
    <col min="31" max="31" width="18.109375" customWidth="1"/>
  </cols>
  <sheetData>
    <row r="1" spans="1:50" x14ac:dyDescent="0.3">
      <c r="A1" t="s">
        <v>0</v>
      </c>
    </row>
    <row r="2" spans="1:50" x14ac:dyDescent="0.3">
      <c r="B2">
        <v>7</v>
      </c>
      <c r="C2">
        <v>8</v>
      </c>
      <c r="D2">
        <v>9</v>
      </c>
      <c r="E2">
        <v>10</v>
      </c>
      <c r="F2">
        <v>11</v>
      </c>
      <c r="AA2">
        <v>7</v>
      </c>
      <c r="AB2">
        <v>8</v>
      </c>
      <c r="AC2">
        <v>9</v>
      </c>
      <c r="AD2">
        <v>10</v>
      </c>
      <c r="AE2">
        <v>11</v>
      </c>
    </row>
    <row r="3" spans="1:50" x14ac:dyDescent="0.3">
      <c r="A3" t="s">
        <v>13</v>
      </c>
      <c r="B3">
        <f t="shared" ref="B3:F6" si="0">VLOOKUP($A3,Nlookup,B$2,0)</f>
        <v>2.0585869971423105</v>
      </c>
      <c r="C3">
        <f t="shared" si="0"/>
        <v>0.97732578601395614</v>
      </c>
      <c r="D3">
        <f t="shared" si="0"/>
        <v>1.097844698346127</v>
      </c>
      <c r="E3">
        <f t="shared" si="0"/>
        <v>2.3020943581281963</v>
      </c>
      <c r="F3">
        <f t="shared" si="0"/>
        <v>1.6272439722682264</v>
      </c>
      <c r="Z3" t="s">
        <v>13</v>
      </c>
      <c r="AA3">
        <f t="shared" ref="AA3:AE6" si="1">VLOOKUP($Z3,Plookup,AA$2,0)</f>
        <v>0.38326391232747725</v>
      </c>
      <c r="AB3">
        <f t="shared" si="1"/>
        <v>-0.10909631895986592</v>
      </c>
      <c r="AC3">
        <f t="shared" si="1"/>
        <v>0.16462159944159827</v>
      </c>
      <c r="AD3">
        <f t="shared" si="1"/>
        <v>1.0657500109670284</v>
      </c>
      <c r="AE3">
        <f t="shared" si="1"/>
        <v>-0.39530806053010797</v>
      </c>
    </row>
    <row r="4" spans="1:50" x14ac:dyDescent="0.3">
      <c r="A4" t="s">
        <v>59</v>
      </c>
      <c r="B4">
        <f t="shared" si="0"/>
        <v>1.042961338695185</v>
      </c>
      <c r="C4">
        <f t="shared" si="0"/>
        <v>2.7923593886113034</v>
      </c>
      <c r="D4">
        <f t="shared" si="0"/>
        <v>0.71359905392498246</v>
      </c>
      <c r="E4">
        <f t="shared" si="0"/>
        <v>0.2634927277375646</v>
      </c>
      <c r="F4">
        <f t="shared" si="0"/>
        <v>-0.32196805868408751</v>
      </c>
      <c r="Z4" t="s">
        <v>59</v>
      </c>
      <c r="AA4">
        <f t="shared" si="1"/>
        <v>0.46623857375919914</v>
      </c>
      <c r="AB4">
        <f t="shared" si="1"/>
        <v>1.9273683016242966</v>
      </c>
      <c r="AC4">
        <f t="shared" si="1"/>
        <v>0.32924319888319653</v>
      </c>
      <c r="AD4">
        <f t="shared" si="1"/>
        <v>6.3626866326389808E-2</v>
      </c>
      <c r="AE4">
        <f t="shared" si="1"/>
        <v>-1.1687368746107543</v>
      </c>
    </row>
    <row r="5" spans="1:50" x14ac:dyDescent="0.3">
      <c r="A5" t="s">
        <v>73</v>
      </c>
      <c r="B5">
        <f t="shared" si="0"/>
        <v>2.0144293598185223</v>
      </c>
      <c r="C5">
        <f t="shared" si="0"/>
        <v>0.4188539082916955</v>
      </c>
      <c r="D5">
        <f t="shared" si="0"/>
        <v>3.2752366833992785</v>
      </c>
      <c r="E5">
        <f t="shared" si="0"/>
        <v>0.84595033642060213</v>
      </c>
      <c r="F5">
        <f t="shared" si="0"/>
        <v>2.7845886156461628</v>
      </c>
      <c r="Z5" t="s">
        <v>73</v>
      </c>
      <c r="AA5">
        <f t="shared" si="1"/>
        <v>-0.11458405626285388</v>
      </c>
      <c r="AB5">
        <f t="shared" si="1"/>
        <v>-0.49093343531939643</v>
      </c>
      <c r="AC5">
        <f t="shared" si="1"/>
        <v>1.3169727955327861</v>
      </c>
      <c r="AD5">
        <f t="shared" si="1"/>
        <v>-0.27041418188715632</v>
      </c>
      <c r="AE5">
        <f t="shared" si="1"/>
        <v>-8.5936534897849456E-2</v>
      </c>
    </row>
    <row r="6" spans="1:50" x14ac:dyDescent="0.3">
      <c r="A6" t="s">
        <v>19</v>
      </c>
      <c r="B6">
        <f t="shared" si="0"/>
        <v>1.5286953492568538</v>
      </c>
      <c r="C6">
        <f t="shared" si="0"/>
        <v>0.4188539082916955</v>
      </c>
      <c r="D6">
        <f t="shared" si="0"/>
        <v>0.84168093539869737</v>
      </c>
      <c r="E6">
        <f t="shared" si="0"/>
        <v>2.5933231624697148</v>
      </c>
      <c r="F6">
        <f t="shared" si="0"/>
        <v>1.6272439722682264</v>
      </c>
      <c r="Z6" t="s">
        <v>19</v>
      </c>
      <c r="AA6">
        <f t="shared" si="1"/>
        <v>0.21731458946403356</v>
      </c>
      <c r="AB6">
        <f t="shared" si="1"/>
        <v>-0.23637535774637608</v>
      </c>
      <c r="AC6">
        <f t="shared" si="1"/>
        <v>0</v>
      </c>
      <c r="AD6">
        <f t="shared" si="1"/>
        <v>1.3997910591805744</v>
      </c>
      <c r="AE6">
        <f t="shared" si="1"/>
        <v>-0.24062229771397872</v>
      </c>
    </row>
    <row r="8" spans="1:50" x14ac:dyDescent="0.3">
      <c r="A8" t="s">
        <v>384</v>
      </c>
      <c r="B8">
        <f>AVERAGE(B13:B33)</f>
        <v>30.38095238095238</v>
      </c>
      <c r="C8">
        <f>AVERAGE(C13:C33)</f>
        <v>7</v>
      </c>
      <c r="D8">
        <f>AVERAGE(D13:D33)</f>
        <v>7.4285714285714288</v>
      </c>
      <c r="E8">
        <f t="shared" ref="E8:AE8" si="2">AVERAGE(E13:E33)</f>
        <v>3.0952380952380953</v>
      </c>
      <c r="F8">
        <f t="shared" si="2"/>
        <v>21.285714285714285</v>
      </c>
      <c r="AA8">
        <f t="shared" si="2"/>
        <v>41.38095238095238</v>
      </c>
      <c r="AB8">
        <f t="shared" si="2"/>
        <v>8.8571428571428577</v>
      </c>
      <c r="AC8">
        <f t="shared" si="2"/>
        <v>9</v>
      </c>
      <c r="AD8">
        <f t="shared" si="2"/>
        <v>3.8095238095238093</v>
      </c>
      <c r="AE8">
        <f t="shared" si="2"/>
        <v>36.666666666666664</v>
      </c>
    </row>
    <row r="9" spans="1:50" x14ac:dyDescent="0.3">
      <c r="A9" t="s">
        <v>385</v>
      </c>
      <c r="B9">
        <f>STDEV(B13:B33)</f>
        <v>22.646139164272995</v>
      </c>
      <c r="C9">
        <f>STDEV(C13:C33)</f>
        <v>7.1624018317879932</v>
      </c>
      <c r="D9">
        <f>STDEV(D13:D33)</f>
        <v>7.8075055464048733</v>
      </c>
      <c r="E9">
        <f t="shared" ref="E9:AE9" si="3">STDEV(E13:E33)</f>
        <v>3.4337262835695261</v>
      </c>
      <c r="F9">
        <f t="shared" si="3"/>
        <v>16.416890257118908</v>
      </c>
      <c r="AA9">
        <f t="shared" si="3"/>
        <v>12.051872014239907</v>
      </c>
      <c r="AB9">
        <f t="shared" si="3"/>
        <v>7.856753237093006</v>
      </c>
      <c r="AC9">
        <f t="shared" si="3"/>
        <v>6.0745370193949757</v>
      </c>
      <c r="AD9">
        <f t="shared" si="3"/>
        <v>2.9936440606566377</v>
      </c>
      <c r="AE9">
        <f t="shared" si="3"/>
        <v>19.394157195746697</v>
      </c>
    </row>
    <row r="10" spans="1:50" x14ac:dyDescent="0.3">
      <c r="B10" t="s">
        <v>2</v>
      </c>
      <c r="C10" t="s">
        <v>3</v>
      </c>
      <c r="D10" t="s">
        <v>4</v>
      </c>
      <c r="E10" t="s">
        <v>5</v>
      </c>
      <c r="F10" t="s">
        <v>378</v>
      </c>
      <c r="AA10" t="s">
        <v>2</v>
      </c>
      <c r="AB10" t="s">
        <v>3</v>
      </c>
      <c r="AC10" t="s">
        <v>4</v>
      </c>
      <c r="AD10" t="s">
        <v>5</v>
      </c>
      <c r="AE10" t="s">
        <v>378</v>
      </c>
    </row>
    <row r="12" spans="1:50" x14ac:dyDescent="0.3">
      <c r="B12" t="s">
        <v>374</v>
      </c>
      <c r="C12" t="s">
        <v>374</v>
      </c>
      <c r="D12" t="s">
        <v>374</v>
      </c>
      <c r="E12" t="s">
        <v>374</v>
      </c>
      <c r="F12" t="s">
        <v>374</v>
      </c>
      <c r="G12" t="s">
        <v>386</v>
      </c>
      <c r="H12" t="s">
        <v>387</v>
      </c>
      <c r="I12" t="s">
        <v>388</v>
      </c>
      <c r="J12" t="s">
        <v>389</v>
      </c>
      <c r="K12" t="s">
        <v>390</v>
      </c>
      <c r="L12" t="s">
        <v>391</v>
      </c>
      <c r="M12" t="s">
        <v>392</v>
      </c>
      <c r="N12" t="s">
        <v>393</v>
      </c>
      <c r="O12" t="s">
        <v>394</v>
      </c>
      <c r="P12" t="s">
        <v>395</v>
      </c>
      <c r="Q12" t="s">
        <v>396</v>
      </c>
      <c r="R12" t="s">
        <v>397</v>
      </c>
      <c r="S12" t="s">
        <v>398</v>
      </c>
      <c r="T12" t="s">
        <v>399</v>
      </c>
      <c r="U12" t="s">
        <v>400</v>
      </c>
      <c r="W12" t="s">
        <v>411</v>
      </c>
      <c r="X12" t="s">
        <v>412</v>
      </c>
      <c r="Y12" t="s">
        <v>403</v>
      </c>
      <c r="AA12" t="s">
        <v>372</v>
      </c>
      <c r="AB12" t="s">
        <v>372</v>
      </c>
      <c r="AC12" t="s">
        <v>372</v>
      </c>
      <c r="AD12" t="s">
        <v>372</v>
      </c>
      <c r="AE12" t="s">
        <v>372</v>
      </c>
      <c r="AF12" t="s">
        <v>404</v>
      </c>
      <c r="AG12" t="s">
        <v>405</v>
      </c>
      <c r="AH12" t="s">
        <v>406</v>
      </c>
      <c r="AI12" t="s">
        <v>407</v>
      </c>
      <c r="AJ12" t="s">
        <v>408</v>
      </c>
      <c r="AK12" t="s">
        <v>391</v>
      </c>
      <c r="AL12" t="s">
        <v>392</v>
      </c>
      <c r="AM12" t="s">
        <v>393</v>
      </c>
      <c r="AN12" t="s">
        <v>394</v>
      </c>
      <c r="AO12" t="s">
        <v>395</v>
      </c>
      <c r="AP12" t="s">
        <v>396</v>
      </c>
      <c r="AQ12" t="s">
        <v>409</v>
      </c>
      <c r="AR12" t="s">
        <v>398</v>
      </c>
      <c r="AS12" t="s">
        <v>399</v>
      </c>
      <c r="AT12" t="s">
        <v>400</v>
      </c>
      <c r="AV12" t="s">
        <v>411</v>
      </c>
      <c r="AW12" t="s">
        <v>412</v>
      </c>
      <c r="AX12" t="s">
        <v>403</v>
      </c>
    </row>
    <row r="13" spans="1:50" x14ac:dyDescent="0.3">
      <c r="A13" t="s">
        <v>8</v>
      </c>
      <c r="B13">
        <v>20</v>
      </c>
      <c r="C13">
        <v>3</v>
      </c>
      <c r="D13">
        <v>4</v>
      </c>
      <c r="E13">
        <v>4</v>
      </c>
      <c r="F13">
        <v>12</v>
      </c>
      <c r="G13">
        <f>STANDARDIZE(B13,B$8,B$9)</f>
        <v>-0.45839833031360944</v>
      </c>
      <c r="H13">
        <f>STANDARDIZE(C13,C$8,C$9)</f>
        <v>-0.5584718777222607</v>
      </c>
      <c r="I13">
        <f>STANDARDIZE(D13,D$8,D$9)</f>
        <v>-0.43913787933845083</v>
      </c>
      <c r="J13">
        <f>STANDARDIZE(E13,E$8,E$9)</f>
        <v>0.2634927277375646</v>
      </c>
      <c r="K13">
        <f>STANDARDIZE(F13,F$8,F$9)</f>
        <v>-0.56561956255312673</v>
      </c>
      <c r="L13">
        <f>SUMXMY2($B$3:$F$3,G13:K13)</f>
        <v>20.020752136452476</v>
      </c>
      <c r="M13">
        <f>SUMXMY2($B$4:$F$4,G13:K13)</f>
        <v>14.870319523812023</v>
      </c>
      <c r="N13">
        <f>SUMXMY2($B$5:$F$5,G13:K13)</f>
        <v>32.429772572591276</v>
      </c>
      <c r="O13">
        <f>SUMXMY2($B$6:$F$6,G13:K13)</f>
        <v>16.78096415653475</v>
      </c>
      <c r="P13">
        <f>MIN(L13:O13)</f>
        <v>14.870319523812023</v>
      </c>
      <c r="Q13">
        <f>MATCH(P13,L13:O13,0)</f>
        <v>2</v>
      </c>
      <c r="R13" t="e">
        <f>IF(Q13=1,B13,#N/A)</f>
        <v>#N/A</v>
      </c>
      <c r="S13">
        <f>IF(Q13=2,B13,#N/A)</f>
        <v>20</v>
      </c>
      <c r="T13" t="e">
        <f>IF(Q13=3,B13,#N/A)</f>
        <v>#N/A</v>
      </c>
      <c r="U13" t="e">
        <f>IF(Q13=4,B13,#N/A)</f>
        <v>#N/A</v>
      </c>
      <c r="W13">
        <v>1</v>
      </c>
      <c r="X13" t="s">
        <v>13</v>
      </c>
      <c r="Y13" t="s">
        <v>2</v>
      </c>
      <c r="Z13" t="s">
        <v>8</v>
      </c>
      <c r="AA13">
        <v>47</v>
      </c>
      <c r="AB13">
        <v>7</v>
      </c>
      <c r="AC13">
        <v>9</v>
      </c>
      <c r="AD13">
        <v>9</v>
      </c>
      <c r="AE13">
        <v>28</v>
      </c>
      <c r="AF13">
        <f>STANDARDIZE(AA13,AA$8,AA$9)</f>
        <v>0.46623857375919914</v>
      </c>
      <c r="AG13">
        <f>STANDARDIZE(AB13,AB$8,AB$9)</f>
        <v>-0.23637535774637608</v>
      </c>
      <c r="AH13">
        <f>STANDARDIZE(AC13,AC$8,AC$9)</f>
        <v>0</v>
      </c>
      <c r="AI13">
        <f>STANDARDIZE(AD13,AD$8,AD$9)</f>
        <v>1.7338321073941205</v>
      </c>
      <c r="AJ13">
        <f>STANDARDIZE(AE13,AE$8,AE$9)</f>
        <v>-0.44686998146881773</v>
      </c>
      <c r="AK13">
        <f>SUMXMY2($AA$3:$AE$3,AF13:AJ13)</f>
        <v>0.49917733841414508</v>
      </c>
      <c r="AL13">
        <f>SUMXMY2($AA$4:$AE$4,AF13:AJ13)</f>
        <v>8.1008650661821395</v>
      </c>
      <c r="AM13">
        <f>SUMXMY2($AA$5:$AE$5,AF13:AJ13)</f>
        <v>6.2838482275282139</v>
      </c>
      <c r="AN13">
        <f>SUMXMY2($AA$6:$AE$6,AF13:AJ13)</f>
        <v>0.21608467890322053</v>
      </c>
      <c r="AO13">
        <f>MIN(AK13:AN13)</f>
        <v>0.21608467890322053</v>
      </c>
      <c r="AP13">
        <f>MATCH(AO13,AK13:AN13,0)</f>
        <v>4</v>
      </c>
      <c r="AQ13" t="e">
        <f>IF(AP13=1,AA13,#N/A)</f>
        <v>#N/A</v>
      </c>
      <c r="AR13" t="e">
        <f>IF(AP13=2,AA13,#N/A)</f>
        <v>#N/A</v>
      </c>
      <c r="AS13" t="e">
        <f>IF(AP13=3,AA13,#N/A)</f>
        <v>#N/A</v>
      </c>
      <c r="AT13">
        <f>IF(AP13=4,AA13,#N/A)</f>
        <v>47</v>
      </c>
      <c r="AV13">
        <v>1</v>
      </c>
      <c r="AW13" t="s">
        <v>13</v>
      </c>
      <c r="AX13" t="s">
        <v>2</v>
      </c>
    </row>
    <row r="14" spans="1:50" x14ac:dyDescent="0.3">
      <c r="A14" t="s">
        <v>13</v>
      </c>
      <c r="B14">
        <v>77</v>
      </c>
      <c r="C14">
        <v>14</v>
      </c>
      <c r="D14">
        <v>16</v>
      </c>
      <c r="E14">
        <v>11</v>
      </c>
      <c r="F14">
        <v>48</v>
      </c>
      <c r="G14">
        <f t="shared" ref="G14:G33" si="4">STANDARDIZE(B14,B$8,B$9)</f>
        <v>2.0585869971423105</v>
      </c>
      <c r="H14">
        <f t="shared" ref="H14:H33" si="5">STANDARDIZE(C14,C$8,C$9)</f>
        <v>0.97732578601395614</v>
      </c>
      <c r="I14">
        <f t="shared" ref="I14:I33" si="6">STANDARDIZE(D14,D$8,D$9)</f>
        <v>1.097844698346127</v>
      </c>
      <c r="J14">
        <f t="shared" ref="J14:J33" si="7">STANDARDIZE(E14,E$8,E$9)</f>
        <v>2.3020943581281963</v>
      </c>
      <c r="K14">
        <f t="shared" ref="K14:K33" si="8">STANDARDIZE(F14,F$8,F$9)</f>
        <v>1.6272439722682264</v>
      </c>
      <c r="L14">
        <f t="shared" ref="L14:L33" si="9">SUMXMY2($B$3:$F$3,G14:K14)</f>
        <v>0</v>
      </c>
      <c r="M14">
        <f t="shared" ref="M14:M33" si="10">SUMXMY2($B$4:$F$4,G14:K14)</f>
        <v>12.428811320950867</v>
      </c>
      <c r="N14">
        <f t="shared" ref="N14:N33" si="11">SUMXMY2($B$5:$F$5,G14:K14)</f>
        <v>8.5146786272247201</v>
      </c>
      <c r="O14">
        <f t="shared" ref="O14:O33" si="12">SUMXMY2($B$6:$F$6,G14:K14)</f>
        <v>0.74311008663096989</v>
      </c>
      <c r="P14">
        <f t="shared" ref="P14:P33" si="13">MIN(L14:O14)</f>
        <v>0</v>
      </c>
      <c r="Q14">
        <f t="shared" ref="Q14:Q33" si="14">MATCH(P14,L14:O14,0)</f>
        <v>1</v>
      </c>
      <c r="R14">
        <f t="shared" ref="R14:R33" si="15">IF(Q14=1,B14,#N/A)</f>
        <v>77</v>
      </c>
      <c r="S14" t="e">
        <f t="shared" ref="S14:S33" si="16">IF(Q14=2,B14,#N/A)</f>
        <v>#N/A</v>
      </c>
      <c r="T14" t="e">
        <f t="shared" ref="T14:T33" si="17">IF(Q14=3,B14,#N/A)</f>
        <v>#N/A</v>
      </c>
      <c r="U14" t="e">
        <f t="shared" ref="U14:U33" si="18">IF(Q14=4,B14,#N/A)</f>
        <v>#N/A</v>
      </c>
      <c r="W14">
        <v>2</v>
      </c>
      <c r="X14" t="s">
        <v>8</v>
      </c>
      <c r="Y14" t="s">
        <v>401</v>
      </c>
      <c r="Z14" t="s">
        <v>13</v>
      </c>
      <c r="AA14">
        <v>46</v>
      </c>
      <c r="AB14">
        <v>8</v>
      </c>
      <c r="AC14">
        <v>10</v>
      </c>
      <c r="AD14">
        <v>7</v>
      </c>
      <c r="AE14">
        <v>29</v>
      </c>
      <c r="AF14">
        <f t="shared" ref="AF14:AF33" si="19">STANDARDIZE(AA14,AA$8,AA$9)</f>
        <v>0.38326391232747725</v>
      </c>
      <c r="AG14">
        <f t="shared" ref="AG14:AG33" si="20">STANDARDIZE(AB14,AB$8,AB$9)</f>
        <v>-0.10909631895986592</v>
      </c>
      <c r="AH14">
        <f t="shared" ref="AH14:AH33" si="21">STANDARDIZE(AC14,AC$8,AC$9)</f>
        <v>0.16462159944159827</v>
      </c>
      <c r="AI14">
        <f t="shared" ref="AI14:AI33" si="22">STANDARDIZE(AD14,AD$8,AD$9)</f>
        <v>1.0657500109670284</v>
      </c>
      <c r="AJ14">
        <f t="shared" ref="AJ14:AJ33" si="23">STANDARDIZE(AE14,AE$8,AE$9)</f>
        <v>-0.39530806053010797</v>
      </c>
      <c r="AK14">
        <f t="shared" ref="AK14:AK33" si="24">SUMXMY2($AA$3:$AE$3,AF14:AJ14)</f>
        <v>0</v>
      </c>
      <c r="AL14">
        <f t="shared" ref="AL14:AL33" si="25">SUMXMY2($AA$4:$AE$4,AF14:AJ14)</f>
        <v>5.7836161438080529</v>
      </c>
      <c r="AM14">
        <f t="shared" ref="AM14:AM33" si="26">SUMXMY2($AA$5:$AE$5,AF14:AJ14)</f>
        <v>3.6026109535297786</v>
      </c>
      <c r="AN14">
        <f t="shared" ref="AN14:AN33" si="27">SUMXMY2($AA$6:$AE$6,AF14:AJ14)</f>
        <v>0.20635050958557588</v>
      </c>
      <c r="AO14">
        <f t="shared" ref="AO14:AO33" si="28">MIN(AK14:AN14)</f>
        <v>0</v>
      </c>
      <c r="AP14">
        <f t="shared" ref="AP14:AP33" si="29">MATCH(AO14,AK14:AN14,0)</f>
        <v>1</v>
      </c>
      <c r="AQ14">
        <f t="shared" ref="AQ14:AQ33" si="30">IF(AP14=1,AA14,#N/A)</f>
        <v>46</v>
      </c>
      <c r="AR14" t="e">
        <f t="shared" ref="AR14:AR33" si="31">IF(AP14=2,AA14,#N/A)</f>
        <v>#N/A</v>
      </c>
      <c r="AS14" t="e">
        <f t="shared" ref="AS14:AS33" si="32">IF(AP14=3,AA14,#N/A)</f>
        <v>#N/A</v>
      </c>
      <c r="AT14" t="e">
        <f t="shared" ref="AT14:AT33" si="33">IF(AP14=4,AA14,#N/A)</f>
        <v>#N/A</v>
      </c>
      <c r="AV14">
        <v>1</v>
      </c>
      <c r="AW14" t="s">
        <v>31</v>
      </c>
      <c r="AX14" t="s">
        <v>2</v>
      </c>
    </row>
    <row r="15" spans="1:50" x14ac:dyDescent="0.3">
      <c r="A15" t="s">
        <v>19</v>
      </c>
      <c r="B15">
        <v>65</v>
      </c>
      <c r="C15">
        <v>10</v>
      </c>
      <c r="D15">
        <v>14</v>
      </c>
      <c r="E15">
        <v>12</v>
      </c>
      <c r="F15">
        <v>48</v>
      </c>
      <c r="G15">
        <f t="shared" si="4"/>
        <v>1.5286953492568538</v>
      </c>
      <c r="H15">
        <f t="shared" si="5"/>
        <v>0.4188539082916955</v>
      </c>
      <c r="I15">
        <f t="shared" si="6"/>
        <v>0.84168093539869737</v>
      </c>
      <c r="J15">
        <f t="shared" si="7"/>
        <v>2.5933231624697148</v>
      </c>
      <c r="K15">
        <f t="shared" si="8"/>
        <v>1.6272439722682264</v>
      </c>
      <c r="L15">
        <f t="shared" si="9"/>
        <v>0.74311008663096989</v>
      </c>
      <c r="M15">
        <f t="shared" si="10"/>
        <v>15.113408158698826</v>
      </c>
      <c r="N15">
        <f t="shared" si="11"/>
        <v>10.550889524413456</v>
      </c>
      <c r="O15">
        <f t="shared" si="12"/>
        <v>0</v>
      </c>
      <c r="P15">
        <f t="shared" si="13"/>
        <v>0</v>
      </c>
      <c r="Q15">
        <f t="shared" si="14"/>
        <v>4</v>
      </c>
      <c r="R15" t="e">
        <f t="shared" si="15"/>
        <v>#N/A</v>
      </c>
      <c r="S15" t="e">
        <f t="shared" si="16"/>
        <v>#N/A</v>
      </c>
      <c r="T15" t="e">
        <f t="shared" si="17"/>
        <v>#N/A</v>
      </c>
      <c r="U15">
        <f t="shared" si="18"/>
        <v>65</v>
      </c>
      <c r="W15">
        <v>2</v>
      </c>
      <c r="X15" t="s">
        <v>25</v>
      </c>
      <c r="Y15" t="s">
        <v>401</v>
      </c>
      <c r="Z15" t="s">
        <v>19</v>
      </c>
      <c r="AA15">
        <v>44</v>
      </c>
      <c r="AB15">
        <v>7</v>
      </c>
      <c r="AC15">
        <v>9</v>
      </c>
      <c r="AD15">
        <v>8</v>
      </c>
      <c r="AE15">
        <v>32</v>
      </c>
      <c r="AF15">
        <f t="shared" si="19"/>
        <v>0.21731458946403356</v>
      </c>
      <c r="AG15">
        <f t="shared" si="20"/>
        <v>-0.23637535774637608</v>
      </c>
      <c r="AH15">
        <f t="shared" si="21"/>
        <v>0</v>
      </c>
      <c r="AI15">
        <f t="shared" si="22"/>
        <v>1.3997910591805744</v>
      </c>
      <c r="AJ15">
        <f t="shared" si="23"/>
        <v>-0.24062229771397872</v>
      </c>
      <c r="AK15">
        <f t="shared" si="24"/>
        <v>0.20635050958557588</v>
      </c>
      <c r="AL15">
        <f t="shared" si="25"/>
        <v>7.4988822755489659</v>
      </c>
      <c r="AM15">
        <f t="shared" si="26"/>
        <v>4.7228871025745809</v>
      </c>
      <c r="AN15">
        <f t="shared" si="27"/>
        <v>0</v>
      </c>
      <c r="AO15">
        <f t="shared" si="28"/>
        <v>0</v>
      </c>
      <c r="AP15">
        <f t="shared" si="29"/>
        <v>4</v>
      </c>
      <c r="AQ15" t="e">
        <f t="shared" si="30"/>
        <v>#N/A</v>
      </c>
      <c r="AR15" t="e">
        <f t="shared" si="31"/>
        <v>#N/A</v>
      </c>
      <c r="AS15" t="e">
        <f t="shared" si="32"/>
        <v>#N/A</v>
      </c>
      <c r="AT15">
        <f t="shared" si="33"/>
        <v>44</v>
      </c>
      <c r="AV15">
        <v>1</v>
      </c>
      <c r="AW15" t="s">
        <v>46</v>
      </c>
      <c r="AX15" t="s">
        <v>2</v>
      </c>
    </row>
    <row r="16" spans="1:50" x14ac:dyDescent="0.3">
      <c r="A16" t="s">
        <v>25</v>
      </c>
      <c r="B16">
        <v>40</v>
      </c>
      <c r="C16">
        <v>20</v>
      </c>
      <c r="D16">
        <v>12</v>
      </c>
      <c r="E16">
        <v>6</v>
      </c>
      <c r="F16">
        <v>27</v>
      </c>
      <c r="G16">
        <f t="shared" si="4"/>
        <v>0.42475441616215198</v>
      </c>
      <c r="H16">
        <f t="shared" si="5"/>
        <v>1.8150336025973473</v>
      </c>
      <c r="I16">
        <f t="shared" si="6"/>
        <v>0.58551717245126766</v>
      </c>
      <c r="J16">
        <f t="shared" si="7"/>
        <v>0.84595033642060213</v>
      </c>
      <c r="K16">
        <f t="shared" si="8"/>
        <v>0.3480735769557704</v>
      </c>
      <c r="L16">
        <f t="shared" si="9"/>
        <v>7.3902750946253377</v>
      </c>
      <c r="M16">
        <f t="shared" si="10"/>
        <v>2.1419631188411064</v>
      </c>
      <c r="N16">
        <f t="shared" si="11"/>
        <v>17.647580746619155</v>
      </c>
      <c r="O16">
        <f t="shared" si="12"/>
        <v>7.9232118894594983</v>
      </c>
      <c r="P16">
        <f t="shared" si="13"/>
        <v>2.1419631188411064</v>
      </c>
      <c r="Q16">
        <f t="shared" si="14"/>
        <v>2</v>
      </c>
      <c r="R16" t="e">
        <f t="shared" si="15"/>
        <v>#N/A</v>
      </c>
      <c r="S16">
        <f t="shared" si="16"/>
        <v>40</v>
      </c>
      <c r="T16" t="e">
        <f t="shared" si="17"/>
        <v>#N/A</v>
      </c>
      <c r="U16" t="e">
        <f t="shared" si="18"/>
        <v>#N/A</v>
      </c>
      <c r="W16">
        <v>2</v>
      </c>
      <c r="X16" t="s">
        <v>31</v>
      </c>
      <c r="Y16" t="s">
        <v>401</v>
      </c>
      <c r="Z16" t="s">
        <v>25</v>
      </c>
      <c r="AA16">
        <v>38</v>
      </c>
      <c r="AB16">
        <v>19</v>
      </c>
      <c r="AC16">
        <v>11</v>
      </c>
      <c r="AD16">
        <v>6</v>
      </c>
      <c r="AE16">
        <v>26</v>
      </c>
      <c r="AF16">
        <f t="shared" si="19"/>
        <v>-0.28053337912629761</v>
      </c>
      <c r="AG16">
        <f t="shared" si="20"/>
        <v>1.2909731076917459</v>
      </c>
      <c r="AH16">
        <f t="shared" si="21"/>
        <v>0.32924319888319653</v>
      </c>
      <c r="AI16">
        <f t="shared" si="22"/>
        <v>0.73170896275348207</v>
      </c>
      <c r="AJ16">
        <f t="shared" si="23"/>
        <v>-0.54999382334623725</v>
      </c>
      <c r="AK16">
        <f t="shared" si="24"/>
        <v>2.5634326216982632</v>
      </c>
      <c r="AL16">
        <f t="shared" si="25"/>
        <v>1.7918438435314108</v>
      </c>
      <c r="AM16">
        <f t="shared" si="26"/>
        <v>5.3979398258688285</v>
      </c>
      <c r="AN16">
        <f t="shared" si="27"/>
        <v>3.2310914471549954</v>
      </c>
      <c r="AO16">
        <f t="shared" si="28"/>
        <v>1.7918438435314108</v>
      </c>
      <c r="AP16">
        <f t="shared" si="29"/>
        <v>2</v>
      </c>
      <c r="AQ16" t="e">
        <f t="shared" si="30"/>
        <v>#N/A</v>
      </c>
      <c r="AR16">
        <f t="shared" si="31"/>
        <v>38</v>
      </c>
      <c r="AS16" t="e">
        <f t="shared" si="32"/>
        <v>#N/A</v>
      </c>
      <c r="AT16" t="e">
        <f t="shared" si="33"/>
        <v>#N/A</v>
      </c>
      <c r="AV16">
        <v>1</v>
      </c>
      <c r="AW16" t="s">
        <v>95</v>
      </c>
      <c r="AX16" t="s">
        <v>2</v>
      </c>
    </row>
    <row r="17" spans="1:50" x14ac:dyDescent="0.3">
      <c r="A17" t="s">
        <v>31</v>
      </c>
      <c r="B17">
        <v>34</v>
      </c>
      <c r="C17">
        <v>4</v>
      </c>
      <c r="D17">
        <v>5</v>
      </c>
      <c r="E17">
        <v>3</v>
      </c>
      <c r="F17">
        <v>14</v>
      </c>
      <c r="G17">
        <f t="shared" si="4"/>
        <v>0.15980859221942356</v>
      </c>
      <c r="H17">
        <f t="shared" si="5"/>
        <v>-0.4188539082916955</v>
      </c>
      <c r="I17">
        <f t="shared" si="6"/>
        <v>-0.31105599786473603</v>
      </c>
      <c r="J17">
        <f t="shared" si="7"/>
        <v>-2.7736076603954201E-2</v>
      </c>
      <c r="K17">
        <f t="shared" si="8"/>
        <v>-0.44379381061860712</v>
      </c>
      <c r="L17">
        <f t="shared" si="9"/>
        <v>17.256985694325394</v>
      </c>
      <c r="M17">
        <f t="shared" si="10"/>
        <v>12.241423317285099</v>
      </c>
      <c r="N17">
        <f t="shared" si="11"/>
        <v>28.188648811781533</v>
      </c>
      <c r="O17">
        <f t="shared" si="12"/>
        <v>15.063556809745204</v>
      </c>
      <c r="P17">
        <f t="shared" si="13"/>
        <v>12.241423317285099</v>
      </c>
      <c r="Q17">
        <f t="shared" si="14"/>
        <v>2</v>
      </c>
      <c r="R17" t="e">
        <f t="shared" si="15"/>
        <v>#N/A</v>
      </c>
      <c r="S17">
        <f t="shared" si="16"/>
        <v>34</v>
      </c>
      <c r="T17" t="e">
        <f t="shared" si="17"/>
        <v>#N/A</v>
      </c>
      <c r="U17" t="e">
        <f t="shared" si="18"/>
        <v>#N/A</v>
      </c>
      <c r="W17">
        <v>2</v>
      </c>
      <c r="X17" t="s">
        <v>37</v>
      </c>
      <c r="Y17" t="s">
        <v>401</v>
      </c>
      <c r="Z17" t="s">
        <v>31</v>
      </c>
      <c r="AA17">
        <v>57</v>
      </c>
      <c r="AB17">
        <v>7</v>
      </c>
      <c r="AC17">
        <v>8</v>
      </c>
      <c r="AD17">
        <v>5</v>
      </c>
      <c r="AE17">
        <v>23</v>
      </c>
      <c r="AF17">
        <f t="shared" si="19"/>
        <v>1.2959851880764177</v>
      </c>
      <c r="AG17">
        <f t="shared" si="20"/>
        <v>-0.23637535774637608</v>
      </c>
      <c r="AH17">
        <f t="shared" si="21"/>
        <v>-0.16462159944159827</v>
      </c>
      <c r="AI17">
        <f t="shared" si="22"/>
        <v>0.397667914539936</v>
      </c>
      <c r="AJ17">
        <f t="shared" si="23"/>
        <v>-0.70467958616236648</v>
      </c>
      <c r="AK17">
        <f t="shared" si="24"/>
        <v>1.4997055933684815</v>
      </c>
      <c r="AL17">
        <f t="shared" si="25"/>
        <v>5.9411010953157426</v>
      </c>
      <c r="AM17">
        <f t="shared" si="26"/>
        <v>5.0788040102075911</v>
      </c>
      <c r="AN17">
        <f t="shared" si="27"/>
        <v>2.4102304953000213</v>
      </c>
      <c r="AO17">
        <f t="shared" si="28"/>
        <v>1.4997055933684815</v>
      </c>
      <c r="AP17">
        <f t="shared" si="29"/>
        <v>1</v>
      </c>
      <c r="AQ17">
        <f t="shared" si="30"/>
        <v>57</v>
      </c>
      <c r="AR17" t="e">
        <f t="shared" si="31"/>
        <v>#N/A</v>
      </c>
      <c r="AS17" t="e">
        <f t="shared" si="32"/>
        <v>#N/A</v>
      </c>
      <c r="AT17" t="e">
        <f t="shared" si="33"/>
        <v>#N/A</v>
      </c>
      <c r="AV17">
        <v>2</v>
      </c>
      <c r="AW17" t="s">
        <v>25</v>
      </c>
      <c r="AX17" t="s">
        <v>401</v>
      </c>
    </row>
    <row r="18" spans="1:50" x14ac:dyDescent="0.3">
      <c r="A18" t="s">
        <v>37</v>
      </c>
      <c r="B18">
        <v>26</v>
      </c>
      <c r="C18">
        <v>9</v>
      </c>
      <c r="D18">
        <v>5</v>
      </c>
      <c r="E18">
        <v>1</v>
      </c>
      <c r="F18">
        <v>8</v>
      </c>
      <c r="G18">
        <f t="shared" si="4"/>
        <v>-0.19345250637088102</v>
      </c>
      <c r="H18">
        <f t="shared" si="5"/>
        <v>0.27923593886113035</v>
      </c>
      <c r="I18">
        <f t="shared" si="6"/>
        <v>-0.31105599786473603</v>
      </c>
      <c r="J18">
        <f t="shared" si="7"/>
        <v>-0.6101936852869918</v>
      </c>
      <c r="K18">
        <f t="shared" si="8"/>
        <v>-0.80927106642216595</v>
      </c>
      <c r="L18">
        <f t="shared" si="9"/>
        <v>21.96203971344876</v>
      </c>
      <c r="M18">
        <f t="shared" si="10"/>
        <v>9.8952188147677482</v>
      </c>
      <c r="N18">
        <f t="shared" si="11"/>
        <v>32.791913534474787</v>
      </c>
      <c r="O18">
        <f t="shared" si="12"/>
        <v>20.513214578966213</v>
      </c>
      <c r="P18">
        <f t="shared" si="13"/>
        <v>9.8952188147677482</v>
      </c>
      <c r="Q18">
        <f t="shared" si="14"/>
        <v>2</v>
      </c>
      <c r="R18" t="e">
        <f t="shared" si="15"/>
        <v>#N/A</v>
      </c>
      <c r="S18">
        <f t="shared" si="16"/>
        <v>26</v>
      </c>
      <c r="T18" t="e">
        <f t="shared" si="17"/>
        <v>#N/A</v>
      </c>
      <c r="U18" t="e">
        <f t="shared" si="18"/>
        <v>#N/A</v>
      </c>
      <c r="W18">
        <v>2</v>
      </c>
      <c r="X18" t="s">
        <v>43</v>
      </c>
      <c r="Y18" t="s">
        <v>401</v>
      </c>
      <c r="Z18" t="s">
        <v>37</v>
      </c>
      <c r="AA18">
        <v>53</v>
      </c>
      <c r="AB18">
        <v>18</v>
      </c>
      <c r="AC18">
        <v>10</v>
      </c>
      <c r="AD18">
        <v>2</v>
      </c>
      <c r="AE18">
        <v>16</v>
      </c>
      <c r="AF18">
        <f t="shared" si="19"/>
        <v>0.96408654234953028</v>
      </c>
      <c r="AG18">
        <f t="shared" si="20"/>
        <v>1.1636940689052357</v>
      </c>
      <c r="AH18">
        <f t="shared" si="21"/>
        <v>0.16462159944159827</v>
      </c>
      <c r="AI18">
        <f t="shared" si="22"/>
        <v>-0.60445523010070246</v>
      </c>
      <c r="AJ18">
        <f>STANDARDIZE(AE18,AE$8,AE$9)</f>
        <v>-1.0656130327333346</v>
      </c>
      <c r="AK18">
        <f t="shared" si="24"/>
        <v>5.196244602038016</v>
      </c>
      <c r="AL18">
        <f t="shared" si="25"/>
        <v>1.3151194188812534</v>
      </c>
      <c r="AM18">
        <f t="shared" si="26"/>
        <v>6.3005851794830319</v>
      </c>
      <c r="AN18">
        <f t="shared" si="27"/>
        <v>7.2425759210292453</v>
      </c>
      <c r="AO18">
        <f t="shared" si="28"/>
        <v>1.3151194188812534</v>
      </c>
      <c r="AP18">
        <f t="shared" si="29"/>
        <v>2</v>
      </c>
      <c r="AQ18" t="e">
        <f t="shared" si="30"/>
        <v>#N/A</v>
      </c>
      <c r="AR18">
        <f t="shared" si="31"/>
        <v>53</v>
      </c>
      <c r="AS18" t="e">
        <f t="shared" si="32"/>
        <v>#N/A</v>
      </c>
      <c r="AT18" t="e">
        <f t="shared" si="33"/>
        <v>#N/A</v>
      </c>
      <c r="AV18">
        <v>2</v>
      </c>
      <c r="AW18" t="s">
        <v>37</v>
      </c>
      <c r="AX18" t="s">
        <v>401</v>
      </c>
    </row>
    <row r="19" spans="1:50" x14ac:dyDescent="0.3">
      <c r="A19" t="s">
        <v>43</v>
      </c>
      <c r="B19">
        <v>0</v>
      </c>
      <c r="C19">
        <v>0</v>
      </c>
      <c r="D19">
        <v>0</v>
      </c>
      <c r="E19">
        <v>0</v>
      </c>
      <c r="F19">
        <v>1</v>
      </c>
      <c r="G19">
        <f t="shared" si="4"/>
        <v>-1.3415510767893708</v>
      </c>
      <c r="H19">
        <f t="shared" si="5"/>
        <v>-0.97732578601395614</v>
      </c>
      <c r="I19">
        <f t="shared" si="6"/>
        <v>-0.95146540523331014</v>
      </c>
      <c r="J19">
        <f t="shared" si="7"/>
        <v>-0.90142248962851057</v>
      </c>
      <c r="K19">
        <f t="shared" si="8"/>
        <v>-1.2356611981929846</v>
      </c>
      <c r="L19">
        <f t="shared" si="9"/>
        <v>38.040019799378399</v>
      </c>
      <c r="M19">
        <f t="shared" si="10"/>
        <v>24.860728045378242</v>
      </c>
      <c r="N19">
        <f t="shared" si="11"/>
        <v>50.292653334625975</v>
      </c>
      <c r="O19">
        <f t="shared" si="12"/>
        <v>33.812479271857491</v>
      </c>
      <c r="P19">
        <f t="shared" si="13"/>
        <v>24.860728045378242</v>
      </c>
      <c r="Q19">
        <f t="shared" si="14"/>
        <v>2</v>
      </c>
      <c r="R19" t="e">
        <f t="shared" si="15"/>
        <v>#N/A</v>
      </c>
      <c r="S19">
        <f t="shared" si="16"/>
        <v>0</v>
      </c>
      <c r="T19" t="e">
        <f t="shared" si="17"/>
        <v>#N/A</v>
      </c>
      <c r="U19" t="e">
        <f t="shared" si="18"/>
        <v>#N/A</v>
      </c>
      <c r="W19">
        <v>2</v>
      </c>
      <c r="X19" t="s">
        <v>51</v>
      </c>
      <c r="Y19" t="s">
        <v>401</v>
      </c>
      <c r="Z19" t="s">
        <v>43</v>
      </c>
      <c r="AA19">
        <v>0</v>
      </c>
      <c r="AB19">
        <v>0</v>
      </c>
      <c r="AC19">
        <v>0</v>
      </c>
      <c r="AD19">
        <v>0</v>
      </c>
      <c r="AE19">
        <v>100</v>
      </c>
      <c r="AF19">
        <f t="shared" si="19"/>
        <v>-3.4335705135317283</v>
      </c>
      <c r="AG19">
        <f t="shared" si="20"/>
        <v>-1.1273286292519473</v>
      </c>
      <c r="AH19">
        <f t="shared" si="21"/>
        <v>-1.4815943949743846</v>
      </c>
      <c r="AI19">
        <f t="shared" si="22"/>
        <v>-1.2725373265277948</v>
      </c>
      <c r="AJ19">
        <f t="shared" si="23"/>
        <v>3.2655883261182845</v>
      </c>
      <c r="AK19">
        <f t="shared" si="24"/>
        <v>37.184799198881613</v>
      </c>
      <c r="AL19">
        <f t="shared" si="25"/>
        <v>49.267391784235855</v>
      </c>
      <c r="AM19">
        <f t="shared" si="26"/>
        <v>31.4896179572115</v>
      </c>
      <c r="AN19">
        <f t="shared" si="27"/>
        <v>35.752733658239293</v>
      </c>
      <c r="AO19">
        <f t="shared" si="28"/>
        <v>31.4896179572115</v>
      </c>
      <c r="AP19">
        <f t="shared" si="29"/>
        <v>3</v>
      </c>
      <c r="AQ19" t="e">
        <f t="shared" si="30"/>
        <v>#N/A</v>
      </c>
      <c r="AR19" t="e">
        <f t="shared" si="31"/>
        <v>#N/A</v>
      </c>
      <c r="AS19">
        <f t="shared" si="32"/>
        <v>0</v>
      </c>
      <c r="AT19" t="e">
        <f t="shared" si="33"/>
        <v>#N/A</v>
      </c>
      <c r="AV19">
        <v>2</v>
      </c>
      <c r="AW19" t="s">
        <v>55</v>
      </c>
      <c r="AX19" t="s">
        <v>401</v>
      </c>
    </row>
    <row r="20" spans="1:50" x14ac:dyDescent="0.3">
      <c r="A20" t="s">
        <v>46</v>
      </c>
      <c r="B20">
        <v>50</v>
      </c>
      <c r="C20">
        <v>8</v>
      </c>
      <c r="D20">
        <v>3</v>
      </c>
      <c r="E20">
        <v>6</v>
      </c>
      <c r="F20">
        <v>28</v>
      </c>
      <c r="G20">
        <f t="shared" si="4"/>
        <v>0.86633078940003272</v>
      </c>
      <c r="H20">
        <f t="shared" si="5"/>
        <v>0.13961796943056518</v>
      </c>
      <c r="I20">
        <f t="shared" si="6"/>
        <v>-0.56721976081216563</v>
      </c>
      <c r="J20">
        <f t="shared" si="7"/>
        <v>0.84595033642060213</v>
      </c>
      <c r="K20">
        <f t="shared" si="8"/>
        <v>0.40898645292303021</v>
      </c>
      <c r="L20">
        <f t="shared" si="9"/>
        <v>8.5001756994128854</v>
      </c>
      <c r="M20">
        <f t="shared" si="10"/>
        <v>9.5822835881175816</v>
      </c>
      <c r="N20">
        <f t="shared" si="11"/>
        <v>21.804060198145514</v>
      </c>
      <c r="O20">
        <f t="shared" si="12"/>
        <v>7.0391638681454047</v>
      </c>
      <c r="P20">
        <f t="shared" si="13"/>
        <v>7.0391638681454047</v>
      </c>
      <c r="Q20">
        <f t="shared" si="14"/>
        <v>4</v>
      </c>
      <c r="R20" t="e">
        <f t="shared" si="15"/>
        <v>#N/A</v>
      </c>
      <c r="S20" t="e">
        <f t="shared" si="16"/>
        <v>#N/A</v>
      </c>
      <c r="T20" t="e">
        <f t="shared" si="17"/>
        <v>#N/A</v>
      </c>
      <c r="U20">
        <f t="shared" si="18"/>
        <v>50</v>
      </c>
      <c r="W20">
        <v>2</v>
      </c>
      <c r="X20" t="s">
        <v>55</v>
      </c>
      <c r="Y20" t="s">
        <v>401</v>
      </c>
      <c r="Z20" t="s">
        <v>46</v>
      </c>
      <c r="AA20">
        <v>53</v>
      </c>
      <c r="AB20">
        <v>8</v>
      </c>
      <c r="AC20">
        <v>3</v>
      </c>
      <c r="AD20">
        <v>6</v>
      </c>
      <c r="AE20">
        <v>29</v>
      </c>
      <c r="AF20">
        <f t="shared" si="19"/>
        <v>0.96408654234953028</v>
      </c>
      <c r="AG20">
        <f t="shared" si="20"/>
        <v>-0.10909631895986592</v>
      </c>
      <c r="AH20">
        <f t="shared" si="21"/>
        <v>-0.9877295966495897</v>
      </c>
      <c r="AI20">
        <f t="shared" si="22"/>
        <v>0.73170896275348207</v>
      </c>
      <c r="AJ20">
        <f t="shared" si="23"/>
        <v>-0.39530806053010797</v>
      </c>
      <c r="AK20">
        <f t="shared" si="24"/>
        <v>1.7768516285701312</v>
      </c>
      <c r="AL20">
        <f t="shared" si="25"/>
        <v>7.1739839129105709</v>
      </c>
      <c r="AM20">
        <f t="shared" si="26"/>
        <v>7.7209444981681985</v>
      </c>
      <c r="AN20">
        <f t="shared" si="27"/>
        <v>2.0197394322128241</v>
      </c>
      <c r="AO20">
        <f t="shared" si="28"/>
        <v>1.7768516285701312</v>
      </c>
      <c r="AP20">
        <f t="shared" si="29"/>
        <v>1</v>
      </c>
      <c r="AQ20">
        <f t="shared" si="30"/>
        <v>53</v>
      </c>
      <c r="AR20" t="e">
        <f t="shared" si="31"/>
        <v>#N/A</v>
      </c>
      <c r="AS20" t="e">
        <f t="shared" si="32"/>
        <v>#N/A</v>
      </c>
      <c r="AT20" t="e">
        <f t="shared" si="33"/>
        <v>#N/A</v>
      </c>
      <c r="AV20">
        <v>2</v>
      </c>
      <c r="AW20" t="s">
        <v>59</v>
      </c>
      <c r="AX20" t="s">
        <v>401</v>
      </c>
    </row>
    <row r="21" spans="1:50" x14ac:dyDescent="0.3">
      <c r="A21" t="s">
        <v>51</v>
      </c>
      <c r="B21">
        <v>3</v>
      </c>
      <c r="C21">
        <v>0</v>
      </c>
      <c r="D21">
        <v>1</v>
      </c>
      <c r="E21">
        <v>1</v>
      </c>
      <c r="F21">
        <v>5</v>
      </c>
      <c r="G21">
        <f t="shared" si="4"/>
        <v>-1.2090781648180067</v>
      </c>
      <c r="H21">
        <f t="shared" si="5"/>
        <v>-0.97732578601395614</v>
      </c>
      <c r="I21">
        <f t="shared" si="6"/>
        <v>-0.82338352375959523</v>
      </c>
      <c r="J21">
        <f t="shared" si="7"/>
        <v>-0.6101936852869918</v>
      </c>
      <c r="K21">
        <f t="shared" si="8"/>
        <v>-0.99200969432394537</v>
      </c>
      <c r="L21">
        <f t="shared" si="9"/>
        <v>33.531327677911449</v>
      </c>
      <c r="M21">
        <f t="shared" si="10"/>
        <v>22.856807427073996</v>
      </c>
      <c r="N21">
        <f t="shared" si="11"/>
        <v>45.522056309534634</v>
      </c>
      <c r="O21">
        <f t="shared" si="12"/>
        <v>29.340171170130937</v>
      </c>
      <c r="P21">
        <f t="shared" si="13"/>
        <v>22.856807427073996</v>
      </c>
      <c r="Q21">
        <f t="shared" si="14"/>
        <v>2</v>
      </c>
      <c r="R21" t="e">
        <f t="shared" si="15"/>
        <v>#N/A</v>
      </c>
      <c r="S21">
        <f t="shared" si="16"/>
        <v>3</v>
      </c>
      <c r="T21" t="e">
        <f t="shared" si="17"/>
        <v>#N/A</v>
      </c>
      <c r="U21" t="e">
        <f t="shared" si="18"/>
        <v>#N/A</v>
      </c>
      <c r="W21">
        <v>2</v>
      </c>
      <c r="X21" t="s">
        <v>59</v>
      </c>
      <c r="Y21" t="s">
        <v>401</v>
      </c>
      <c r="Z21" t="s">
        <v>51</v>
      </c>
      <c r="AA21">
        <v>30</v>
      </c>
      <c r="AB21">
        <v>0</v>
      </c>
      <c r="AC21">
        <v>10</v>
      </c>
      <c r="AD21">
        <v>10</v>
      </c>
      <c r="AE21">
        <v>50</v>
      </c>
      <c r="AF21">
        <f t="shared" si="19"/>
        <v>-0.94433067058007247</v>
      </c>
      <c r="AG21">
        <f t="shared" si="20"/>
        <v>-1.1273286292519473</v>
      </c>
      <c r="AH21">
        <f t="shared" si="21"/>
        <v>0.16462159944159827</v>
      </c>
      <c r="AI21">
        <f t="shared" si="22"/>
        <v>2.0678731556076668</v>
      </c>
      <c r="AJ21">
        <f t="shared" si="23"/>
        <v>0.68749227918279676</v>
      </c>
      <c r="AK21">
        <f t="shared" si="24"/>
        <v>4.976011786995044</v>
      </c>
      <c r="AL21">
        <f t="shared" si="25"/>
        <v>18.810569063074212</v>
      </c>
      <c r="AM21">
        <f t="shared" si="26"/>
        <v>8.4871713691029509</v>
      </c>
      <c r="AN21">
        <f t="shared" si="27"/>
        <v>3.4780480686068289</v>
      </c>
      <c r="AO21">
        <f t="shared" si="28"/>
        <v>3.4780480686068289</v>
      </c>
      <c r="AP21">
        <f t="shared" si="29"/>
        <v>4</v>
      </c>
      <c r="AQ21" t="e">
        <f t="shared" si="30"/>
        <v>#N/A</v>
      </c>
      <c r="AR21" t="e">
        <f t="shared" si="31"/>
        <v>#N/A</v>
      </c>
      <c r="AS21" t="e">
        <f t="shared" si="32"/>
        <v>#N/A</v>
      </c>
      <c r="AT21">
        <f t="shared" si="33"/>
        <v>30</v>
      </c>
      <c r="AV21">
        <v>2</v>
      </c>
      <c r="AW21" t="s">
        <v>106</v>
      </c>
      <c r="AX21" t="s">
        <v>401</v>
      </c>
    </row>
    <row r="22" spans="1:50" x14ac:dyDescent="0.3">
      <c r="A22" t="s">
        <v>55</v>
      </c>
      <c r="B22">
        <v>23</v>
      </c>
      <c r="C22">
        <v>14</v>
      </c>
      <c r="D22">
        <v>4</v>
      </c>
      <c r="E22">
        <v>1</v>
      </c>
      <c r="F22">
        <v>12</v>
      </c>
      <c r="G22">
        <f t="shared" si="4"/>
        <v>-0.32592541834224525</v>
      </c>
      <c r="H22">
        <f t="shared" si="5"/>
        <v>0.97732578601395614</v>
      </c>
      <c r="I22">
        <f t="shared" si="6"/>
        <v>-0.43913787933845083</v>
      </c>
      <c r="J22">
        <f t="shared" si="7"/>
        <v>-0.6101936852869918</v>
      </c>
      <c r="K22">
        <f t="shared" si="8"/>
        <v>-0.56561956255312673</v>
      </c>
      <c r="L22">
        <f t="shared" si="9"/>
        <v>21.338287033874181</v>
      </c>
      <c r="M22">
        <f t="shared" si="10"/>
        <v>7.3196943731009032</v>
      </c>
      <c r="N22">
        <f t="shared" si="11"/>
        <v>32.929979967407832</v>
      </c>
      <c r="O22">
        <f t="shared" si="12"/>
        <v>20.463176542211436</v>
      </c>
      <c r="P22">
        <f t="shared" si="13"/>
        <v>7.3196943731009032</v>
      </c>
      <c r="Q22">
        <f t="shared" si="14"/>
        <v>2</v>
      </c>
      <c r="R22" t="e">
        <f t="shared" si="15"/>
        <v>#N/A</v>
      </c>
      <c r="S22">
        <f t="shared" si="16"/>
        <v>23</v>
      </c>
      <c r="T22" t="e">
        <f t="shared" si="17"/>
        <v>#N/A</v>
      </c>
      <c r="U22" t="e">
        <f t="shared" si="18"/>
        <v>#N/A</v>
      </c>
      <c r="W22">
        <v>2</v>
      </c>
      <c r="X22" t="s">
        <v>65</v>
      </c>
      <c r="Y22" t="s">
        <v>401</v>
      </c>
      <c r="Z22" t="s">
        <v>55</v>
      </c>
      <c r="AA22">
        <v>43</v>
      </c>
      <c r="AB22">
        <v>26</v>
      </c>
      <c r="AC22">
        <v>7</v>
      </c>
      <c r="AD22">
        <v>2</v>
      </c>
      <c r="AE22">
        <v>22</v>
      </c>
      <c r="AF22">
        <f t="shared" si="19"/>
        <v>0.13433992803231171</v>
      </c>
      <c r="AG22">
        <f t="shared" si="20"/>
        <v>2.1819263791973169</v>
      </c>
      <c r="AH22">
        <f t="shared" si="21"/>
        <v>-0.32924319888319653</v>
      </c>
      <c r="AI22">
        <f t="shared" si="22"/>
        <v>-0.60445523010070246</v>
      </c>
      <c r="AJ22">
        <f t="shared" si="23"/>
        <v>-0.75624150710107618</v>
      </c>
      <c r="AK22">
        <f t="shared" si="24"/>
        <v>8.474509092596902</v>
      </c>
      <c r="AL22">
        <f t="shared" si="25"/>
        <v>1.2250469777197373</v>
      </c>
      <c r="AM22">
        <f t="shared" si="26"/>
        <v>10.477062015938676</v>
      </c>
      <c r="AN22">
        <f t="shared" si="27"/>
        <v>10.246335526542175</v>
      </c>
      <c r="AO22">
        <f t="shared" si="28"/>
        <v>1.2250469777197373</v>
      </c>
      <c r="AP22">
        <f t="shared" si="29"/>
        <v>2</v>
      </c>
      <c r="AQ22" t="e">
        <f t="shared" si="30"/>
        <v>#N/A</v>
      </c>
      <c r="AR22">
        <f t="shared" si="31"/>
        <v>43</v>
      </c>
      <c r="AS22" t="e">
        <f t="shared" si="32"/>
        <v>#N/A</v>
      </c>
      <c r="AT22" t="e">
        <f t="shared" si="33"/>
        <v>#N/A</v>
      </c>
      <c r="AV22">
        <v>3</v>
      </c>
      <c r="AW22" t="s">
        <v>43</v>
      </c>
      <c r="AX22" t="s">
        <v>4</v>
      </c>
    </row>
    <row r="23" spans="1:50" x14ac:dyDescent="0.3">
      <c r="A23" t="s">
        <v>59</v>
      </c>
      <c r="B23">
        <v>54</v>
      </c>
      <c r="C23">
        <v>27</v>
      </c>
      <c r="D23">
        <v>13</v>
      </c>
      <c r="E23">
        <v>4</v>
      </c>
      <c r="F23">
        <v>16</v>
      </c>
      <c r="G23">
        <f t="shared" si="4"/>
        <v>1.042961338695185</v>
      </c>
      <c r="H23">
        <f t="shared" si="5"/>
        <v>2.7923593886113034</v>
      </c>
      <c r="I23">
        <f t="shared" si="6"/>
        <v>0.71359905392498246</v>
      </c>
      <c r="J23">
        <f t="shared" si="7"/>
        <v>0.2634927277375646</v>
      </c>
      <c r="K23">
        <f t="shared" si="8"/>
        <v>-0.32196805868408751</v>
      </c>
      <c r="L23">
        <f t="shared" si="9"/>
        <v>12.428811320950867</v>
      </c>
      <c r="M23">
        <f t="shared" si="10"/>
        <v>0</v>
      </c>
      <c r="N23">
        <f t="shared" si="11"/>
        <v>23.129216962649785</v>
      </c>
      <c r="O23">
        <f t="shared" si="12"/>
        <v>15.113408158698826</v>
      </c>
      <c r="P23">
        <f t="shared" si="13"/>
        <v>0</v>
      </c>
      <c r="Q23">
        <f t="shared" si="14"/>
        <v>2</v>
      </c>
      <c r="R23" t="e">
        <f t="shared" si="15"/>
        <v>#N/A</v>
      </c>
      <c r="S23">
        <f t="shared" si="16"/>
        <v>54</v>
      </c>
      <c r="T23" t="e">
        <f t="shared" si="17"/>
        <v>#N/A</v>
      </c>
      <c r="U23" t="e">
        <f t="shared" si="18"/>
        <v>#N/A</v>
      </c>
      <c r="W23">
        <v>2</v>
      </c>
      <c r="X23" t="s">
        <v>68</v>
      </c>
      <c r="Y23" t="s">
        <v>401</v>
      </c>
      <c r="Z23" t="s">
        <v>59</v>
      </c>
      <c r="AA23">
        <v>47</v>
      </c>
      <c r="AB23">
        <v>24</v>
      </c>
      <c r="AC23">
        <v>11</v>
      </c>
      <c r="AD23">
        <v>4</v>
      </c>
      <c r="AE23">
        <v>14</v>
      </c>
      <c r="AF23">
        <f t="shared" si="19"/>
        <v>0.46623857375919914</v>
      </c>
      <c r="AG23">
        <f t="shared" si="20"/>
        <v>1.9273683016242966</v>
      </c>
      <c r="AH23">
        <f t="shared" si="21"/>
        <v>0.32924319888319653</v>
      </c>
      <c r="AI23">
        <f t="shared" si="22"/>
        <v>6.3626866326389808E-2</v>
      </c>
      <c r="AJ23">
        <f t="shared" si="23"/>
        <v>-1.1687368746107543</v>
      </c>
      <c r="AK23">
        <f t="shared" si="24"/>
        <v>5.7836161438080529</v>
      </c>
      <c r="AL23">
        <f t="shared" si="25"/>
        <v>0</v>
      </c>
      <c r="AM23">
        <f t="shared" si="26"/>
        <v>8.4451879721221665</v>
      </c>
      <c r="AN23">
        <f t="shared" si="27"/>
        <v>7.4988822755489659</v>
      </c>
      <c r="AO23">
        <f t="shared" si="28"/>
        <v>0</v>
      </c>
      <c r="AP23">
        <f t="shared" si="29"/>
        <v>2</v>
      </c>
      <c r="AQ23" t="e">
        <f t="shared" si="30"/>
        <v>#N/A</v>
      </c>
      <c r="AR23">
        <f t="shared" si="31"/>
        <v>47</v>
      </c>
      <c r="AS23" t="e">
        <f t="shared" si="32"/>
        <v>#N/A</v>
      </c>
      <c r="AT23" t="e">
        <f t="shared" si="33"/>
        <v>#N/A</v>
      </c>
      <c r="AV23">
        <v>3</v>
      </c>
      <c r="AW23" t="s">
        <v>65</v>
      </c>
      <c r="AX23" t="s">
        <v>4</v>
      </c>
    </row>
    <row r="24" spans="1:50" x14ac:dyDescent="0.3">
      <c r="A24" t="s">
        <v>65</v>
      </c>
      <c r="B24">
        <v>12</v>
      </c>
      <c r="C24">
        <v>0</v>
      </c>
      <c r="D24">
        <v>1</v>
      </c>
      <c r="E24">
        <v>0</v>
      </c>
      <c r="F24">
        <v>28</v>
      </c>
      <c r="G24">
        <f t="shared" si="4"/>
        <v>-0.81165942890391396</v>
      </c>
      <c r="H24">
        <f t="shared" si="5"/>
        <v>-0.97732578601395614</v>
      </c>
      <c r="I24">
        <f t="shared" si="6"/>
        <v>-0.82338352375959523</v>
      </c>
      <c r="J24">
        <f t="shared" si="7"/>
        <v>-0.90142248962851057</v>
      </c>
      <c r="K24">
        <f t="shared" si="8"/>
        <v>0.40898645292303021</v>
      </c>
      <c r="L24">
        <f t="shared" si="9"/>
        <v>27.496766772980006</v>
      </c>
      <c r="M24">
        <f t="shared" si="10"/>
        <v>21.903781913195125</v>
      </c>
      <c r="N24">
        <f t="shared" si="11"/>
        <v>35.431580611814802</v>
      </c>
      <c r="O24">
        <f t="shared" si="12"/>
        <v>23.896416435904019</v>
      </c>
      <c r="P24">
        <f t="shared" si="13"/>
        <v>21.903781913195125</v>
      </c>
      <c r="Q24">
        <f t="shared" si="14"/>
        <v>2</v>
      </c>
      <c r="R24" t="e">
        <f t="shared" si="15"/>
        <v>#N/A</v>
      </c>
      <c r="S24">
        <f t="shared" si="16"/>
        <v>12</v>
      </c>
      <c r="T24" t="e">
        <f t="shared" si="17"/>
        <v>#N/A</v>
      </c>
      <c r="U24" t="e">
        <f t="shared" si="18"/>
        <v>#N/A</v>
      </c>
      <c r="W24">
        <v>2</v>
      </c>
      <c r="X24" t="s">
        <v>79</v>
      </c>
      <c r="Y24" t="s">
        <v>401</v>
      </c>
      <c r="Z24" t="s">
        <v>65</v>
      </c>
      <c r="AA24">
        <v>29</v>
      </c>
      <c r="AB24">
        <v>0</v>
      </c>
      <c r="AC24">
        <v>2</v>
      </c>
      <c r="AD24">
        <v>0</v>
      </c>
      <c r="AE24">
        <v>68</v>
      </c>
      <c r="AF24">
        <f t="shared" si="19"/>
        <v>-1.0273053320117944</v>
      </c>
      <c r="AG24">
        <f t="shared" si="20"/>
        <v>-1.1273286292519473</v>
      </c>
      <c r="AH24">
        <f t="shared" si="21"/>
        <v>-1.1523511960911879</v>
      </c>
      <c r="AI24">
        <f t="shared" si="22"/>
        <v>-1.2725373265277948</v>
      </c>
      <c r="AJ24">
        <f t="shared" si="23"/>
        <v>1.6156068560795722</v>
      </c>
      <c r="AK24">
        <f t="shared" si="24"/>
        <v>14.272286449504001</v>
      </c>
      <c r="AL24">
        <f t="shared" si="25"/>
        <v>23.29487345009013</v>
      </c>
      <c r="AM24">
        <f t="shared" si="26"/>
        <v>11.235120654078365</v>
      </c>
      <c r="AN24">
        <f t="shared" si="27"/>
        <v>14.25771543252959</v>
      </c>
      <c r="AO24">
        <f t="shared" si="28"/>
        <v>11.235120654078365</v>
      </c>
      <c r="AP24">
        <f t="shared" si="29"/>
        <v>3</v>
      </c>
      <c r="AQ24" t="e">
        <f t="shared" si="30"/>
        <v>#N/A</v>
      </c>
      <c r="AR24" t="e">
        <f t="shared" si="31"/>
        <v>#N/A</v>
      </c>
      <c r="AS24">
        <f t="shared" si="32"/>
        <v>29</v>
      </c>
      <c r="AT24" t="e">
        <f t="shared" si="33"/>
        <v>#N/A</v>
      </c>
      <c r="AV24">
        <v>3</v>
      </c>
      <c r="AW24" t="s">
        <v>68</v>
      </c>
      <c r="AX24" t="s">
        <v>4</v>
      </c>
    </row>
    <row r="25" spans="1:50" x14ac:dyDescent="0.3">
      <c r="A25" t="s">
        <v>68</v>
      </c>
      <c r="B25">
        <v>22</v>
      </c>
      <c r="C25">
        <v>4</v>
      </c>
      <c r="D25">
        <v>8</v>
      </c>
      <c r="E25">
        <v>1</v>
      </c>
      <c r="F25">
        <v>28</v>
      </c>
      <c r="G25">
        <f t="shared" si="4"/>
        <v>-0.37008305566603328</v>
      </c>
      <c r="H25">
        <f t="shared" si="5"/>
        <v>-0.4188539082916955</v>
      </c>
      <c r="I25">
        <f t="shared" si="6"/>
        <v>7.318964655640843E-2</v>
      </c>
      <c r="J25">
        <f t="shared" si="7"/>
        <v>-0.6101936852869918</v>
      </c>
      <c r="K25">
        <f t="shared" si="8"/>
        <v>0.40898645292303021</v>
      </c>
      <c r="L25">
        <f t="shared" si="9"/>
        <v>18.863246970617876</v>
      </c>
      <c r="M25">
        <f t="shared" si="10"/>
        <v>14.016331954030974</v>
      </c>
      <c r="N25">
        <f t="shared" si="11"/>
        <v>24.404600119208695</v>
      </c>
      <c r="O25">
        <f t="shared" si="12"/>
        <v>16.644364255295077</v>
      </c>
      <c r="P25">
        <f t="shared" si="13"/>
        <v>14.016331954030974</v>
      </c>
      <c r="Q25">
        <f t="shared" si="14"/>
        <v>2</v>
      </c>
      <c r="R25" t="e">
        <f t="shared" si="15"/>
        <v>#N/A</v>
      </c>
      <c r="S25">
        <f t="shared" si="16"/>
        <v>22</v>
      </c>
      <c r="T25" t="e">
        <f t="shared" si="17"/>
        <v>#N/A</v>
      </c>
      <c r="U25" t="e">
        <f t="shared" si="18"/>
        <v>#N/A</v>
      </c>
      <c r="W25">
        <v>2</v>
      </c>
      <c r="X25" t="s">
        <v>82</v>
      </c>
      <c r="Y25" t="s">
        <v>401</v>
      </c>
      <c r="Z25" t="s">
        <v>68</v>
      </c>
      <c r="AA25">
        <v>35</v>
      </c>
      <c r="AB25">
        <v>6</v>
      </c>
      <c r="AC25">
        <v>13</v>
      </c>
      <c r="AD25">
        <v>2</v>
      </c>
      <c r="AE25">
        <v>44</v>
      </c>
      <c r="AF25">
        <f t="shared" si="19"/>
        <v>-0.52945736342146321</v>
      </c>
      <c r="AG25">
        <f t="shared" si="20"/>
        <v>-0.36365439653288623</v>
      </c>
      <c r="AH25">
        <f t="shared" si="21"/>
        <v>0.65848639776639306</v>
      </c>
      <c r="AI25">
        <f t="shared" si="22"/>
        <v>-0.60445523010070246</v>
      </c>
      <c r="AJ25">
        <f t="shared" si="23"/>
        <v>0.37812075355053831</v>
      </c>
      <c r="AK25">
        <f t="shared" si="24"/>
        <v>4.5295400588271475</v>
      </c>
      <c r="AL25">
        <f t="shared" si="25"/>
        <v>9.1876986961675318</v>
      </c>
      <c r="AM25">
        <f t="shared" si="26"/>
        <v>0.94885673960417494</v>
      </c>
      <c r="AN25">
        <f t="shared" si="27"/>
        <v>5.4073187909600895</v>
      </c>
      <c r="AO25">
        <f t="shared" si="28"/>
        <v>0.94885673960417494</v>
      </c>
      <c r="AP25">
        <f t="shared" si="29"/>
        <v>3</v>
      </c>
      <c r="AQ25" t="e">
        <f t="shared" si="30"/>
        <v>#N/A</v>
      </c>
      <c r="AR25" t="e">
        <f t="shared" si="31"/>
        <v>#N/A</v>
      </c>
      <c r="AS25">
        <f t="shared" si="32"/>
        <v>35</v>
      </c>
      <c r="AT25" t="e">
        <f t="shared" si="33"/>
        <v>#N/A</v>
      </c>
      <c r="AV25">
        <v>3</v>
      </c>
      <c r="AW25" t="s">
        <v>73</v>
      </c>
      <c r="AX25" t="s">
        <v>4</v>
      </c>
    </row>
    <row r="26" spans="1:50" x14ac:dyDescent="0.3">
      <c r="A26" t="s">
        <v>73</v>
      </c>
      <c r="B26">
        <v>76</v>
      </c>
      <c r="C26">
        <v>10</v>
      </c>
      <c r="D26">
        <v>33</v>
      </c>
      <c r="E26">
        <v>6</v>
      </c>
      <c r="F26">
        <v>67</v>
      </c>
      <c r="G26">
        <f t="shared" si="4"/>
        <v>2.0144293598185223</v>
      </c>
      <c r="H26">
        <f t="shared" si="5"/>
        <v>0.4188539082916955</v>
      </c>
      <c r="I26">
        <f t="shared" si="6"/>
        <v>3.2752366833992785</v>
      </c>
      <c r="J26">
        <f t="shared" si="7"/>
        <v>0.84595033642060213</v>
      </c>
      <c r="K26">
        <f t="shared" si="8"/>
        <v>2.7845886156461628</v>
      </c>
      <c r="L26">
        <f t="shared" si="9"/>
        <v>8.5146786272247201</v>
      </c>
      <c r="M26">
        <f t="shared" si="10"/>
        <v>23.129216962649785</v>
      </c>
      <c r="N26">
        <f t="shared" si="11"/>
        <v>0</v>
      </c>
      <c r="O26">
        <f t="shared" si="12"/>
        <v>10.550889524413456</v>
      </c>
      <c r="P26">
        <f t="shared" si="13"/>
        <v>0</v>
      </c>
      <c r="Q26">
        <f t="shared" si="14"/>
        <v>3</v>
      </c>
      <c r="R26" t="e">
        <f t="shared" si="15"/>
        <v>#N/A</v>
      </c>
      <c r="S26" t="e">
        <f t="shared" si="16"/>
        <v>#N/A</v>
      </c>
      <c r="T26">
        <f t="shared" si="17"/>
        <v>76</v>
      </c>
      <c r="U26" t="e">
        <f t="shared" si="18"/>
        <v>#N/A</v>
      </c>
      <c r="W26">
        <v>2</v>
      </c>
      <c r="X26" t="s">
        <v>86</v>
      </c>
      <c r="Y26" t="s">
        <v>401</v>
      </c>
      <c r="Z26" t="s">
        <v>73</v>
      </c>
      <c r="AA26">
        <v>40</v>
      </c>
      <c r="AB26">
        <v>5</v>
      </c>
      <c r="AC26">
        <v>17</v>
      </c>
      <c r="AD26">
        <v>3</v>
      </c>
      <c r="AE26">
        <v>35</v>
      </c>
      <c r="AF26">
        <f t="shared" si="19"/>
        <v>-0.11458405626285388</v>
      </c>
      <c r="AG26">
        <f t="shared" si="20"/>
        <v>-0.49093343531939643</v>
      </c>
      <c r="AH26">
        <f t="shared" si="21"/>
        <v>1.3169727955327861</v>
      </c>
      <c r="AI26">
        <f t="shared" si="22"/>
        <v>-0.27041418188715632</v>
      </c>
      <c r="AJ26">
        <f t="shared" si="23"/>
        <v>-8.5936534897849456E-2</v>
      </c>
      <c r="AK26">
        <f t="shared" si="24"/>
        <v>3.6026109535297786</v>
      </c>
      <c r="AL26">
        <f t="shared" si="25"/>
        <v>8.4451879721221665</v>
      </c>
      <c r="AM26">
        <f t="shared" si="26"/>
        <v>0</v>
      </c>
      <c r="AN26">
        <f t="shared" si="27"/>
        <v>4.7228871025745809</v>
      </c>
      <c r="AO26">
        <f t="shared" si="28"/>
        <v>0</v>
      </c>
      <c r="AP26">
        <f t="shared" si="29"/>
        <v>3</v>
      </c>
      <c r="AQ26" t="e">
        <f t="shared" si="30"/>
        <v>#N/A</v>
      </c>
      <c r="AR26" t="e">
        <f t="shared" si="31"/>
        <v>#N/A</v>
      </c>
      <c r="AS26">
        <f t="shared" si="32"/>
        <v>40</v>
      </c>
      <c r="AT26" t="e">
        <f t="shared" si="33"/>
        <v>#N/A</v>
      </c>
      <c r="AV26">
        <v>3</v>
      </c>
      <c r="AW26" t="s">
        <v>79</v>
      </c>
      <c r="AX26" t="s">
        <v>4</v>
      </c>
    </row>
    <row r="27" spans="1:50" x14ac:dyDescent="0.3">
      <c r="A27" t="s">
        <v>79</v>
      </c>
      <c r="B27">
        <v>5</v>
      </c>
      <c r="C27">
        <v>0</v>
      </c>
      <c r="D27">
        <v>0</v>
      </c>
      <c r="E27">
        <v>0</v>
      </c>
      <c r="F27">
        <v>6</v>
      </c>
      <c r="G27">
        <f t="shared" si="4"/>
        <v>-1.1207628901704305</v>
      </c>
      <c r="H27">
        <f t="shared" si="5"/>
        <v>-0.97732578601395614</v>
      </c>
      <c r="I27">
        <f t="shared" si="6"/>
        <v>-0.95146540523331014</v>
      </c>
      <c r="J27">
        <f t="shared" si="7"/>
        <v>-0.90142248962851057</v>
      </c>
      <c r="K27">
        <f t="shared" si="8"/>
        <v>-0.93109681835668556</v>
      </c>
      <c r="L27">
        <f t="shared" si="9"/>
        <v>34.936228169455859</v>
      </c>
      <c r="M27">
        <f t="shared" si="10"/>
        <v>23.392733817033005</v>
      </c>
      <c r="N27">
        <f t="shared" si="11"/>
        <v>46.503388766909097</v>
      </c>
      <c r="O27">
        <f t="shared" si="12"/>
        <v>30.942675274017255</v>
      </c>
      <c r="P27">
        <f t="shared" si="13"/>
        <v>23.392733817033005</v>
      </c>
      <c r="Q27">
        <f t="shared" si="14"/>
        <v>2</v>
      </c>
      <c r="R27" t="e">
        <f t="shared" si="15"/>
        <v>#N/A</v>
      </c>
      <c r="S27">
        <f t="shared" si="16"/>
        <v>5</v>
      </c>
      <c r="T27" t="e">
        <f t="shared" si="17"/>
        <v>#N/A</v>
      </c>
      <c r="U27" t="e">
        <f t="shared" si="18"/>
        <v>#N/A</v>
      </c>
      <c r="W27">
        <v>2</v>
      </c>
      <c r="X27" t="s">
        <v>92</v>
      </c>
      <c r="Y27" t="s">
        <v>401</v>
      </c>
      <c r="Z27" t="s">
        <v>79</v>
      </c>
      <c r="AA27">
        <v>45</v>
      </c>
      <c r="AB27">
        <v>0</v>
      </c>
      <c r="AC27">
        <v>0</v>
      </c>
      <c r="AD27">
        <v>0</v>
      </c>
      <c r="AE27">
        <v>55</v>
      </c>
      <c r="AF27">
        <f t="shared" si="19"/>
        <v>0.30028925089575542</v>
      </c>
      <c r="AG27">
        <f t="shared" si="20"/>
        <v>-1.1273286292519473</v>
      </c>
      <c r="AH27">
        <f t="shared" si="21"/>
        <v>-1.4815943949743846</v>
      </c>
      <c r="AI27">
        <f t="shared" si="22"/>
        <v>-1.2725373265277948</v>
      </c>
      <c r="AJ27">
        <f t="shared" si="23"/>
        <v>0.94530188387634551</v>
      </c>
      <c r="AK27">
        <f t="shared" si="24"/>
        <v>11.018531628163565</v>
      </c>
      <c r="AL27">
        <f t="shared" si="25"/>
        <v>18.892339931242848</v>
      </c>
      <c r="AM27">
        <f t="shared" si="26"/>
        <v>10.476800497016715</v>
      </c>
      <c r="AN27">
        <f t="shared" si="27"/>
        <v>11.543559643209083</v>
      </c>
      <c r="AO27">
        <f t="shared" si="28"/>
        <v>10.476800497016715</v>
      </c>
      <c r="AP27">
        <f t="shared" si="29"/>
        <v>3</v>
      </c>
      <c r="AQ27" t="e">
        <f t="shared" si="30"/>
        <v>#N/A</v>
      </c>
      <c r="AR27" t="e">
        <f t="shared" si="31"/>
        <v>#N/A</v>
      </c>
      <c r="AS27">
        <f t="shared" si="32"/>
        <v>45</v>
      </c>
      <c r="AT27" t="e">
        <f t="shared" si="33"/>
        <v>#N/A</v>
      </c>
      <c r="AV27">
        <v>3</v>
      </c>
      <c r="AW27" t="s">
        <v>82</v>
      </c>
      <c r="AX27" t="s">
        <v>4</v>
      </c>
    </row>
    <row r="28" spans="1:50" x14ac:dyDescent="0.3">
      <c r="A28" t="s">
        <v>82</v>
      </c>
      <c r="B28">
        <v>19</v>
      </c>
      <c r="C28">
        <v>5</v>
      </c>
      <c r="D28">
        <v>7</v>
      </c>
      <c r="E28">
        <v>1</v>
      </c>
      <c r="F28">
        <v>20</v>
      </c>
      <c r="G28">
        <f t="shared" si="4"/>
        <v>-0.50255596763739752</v>
      </c>
      <c r="H28">
        <f t="shared" si="5"/>
        <v>-0.27923593886113035</v>
      </c>
      <c r="I28">
        <f t="shared" si="6"/>
        <v>-5.4892234917306382E-2</v>
      </c>
      <c r="J28">
        <f t="shared" si="7"/>
        <v>-0.6101936852869918</v>
      </c>
      <c r="K28">
        <f t="shared" si="8"/>
        <v>-7.8316554815048262E-2</v>
      </c>
      <c r="L28">
        <f t="shared" si="9"/>
        <v>20.85756145113487</v>
      </c>
      <c r="M28">
        <f t="shared" si="10"/>
        <v>13.236594464591853</v>
      </c>
      <c r="N28">
        <f t="shared" si="11"/>
        <v>28.228884612942927</v>
      </c>
      <c r="O28">
        <f t="shared" si="12"/>
        <v>18.588611702218618</v>
      </c>
      <c r="P28">
        <f t="shared" si="13"/>
        <v>13.236594464591853</v>
      </c>
      <c r="Q28">
        <f t="shared" si="14"/>
        <v>2</v>
      </c>
      <c r="R28" t="e">
        <f t="shared" si="15"/>
        <v>#N/A</v>
      </c>
      <c r="S28">
        <f t="shared" si="16"/>
        <v>19</v>
      </c>
      <c r="T28" t="e">
        <f t="shared" si="17"/>
        <v>#N/A</v>
      </c>
      <c r="U28" t="e">
        <f t="shared" si="18"/>
        <v>#N/A</v>
      </c>
      <c r="W28">
        <v>2</v>
      </c>
      <c r="X28" t="s">
        <v>101</v>
      </c>
      <c r="Y28" t="s">
        <v>401</v>
      </c>
      <c r="Z28" t="s">
        <v>82</v>
      </c>
      <c r="AA28">
        <v>37</v>
      </c>
      <c r="AB28">
        <v>10</v>
      </c>
      <c r="AC28">
        <v>13</v>
      </c>
      <c r="AD28">
        <v>2</v>
      </c>
      <c r="AE28">
        <v>38</v>
      </c>
      <c r="AF28">
        <f t="shared" si="19"/>
        <v>-0.36350804055801944</v>
      </c>
      <c r="AG28">
        <f t="shared" si="20"/>
        <v>0.14546175861315441</v>
      </c>
      <c r="AH28">
        <f t="shared" si="21"/>
        <v>0.65848639776639306</v>
      </c>
      <c r="AI28">
        <f t="shared" si="22"/>
        <v>-0.60445523010070246</v>
      </c>
      <c r="AJ28">
        <f t="shared" si="23"/>
        <v>6.8749227918279796E-2</v>
      </c>
      <c r="AK28">
        <f t="shared" si="24"/>
        <v>3.8713053177506676</v>
      </c>
      <c r="AL28">
        <f t="shared" si="25"/>
        <v>5.9497769975265644</v>
      </c>
      <c r="AM28">
        <f t="shared" si="26"/>
        <v>1.0360774359708016</v>
      </c>
      <c r="AN28">
        <f t="shared" si="27"/>
        <v>5.0294727759886548</v>
      </c>
      <c r="AO28">
        <f t="shared" si="28"/>
        <v>1.0360774359708016</v>
      </c>
      <c r="AP28">
        <f t="shared" si="29"/>
        <v>3</v>
      </c>
      <c r="AQ28" t="e">
        <f t="shared" si="30"/>
        <v>#N/A</v>
      </c>
      <c r="AR28" t="e">
        <f t="shared" si="31"/>
        <v>#N/A</v>
      </c>
      <c r="AS28">
        <f t="shared" si="32"/>
        <v>37</v>
      </c>
      <c r="AT28" t="e">
        <f t="shared" si="33"/>
        <v>#N/A</v>
      </c>
      <c r="AV28">
        <v>3</v>
      </c>
      <c r="AW28" t="s">
        <v>86</v>
      </c>
      <c r="AX28" t="s">
        <v>4</v>
      </c>
    </row>
    <row r="29" spans="1:50" x14ac:dyDescent="0.3">
      <c r="A29" t="s">
        <v>86</v>
      </c>
      <c r="B29">
        <v>18</v>
      </c>
      <c r="C29">
        <v>2</v>
      </c>
      <c r="D29">
        <v>4</v>
      </c>
      <c r="E29">
        <v>1</v>
      </c>
      <c r="F29">
        <v>12</v>
      </c>
      <c r="G29">
        <f t="shared" si="4"/>
        <v>-0.5467136049611856</v>
      </c>
      <c r="H29">
        <f t="shared" si="5"/>
        <v>-0.69808984715282585</v>
      </c>
      <c r="I29">
        <f t="shared" si="6"/>
        <v>-0.43913787933845083</v>
      </c>
      <c r="J29">
        <f t="shared" si="7"/>
        <v>-0.6101936852869918</v>
      </c>
      <c r="K29">
        <f t="shared" si="8"/>
        <v>-0.56561956255312673</v>
      </c>
      <c r="L29">
        <f t="shared" si="9"/>
        <v>25.246996345454683</v>
      </c>
      <c r="M29">
        <f t="shared" si="10"/>
        <v>16.861798734886221</v>
      </c>
      <c r="N29">
        <f t="shared" si="11"/>
        <v>34.947845280408373</v>
      </c>
      <c r="O29">
        <f t="shared" si="12"/>
        <v>22.266553192469864</v>
      </c>
      <c r="P29">
        <f t="shared" si="13"/>
        <v>16.861798734886221</v>
      </c>
      <c r="Q29">
        <f t="shared" si="14"/>
        <v>2</v>
      </c>
      <c r="R29" t="e">
        <f t="shared" si="15"/>
        <v>#N/A</v>
      </c>
      <c r="S29">
        <f t="shared" si="16"/>
        <v>18</v>
      </c>
      <c r="T29" t="e">
        <f t="shared" si="17"/>
        <v>#N/A</v>
      </c>
      <c r="U29" t="e">
        <f t="shared" si="18"/>
        <v>#N/A</v>
      </c>
      <c r="W29">
        <v>2</v>
      </c>
      <c r="X29" t="s">
        <v>106</v>
      </c>
      <c r="Y29" t="s">
        <v>401</v>
      </c>
      <c r="Z29" t="s">
        <v>86</v>
      </c>
      <c r="AA29">
        <v>49</v>
      </c>
      <c r="AB29">
        <v>5</v>
      </c>
      <c r="AC29">
        <v>11</v>
      </c>
      <c r="AD29">
        <v>3</v>
      </c>
      <c r="AE29">
        <v>32</v>
      </c>
      <c r="AF29">
        <f t="shared" si="19"/>
        <v>0.63218789662264285</v>
      </c>
      <c r="AG29">
        <f t="shared" si="20"/>
        <v>-0.49093343531939643</v>
      </c>
      <c r="AH29">
        <f t="shared" si="21"/>
        <v>0.32924319888319653</v>
      </c>
      <c r="AI29">
        <f t="shared" si="22"/>
        <v>-0.27041418188715632</v>
      </c>
      <c r="AJ29">
        <f t="shared" si="23"/>
        <v>-0.24062229771397872</v>
      </c>
      <c r="AK29">
        <f t="shared" si="24"/>
        <v>2.0441254398735342</v>
      </c>
      <c r="AL29">
        <f t="shared" si="25"/>
        <v>6.8487025584036045</v>
      </c>
      <c r="AM29">
        <f t="shared" si="26"/>
        <v>1.5572057909319872</v>
      </c>
      <c r="AN29">
        <f t="shared" si="27"/>
        <v>3.1349063071513505</v>
      </c>
      <c r="AO29">
        <f t="shared" si="28"/>
        <v>1.5572057909319872</v>
      </c>
      <c r="AP29">
        <f t="shared" si="29"/>
        <v>3</v>
      </c>
      <c r="AQ29" t="e">
        <f t="shared" si="30"/>
        <v>#N/A</v>
      </c>
      <c r="AR29" t="e">
        <f t="shared" si="31"/>
        <v>#N/A</v>
      </c>
      <c r="AS29">
        <f t="shared" si="32"/>
        <v>49</v>
      </c>
      <c r="AT29" t="e">
        <f t="shared" si="33"/>
        <v>#N/A</v>
      </c>
      <c r="AV29">
        <v>3</v>
      </c>
      <c r="AW29" t="s">
        <v>92</v>
      </c>
      <c r="AX29" t="s">
        <v>4</v>
      </c>
    </row>
    <row r="30" spans="1:50" x14ac:dyDescent="0.3">
      <c r="A30" t="s">
        <v>92</v>
      </c>
      <c r="B30">
        <v>21</v>
      </c>
      <c r="C30">
        <v>3</v>
      </c>
      <c r="D30">
        <v>16</v>
      </c>
      <c r="E30">
        <v>3</v>
      </c>
      <c r="F30">
        <v>16</v>
      </c>
      <c r="G30">
        <f t="shared" si="4"/>
        <v>-0.41424069298982136</v>
      </c>
      <c r="H30">
        <f t="shared" si="5"/>
        <v>-0.5584718777222607</v>
      </c>
      <c r="I30">
        <f t="shared" si="6"/>
        <v>1.097844698346127</v>
      </c>
      <c r="J30">
        <f t="shared" si="7"/>
        <v>-2.7736076603954201E-2</v>
      </c>
      <c r="K30">
        <f t="shared" si="8"/>
        <v>-0.32196805868408751</v>
      </c>
      <c r="L30">
        <f t="shared" si="9"/>
        <v>17.701088645235281</v>
      </c>
      <c r="M30">
        <f t="shared" si="10"/>
        <v>13.583966868320317</v>
      </c>
      <c r="N30">
        <f t="shared" si="11"/>
        <v>22.008662093119124</v>
      </c>
      <c r="O30">
        <f t="shared" si="12"/>
        <v>15.465165106059043</v>
      </c>
      <c r="P30">
        <f t="shared" si="13"/>
        <v>13.583966868320317</v>
      </c>
      <c r="Q30">
        <f t="shared" si="14"/>
        <v>2</v>
      </c>
      <c r="R30" t="e">
        <f t="shared" si="15"/>
        <v>#N/A</v>
      </c>
      <c r="S30">
        <f t="shared" si="16"/>
        <v>21</v>
      </c>
      <c r="T30" t="e">
        <f t="shared" si="17"/>
        <v>#N/A</v>
      </c>
      <c r="U30" t="e">
        <f t="shared" si="18"/>
        <v>#N/A</v>
      </c>
      <c r="W30">
        <v>3</v>
      </c>
      <c r="X30" t="s">
        <v>73</v>
      </c>
      <c r="Y30" t="s">
        <v>4</v>
      </c>
      <c r="Z30" t="s">
        <v>92</v>
      </c>
      <c r="AA30">
        <v>36</v>
      </c>
      <c r="AB30">
        <v>5</v>
      </c>
      <c r="AC30">
        <v>27</v>
      </c>
      <c r="AD30">
        <v>5</v>
      </c>
      <c r="AE30">
        <v>27</v>
      </c>
      <c r="AF30">
        <f t="shared" si="19"/>
        <v>-0.44648270198974133</v>
      </c>
      <c r="AG30">
        <f t="shared" si="20"/>
        <v>-0.49093343531939643</v>
      </c>
      <c r="AH30">
        <f t="shared" si="21"/>
        <v>2.9631887899487692</v>
      </c>
      <c r="AI30">
        <f t="shared" si="22"/>
        <v>0.397667914539936</v>
      </c>
      <c r="AJ30">
        <f t="shared" si="23"/>
        <v>-0.49843190240752749</v>
      </c>
      <c r="AK30">
        <f t="shared" si="24"/>
        <v>9.1232255615138271</v>
      </c>
      <c r="AL30">
        <f t="shared" si="25"/>
        <v>14.179804972455399</v>
      </c>
      <c r="AM30">
        <f t="shared" si="26"/>
        <v>3.4366699270897092</v>
      </c>
      <c r="AN30">
        <f t="shared" si="27"/>
        <v>10.356631053173777</v>
      </c>
      <c r="AO30">
        <f t="shared" si="28"/>
        <v>3.4366699270897092</v>
      </c>
      <c r="AP30">
        <f t="shared" si="29"/>
        <v>3</v>
      </c>
      <c r="AQ30" t="e">
        <f t="shared" si="30"/>
        <v>#N/A</v>
      </c>
      <c r="AR30" t="e">
        <f t="shared" si="31"/>
        <v>#N/A</v>
      </c>
      <c r="AS30">
        <f t="shared" si="32"/>
        <v>36</v>
      </c>
      <c r="AT30" t="e">
        <f t="shared" si="33"/>
        <v>#N/A</v>
      </c>
      <c r="AV30">
        <v>3</v>
      </c>
      <c r="AW30" t="s">
        <v>101</v>
      </c>
      <c r="AX30" t="s">
        <v>4</v>
      </c>
    </row>
    <row r="31" spans="1:50" x14ac:dyDescent="0.3">
      <c r="A31" t="s">
        <v>95</v>
      </c>
      <c r="B31">
        <v>37</v>
      </c>
      <c r="C31">
        <v>1</v>
      </c>
      <c r="D31">
        <v>3</v>
      </c>
      <c r="E31">
        <v>2</v>
      </c>
      <c r="F31">
        <v>28</v>
      </c>
      <c r="G31">
        <f t="shared" si="4"/>
        <v>0.29228150419078774</v>
      </c>
      <c r="H31">
        <f t="shared" si="5"/>
        <v>-0.837707816583391</v>
      </c>
      <c r="I31">
        <f t="shared" si="6"/>
        <v>-0.56721976081216563</v>
      </c>
      <c r="J31">
        <f t="shared" si="7"/>
        <v>-0.31896488094547298</v>
      </c>
      <c r="K31">
        <f t="shared" si="8"/>
        <v>0.40898645292303021</v>
      </c>
      <c r="L31">
        <f t="shared" si="9"/>
        <v>17.540724644314878</v>
      </c>
      <c r="M31">
        <f t="shared" si="10"/>
        <v>16.254956328297805</v>
      </c>
      <c r="N31">
        <f t="shared" si="11"/>
        <v>26.309725229912182</v>
      </c>
      <c r="O31">
        <f t="shared" si="12"/>
        <v>15.058240767735734</v>
      </c>
      <c r="P31">
        <f t="shared" si="13"/>
        <v>15.058240767735734</v>
      </c>
      <c r="Q31">
        <f t="shared" si="14"/>
        <v>4</v>
      </c>
      <c r="R31" t="e">
        <f t="shared" si="15"/>
        <v>#N/A</v>
      </c>
      <c r="S31" t="e">
        <f t="shared" si="16"/>
        <v>#N/A</v>
      </c>
      <c r="T31" t="e">
        <f t="shared" si="17"/>
        <v>#N/A</v>
      </c>
      <c r="U31">
        <f t="shared" si="18"/>
        <v>37</v>
      </c>
      <c r="W31">
        <v>4</v>
      </c>
      <c r="X31" t="s">
        <v>19</v>
      </c>
      <c r="Y31" t="s">
        <v>402</v>
      </c>
      <c r="Z31" t="s">
        <v>95</v>
      </c>
      <c r="AA31">
        <v>52</v>
      </c>
      <c r="AB31">
        <v>1</v>
      </c>
      <c r="AC31">
        <v>4</v>
      </c>
      <c r="AD31">
        <v>3</v>
      </c>
      <c r="AE31">
        <v>39</v>
      </c>
      <c r="AF31">
        <f t="shared" si="19"/>
        <v>0.88111188091780845</v>
      </c>
      <c r="AG31">
        <f t="shared" si="20"/>
        <v>-1.0000495904654372</v>
      </c>
      <c r="AH31">
        <f t="shared" si="21"/>
        <v>-0.82310799720799144</v>
      </c>
      <c r="AI31">
        <f t="shared" si="22"/>
        <v>-0.27041418188715632</v>
      </c>
      <c r="AJ31">
        <f t="shared" si="23"/>
        <v>0.12031114885698954</v>
      </c>
      <c r="AK31">
        <f t="shared" si="24"/>
        <v>4.0684580072882115</v>
      </c>
      <c r="AL31">
        <f t="shared" si="25"/>
        <v>11.843036883750313</v>
      </c>
      <c r="AM31">
        <f t="shared" si="26"/>
        <v>5.8730935652609961</v>
      </c>
      <c r="AN31">
        <f t="shared" si="27"/>
        <v>4.6211904530718808</v>
      </c>
      <c r="AO31">
        <f t="shared" si="28"/>
        <v>4.0684580072882115</v>
      </c>
      <c r="AP31">
        <f t="shared" si="29"/>
        <v>1</v>
      </c>
      <c r="AQ31">
        <f t="shared" si="30"/>
        <v>52</v>
      </c>
      <c r="AR31" t="e">
        <f t="shared" si="31"/>
        <v>#N/A</v>
      </c>
      <c r="AS31" t="e">
        <f t="shared" si="32"/>
        <v>#N/A</v>
      </c>
      <c r="AT31" t="e">
        <f t="shared" si="33"/>
        <v>#N/A</v>
      </c>
      <c r="AV31">
        <v>4</v>
      </c>
      <c r="AW31" t="s">
        <v>8</v>
      </c>
      <c r="AX31" t="s">
        <v>402</v>
      </c>
    </row>
    <row r="32" spans="1:50" x14ac:dyDescent="0.3">
      <c r="A32" t="s">
        <v>101</v>
      </c>
      <c r="B32">
        <v>10</v>
      </c>
      <c r="C32">
        <v>3</v>
      </c>
      <c r="D32">
        <v>1</v>
      </c>
      <c r="E32">
        <v>0</v>
      </c>
      <c r="F32">
        <v>9</v>
      </c>
      <c r="G32">
        <f t="shared" si="4"/>
        <v>-0.89997470355149012</v>
      </c>
      <c r="H32">
        <f t="shared" si="5"/>
        <v>-0.5584718777222607</v>
      </c>
      <c r="I32">
        <f t="shared" si="6"/>
        <v>-0.82338352375959523</v>
      </c>
      <c r="J32">
        <f t="shared" si="7"/>
        <v>-0.90142248962851057</v>
      </c>
      <c r="K32">
        <f t="shared" si="8"/>
        <v>-0.74835819045490615</v>
      </c>
      <c r="L32">
        <f t="shared" si="9"/>
        <v>30.70888551156122</v>
      </c>
      <c r="M32">
        <f t="shared" si="10"/>
        <v>18.904222091928286</v>
      </c>
      <c r="N32">
        <f t="shared" si="11"/>
        <v>41.782629267081091</v>
      </c>
      <c r="O32">
        <f t="shared" si="12"/>
        <v>27.482776378962249</v>
      </c>
      <c r="P32">
        <f t="shared" si="13"/>
        <v>18.904222091928286</v>
      </c>
      <c r="Q32">
        <f t="shared" si="14"/>
        <v>2</v>
      </c>
      <c r="R32" t="e">
        <f t="shared" si="15"/>
        <v>#N/A</v>
      </c>
      <c r="S32">
        <f t="shared" si="16"/>
        <v>10</v>
      </c>
      <c r="T32" t="e">
        <f t="shared" si="17"/>
        <v>#N/A</v>
      </c>
      <c r="U32" t="e">
        <f t="shared" si="18"/>
        <v>#N/A</v>
      </c>
      <c r="W32">
        <v>4</v>
      </c>
      <c r="X32" t="s">
        <v>46</v>
      </c>
      <c r="Y32" t="s">
        <v>402</v>
      </c>
      <c r="Z32" t="s">
        <v>101</v>
      </c>
      <c r="AA32">
        <v>43</v>
      </c>
      <c r="AB32">
        <v>13</v>
      </c>
      <c r="AC32">
        <v>4</v>
      </c>
      <c r="AD32">
        <v>0</v>
      </c>
      <c r="AE32">
        <v>39</v>
      </c>
      <c r="AF32">
        <f t="shared" si="19"/>
        <v>0.13433992803231171</v>
      </c>
      <c r="AG32">
        <f t="shared" si="20"/>
        <v>0.52729887497268491</v>
      </c>
      <c r="AH32">
        <f t="shared" si="21"/>
        <v>-0.82310799720799144</v>
      </c>
      <c r="AI32">
        <f t="shared" si="22"/>
        <v>-1.2725373265277948</v>
      </c>
      <c r="AJ32">
        <f t="shared" si="23"/>
        <v>0.12031114885698954</v>
      </c>
      <c r="AK32">
        <f t="shared" si="24"/>
        <v>7.1760225906929955</v>
      </c>
      <c r="AL32">
        <f t="shared" si="25"/>
        <v>6.8452439466844783</v>
      </c>
      <c r="AM32">
        <f t="shared" si="26"/>
        <v>6.7254948912168029</v>
      </c>
      <c r="AN32">
        <f t="shared" si="27"/>
        <v>8.539201857142805</v>
      </c>
      <c r="AO32">
        <f t="shared" si="28"/>
        <v>6.7254948912168029</v>
      </c>
      <c r="AP32">
        <f t="shared" si="29"/>
        <v>3</v>
      </c>
      <c r="AQ32" t="e">
        <f t="shared" si="30"/>
        <v>#N/A</v>
      </c>
      <c r="AR32" t="e">
        <f t="shared" si="31"/>
        <v>#N/A</v>
      </c>
      <c r="AS32">
        <f t="shared" si="32"/>
        <v>43</v>
      </c>
      <c r="AT32" t="e">
        <f t="shared" si="33"/>
        <v>#N/A</v>
      </c>
      <c r="AV32">
        <v>4</v>
      </c>
      <c r="AW32" t="s">
        <v>19</v>
      </c>
      <c r="AX32" t="s">
        <v>402</v>
      </c>
    </row>
    <row r="33" spans="1:50" x14ac:dyDescent="0.3">
      <c r="A33" t="s">
        <v>106</v>
      </c>
      <c r="B33">
        <v>26</v>
      </c>
      <c r="C33">
        <v>10</v>
      </c>
      <c r="D33">
        <v>6</v>
      </c>
      <c r="E33">
        <v>2</v>
      </c>
      <c r="F33">
        <v>14</v>
      </c>
      <c r="G33">
        <f t="shared" si="4"/>
        <v>-0.19345250637088102</v>
      </c>
      <c r="H33">
        <f t="shared" si="5"/>
        <v>0.4188539082916955</v>
      </c>
      <c r="I33">
        <f t="shared" si="6"/>
        <v>-0.18297411639102121</v>
      </c>
      <c r="J33">
        <f t="shared" si="7"/>
        <v>-0.31896488094547298</v>
      </c>
      <c r="K33">
        <f t="shared" si="8"/>
        <v>-0.44379381061860712</v>
      </c>
      <c r="L33">
        <f t="shared" si="9"/>
        <v>18.183218632653496</v>
      </c>
      <c r="M33">
        <f t="shared" si="10"/>
        <v>8.3201892908559287</v>
      </c>
      <c r="N33">
        <f t="shared" si="11"/>
        <v>28.613444824700519</v>
      </c>
      <c r="O33">
        <f t="shared" si="12"/>
        <v>16.786330357765269</v>
      </c>
      <c r="P33">
        <f t="shared" si="13"/>
        <v>8.3201892908559287</v>
      </c>
      <c r="Q33">
        <f t="shared" si="14"/>
        <v>2</v>
      </c>
      <c r="R33" t="e">
        <f t="shared" si="15"/>
        <v>#N/A</v>
      </c>
      <c r="S33">
        <f t="shared" si="16"/>
        <v>26</v>
      </c>
      <c r="T33" t="e">
        <f t="shared" si="17"/>
        <v>#N/A</v>
      </c>
      <c r="U33" t="e">
        <f t="shared" si="18"/>
        <v>#N/A</v>
      </c>
      <c r="W33">
        <v>4</v>
      </c>
      <c r="X33" t="s">
        <v>95</v>
      </c>
      <c r="Y33" t="s">
        <v>402</v>
      </c>
      <c r="Z33" t="s">
        <v>106</v>
      </c>
      <c r="AA33">
        <v>45</v>
      </c>
      <c r="AB33">
        <v>17</v>
      </c>
      <c r="AC33">
        <v>10</v>
      </c>
      <c r="AD33">
        <v>3</v>
      </c>
      <c r="AE33">
        <v>24</v>
      </c>
      <c r="AF33">
        <f t="shared" si="19"/>
        <v>0.30028925089575542</v>
      </c>
      <c r="AG33">
        <f t="shared" si="20"/>
        <v>1.0364150301187256</v>
      </c>
      <c r="AH33">
        <f t="shared" si="21"/>
        <v>0.16462159944159827</v>
      </c>
      <c r="AI33">
        <f t="shared" si="22"/>
        <v>-0.27041418188715632</v>
      </c>
      <c r="AJ33">
        <f t="shared" si="23"/>
        <v>-0.65311766522365677</v>
      </c>
      <c r="AK33">
        <f t="shared" si="24"/>
        <v>3.1708815878454826</v>
      </c>
      <c r="AL33">
        <f t="shared" si="25"/>
        <v>1.2258837717486055</v>
      </c>
      <c r="AM33">
        <f t="shared" si="26"/>
        <v>4.1545209095993592</v>
      </c>
      <c r="AN33">
        <f t="shared" si="27"/>
        <v>4.6137184123912762</v>
      </c>
      <c r="AO33">
        <f t="shared" si="28"/>
        <v>1.2258837717486055</v>
      </c>
      <c r="AP33">
        <f t="shared" si="29"/>
        <v>2</v>
      </c>
      <c r="AQ33" t="e">
        <f t="shared" si="30"/>
        <v>#N/A</v>
      </c>
      <c r="AR33">
        <f t="shared" si="31"/>
        <v>45</v>
      </c>
      <c r="AS33" t="e">
        <f t="shared" si="32"/>
        <v>#N/A</v>
      </c>
      <c r="AT33" t="e">
        <f t="shared" si="33"/>
        <v>#N/A</v>
      </c>
      <c r="AV33">
        <v>4</v>
      </c>
      <c r="AW33" t="s">
        <v>51</v>
      </c>
      <c r="AX33" t="s">
        <v>402</v>
      </c>
    </row>
  </sheetData>
  <sortState xmlns:xlrd2="http://schemas.microsoft.com/office/spreadsheetml/2017/richdata2" ref="AV13:AW33">
    <sortCondition ref="AV13:AV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F383-6773-438D-AB65-5648BA61302D}">
  <dimension ref="A1:AY34"/>
  <sheetViews>
    <sheetView tabSelected="1" workbookViewId="0">
      <selection activeCell="N60" sqref="N60"/>
    </sheetView>
  </sheetViews>
  <sheetFormatPr defaultRowHeight="14.4" x14ac:dyDescent="0.3"/>
  <cols>
    <col min="1" max="1" width="56.44140625" customWidth="1"/>
    <col min="2" max="2" width="9.109375" customWidth="1"/>
    <col min="26" max="26" width="9.77734375" customWidth="1"/>
  </cols>
  <sheetData>
    <row r="1" spans="1:51" x14ac:dyDescent="0.3">
      <c r="A1" t="s">
        <v>111</v>
      </c>
    </row>
    <row r="3" spans="1:51" x14ac:dyDescent="0.3">
      <c r="B3">
        <v>7</v>
      </c>
      <c r="C3">
        <v>8</v>
      </c>
      <c r="D3">
        <v>9</v>
      </c>
      <c r="E3">
        <v>10</v>
      </c>
      <c r="F3">
        <v>11</v>
      </c>
      <c r="AB3">
        <v>7</v>
      </c>
      <c r="AC3">
        <v>8</v>
      </c>
      <c r="AD3">
        <v>9</v>
      </c>
      <c r="AE3">
        <v>10</v>
      </c>
      <c r="AF3">
        <v>11</v>
      </c>
    </row>
    <row r="4" spans="1:51" x14ac:dyDescent="0.3">
      <c r="A4" t="s">
        <v>13</v>
      </c>
      <c r="B4">
        <f t="shared" ref="B4:F7" si="0">VLOOKUP($A4,N2lookup,B$3,0)</f>
        <v>1.9014455337288181</v>
      </c>
      <c r="C4">
        <f t="shared" si="0"/>
        <v>1.18607074134301</v>
      </c>
      <c r="D4">
        <f t="shared" si="0"/>
        <v>0.87865258735822949</v>
      </c>
      <c r="E4">
        <f t="shared" si="0"/>
        <v>2.8220586725855208</v>
      </c>
      <c r="F4">
        <f t="shared" si="0"/>
        <v>1.8342667585667307</v>
      </c>
      <c r="AA4" t="s">
        <v>13</v>
      </c>
      <c r="AB4">
        <f t="shared" ref="AB4:AF7" si="1">VLOOKUP($AA4,P2lookup,AB$3)</f>
        <v>0.36783067134209996</v>
      </c>
      <c r="AC4">
        <f t="shared" si="1"/>
        <v>-4.5209719122480667E-2</v>
      </c>
      <c r="AD4">
        <f t="shared" si="1"/>
        <v>-2.1957614406680731E-2</v>
      </c>
      <c r="AE4">
        <f t="shared" si="1"/>
        <v>1.4186060651999419</v>
      </c>
      <c r="AF4">
        <f t="shared" si="1"/>
        <v>-0.3458789606261205</v>
      </c>
    </row>
    <row r="5" spans="1:51" x14ac:dyDescent="0.3">
      <c r="A5" t="s">
        <v>59</v>
      </c>
      <c r="B5">
        <f t="shared" si="0"/>
        <v>-1.2315061746948261E-2</v>
      </c>
      <c r="C5">
        <f t="shared" si="0"/>
        <v>2.7536747281530025</v>
      </c>
      <c r="D5">
        <f t="shared" si="0"/>
        <v>0.87865258735822949</v>
      </c>
      <c r="E5">
        <f t="shared" si="0"/>
        <v>0.77849894416152299</v>
      </c>
      <c r="F5">
        <f t="shared" si="0"/>
        <v>0.24204155955650025</v>
      </c>
      <c r="AA5" t="s">
        <v>59</v>
      </c>
      <c r="AB5">
        <f t="shared" si="1"/>
        <v>-1.1770581482947196</v>
      </c>
      <c r="AC5">
        <f t="shared" si="1"/>
        <v>1.7744814755573612</v>
      </c>
      <c r="AD5">
        <f t="shared" si="1"/>
        <v>0.59285558898038193</v>
      </c>
      <c r="AE5">
        <f t="shared" si="1"/>
        <v>0.39133960419308744</v>
      </c>
      <c r="AF5">
        <f t="shared" si="1"/>
        <v>-0.77951825454543577</v>
      </c>
    </row>
    <row r="6" spans="1:51" x14ac:dyDescent="0.3">
      <c r="A6" t="s">
        <v>73</v>
      </c>
      <c r="B6">
        <f t="shared" si="0"/>
        <v>2.5221246457750128</v>
      </c>
      <c r="C6">
        <f t="shared" si="0"/>
        <v>0.31517963755968098</v>
      </c>
      <c r="D6">
        <f t="shared" si="0"/>
        <v>3.0722118439098938</v>
      </c>
      <c r="E6">
        <f t="shared" si="0"/>
        <v>0.77849894416152299</v>
      </c>
      <c r="F6">
        <f t="shared" si="0"/>
        <v>2.6916187888030088</v>
      </c>
      <c r="AA6" t="s">
        <v>73</v>
      </c>
      <c r="AB6">
        <f t="shared" si="1"/>
        <v>0.46438622256940121</v>
      </c>
      <c r="AC6">
        <f t="shared" si="1"/>
        <v>-0.67814578683720828</v>
      </c>
      <c r="AD6">
        <f t="shared" si="1"/>
        <v>1.2076687923674445</v>
      </c>
      <c r="AE6">
        <f t="shared" si="1"/>
        <v>-0.29350470314481564</v>
      </c>
      <c r="AF6">
        <f t="shared" si="1"/>
        <v>-0.18326422540637724</v>
      </c>
    </row>
    <row r="7" spans="1:51" x14ac:dyDescent="0.3">
      <c r="A7" t="s">
        <v>19</v>
      </c>
      <c r="B7">
        <f t="shared" si="0"/>
        <v>1.7979990150544525</v>
      </c>
      <c r="C7">
        <f t="shared" si="0"/>
        <v>0.57644696869467971</v>
      </c>
      <c r="D7">
        <f t="shared" si="0"/>
        <v>1.2657512796908763</v>
      </c>
      <c r="E7">
        <f t="shared" si="0"/>
        <v>1.3623731522826652</v>
      </c>
      <c r="F7">
        <f t="shared" si="0"/>
        <v>1.4668301741797545</v>
      </c>
      <c r="AA7" t="s">
        <v>19</v>
      </c>
      <c r="AB7">
        <f t="shared" si="1"/>
        <v>0.65749732502400371</v>
      </c>
      <c r="AC7">
        <f t="shared" si="1"/>
        <v>-0.2825607445155035</v>
      </c>
      <c r="AD7">
        <f t="shared" si="1"/>
        <v>0.43915228813361629</v>
      </c>
      <c r="AE7">
        <f t="shared" si="1"/>
        <v>0.39133960419308744</v>
      </c>
      <c r="AF7">
        <f t="shared" si="1"/>
        <v>-0.3458789606261205</v>
      </c>
    </row>
    <row r="9" spans="1:51" x14ac:dyDescent="0.3">
      <c r="A9" t="s">
        <v>410</v>
      </c>
      <c r="B9">
        <f>AVERAGE(B14:B34)</f>
        <v>24.238095238095237</v>
      </c>
      <c r="C9">
        <f>AVERAGE(C14:C34)</f>
        <v>12.380952380952381</v>
      </c>
      <c r="D9">
        <f t="shared" ref="D9:AF9" si="2">AVERAGE(D14:D34)</f>
        <v>7.1904761904761907</v>
      </c>
      <c r="E9">
        <f t="shared" si="2"/>
        <v>3.3333333333333335</v>
      </c>
      <c r="F9">
        <f t="shared" si="2"/>
        <v>22.047619047619047</v>
      </c>
      <c r="AA9" t="s">
        <v>384</v>
      </c>
      <c r="AB9">
        <f t="shared" si="2"/>
        <v>33.19047619047619</v>
      </c>
      <c r="AC9">
        <f t="shared" si="2"/>
        <v>16.571428571428573</v>
      </c>
      <c r="AD9">
        <f t="shared" si="2"/>
        <v>8.1428571428571423</v>
      </c>
      <c r="AE9">
        <f t="shared" si="2"/>
        <v>3.8571428571428572</v>
      </c>
      <c r="AF9">
        <f t="shared" si="2"/>
        <v>37.38095238095238</v>
      </c>
    </row>
    <row r="10" spans="1:51" x14ac:dyDescent="0.3">
      <c r="A10" t="s">
        <v>385</v>
      </c>
      <c r="B10">
        <f>STDEV(B14:B34)</f>
        <v>19.333661737769081</v>
      </c>
      <c r="C10">
        <f t="shared" ref="C10:AF10" si="3">STDEV(C14:C34)</f>
        <v>11.482491848358485</v>
      </c>
      <c r="D10">
        <f t="shared" si="3"/>
        <v>7.749961597447097</v>
      </c>
      <c r="E10">
        <f t="shared" si="3"/>
        <v>3.4253953543107007</v>
      </c>
      <c r="F10">
        <f t="shared" si="3"/>
        <v>16.329348396296133</v>
      </c>
      <c r="AA10" t="s">
        <v>385</v>
      </c>
      <c r="AB10">
        <f t="shared" si="3"/>
        <v>10.356732339976</v>
      </c>
      <c r="AC10">
        <f t="shared" si="3"/>
        <v>12.639507223667497</v>
      </c>
      <c r="AD10">
        <f t="shared" si="3"/>
        <v>6.5060411486995253</v>
      </c>
      <c r="AE10">
        <f t="shared" si="3"/>
        <v>2.9203717962909157</v>
      </c>
      <c r="AF10">
        <f t="shared" si="3"/>
        <v>18.448512651366212</v>
      </c>
    </row>
    <row r="11" spans="1:51" x14ac:dyDescent="0.3">
      <c r="B11" t="s">
        <v>2</v>
      </c>
      <c r="C11" t="s">
        <v>3</v>
      </c>
      <c r="D11" t="s">
        <v>4</v>
      </c>
      <c r="E11" t="s">
        <v>5</v>
      </c>
      <c r="F11" t="s">
        <v>379</v>
      </c>
      <c r="AB11" t="s">
        <v>2</v>
      </c>
      <c r="AC11" t="s">
        <v>3</v>
      </c>
      <c r="AD11" t="s">
        <v>4</v>
      </c>
      <c r="AE11" t="s">
        <v>5</v>
      </c>
      <c r="AF11" t="s">
        <v>379</v>
      </c>
    </row>
    <row r="13" spans="1:51" x14ac:dyDescent="0.3">
      <c r="B13" t="s">
        <v>374</v>
      </c>
      <c r="C13" t="s">
        <v>374</v>
      </c>
      <c r="D13" t="s">
        <v>374</v>
      </c>
      <c r="E13" t="s">
        <v>374</v>
      </c>
      <c r="F13" t="s">
        <v>374</v>
      </c>
      <c r="G13" t="s">
        <v>386</v>
      </c>
      <c r="H13" t="s">
        <v>387</v>
      </c>
      <c r="I13" t="s">
        <v>388</v>
      </c>
      <c r="J13" t="s">
        <v>389</v>
      </c>
      <c r="K13" t="s">
        <v>390</v>
      </c>
      <c r="L13" t="s">
        <v>391</v>
      </c>
      <c r="M13" t="s">
        <v>392</v>
      </c>
      <c r="N13" t="s">
        <v>393</v>
      </c>
      <c r="O13" t="s">
        <v>394</v>
      </c>
      <c r="P13" t="s">
        <v>395</v>
      </c>
      <c r="Q13" t="s">
        <v>396</v>
      </c>
      <c r="R13" t="s">
        <v>409</v>
      </c>
      <c r="S13" t="s">
        <v>398</v>
      </c>
      <c r="T13" t="s">
        <v>399</v>
      </c>
      <c r="U13" t="s">
        <v>400</v>
      </c>
      <c r="W13" t="s">
        <v>411</v>
      </c>
      <c r="X13" t="s">
        <v>412</v>
      </c>
      <c r="Y13" t="s">
        <v>403</v>
      </c>
      <c r="AB13" t="s">
        <v>372</v>
      </c>
      <c r="AC13" t="s">
        <v>372</v>
      </c>
      <c r="AD13" t="s">
        <v>372</v>
      </c>
      <c r="AE13" t="s">
        <v>372</v>
      </c>
      <c r="AF13" t="s">
        <v>372</v>
      </c>
      <c r="AG13" t="s">
        <v>404</v>
      </c>
      <c r="AH13" t="s">
        <v>405</v>
      </c>
      <c r="AI13" t="s">
        <v>406</v>
      </c>
      <c r="AJ13" t="s">
        <v>413</v>
      </c>
      <c r="AK13" t="s">
        <v>408</v>
      </c>
      <c r="AL13" t="s">
        <v>391</v>
      </c>
      <c r="AM13" t="s">
        <v>392</v>
      </c>
      <c r="AN13" t="s">
        <v>393</v>
      </c>
      <c r="AO13" t="s">
        <v>394</v>
      </c>
      <c r="AP13" t="s">
        <v>395</v>
      </c>
      <c r="AQ13" t="s">
        <v>396</v>
      </c>
      <c r="AR13" t="s">
        <v>409</v>
      </c>
      <c r="AS13" t="s">
        <v>398</v>
      </c>
      <c r="AT13" t="s">
        <v>399</v>
      </c>
      <c r="AU13" t="s">
        <v>400</v>
      </c>
      <c r="AW13" t="s">
        <v>411</v>
      </c>
      <c r="AX13" t="s">
        <v>412</v>
      </c>
      <c r="AY13" t="s">
        <v>403</v>
      </c>
    </row>
    <row r="14" spans="1:51" x14ac:dyDescent="0.3">
      <c r="A14" t="s">
        <v>8</v>
      </c>
      <c r="B14">
        <v>14</v>
      </c>
      <c r="C14">
        <v>9</v>
      </c>
      <c r="D14">
        <v>2</v>
      </c>
      <c r="E14">
        <v>4</v>
      </c>
      <c r="F14">
        <v>14</v>
      </c>
      <c r="G14">
        <f>STANDARDIZE(B14,B$9,B$10)</f>
        <v>-0.52954765511877711</v>
      </c>
      <c r="H14">
        <f>STANDARDIZE(C14,C$9,C$10)</f>
        <v>-0.29444413508864942</v>
      </c>
      <c r="I14">
        <f>STANDARDIZE(D14,D$9,D$10)</f>
        <v>-0.6697421819723568</v>
      </c>
      <c r="J14">
        <f t="shared" ref="J14:K29" si="4">STANDARDIZE(E14,E$9,E$10)</f>
        <v>0.19462473604038072</v>
      </c>
      <c r="K14">
        <f t="shared" si="4"/>
        <v>-0.49283160921745228</v>
      </c>
      <c r="L14">
        <f>SUMXMY2($B$4:$F$4,G14:K14)</f>
        <v>22.817974449502071</v>
      </c>
      <c r="M14">
        <f>SUMXMY2($B$5:$F$5,G14:K14)</f>
        <v>12.837032186879009</v>
      </c>
      <c r="N14">
        <f>SUMXMY2($B$6:$F$6,G14:K14)</f>
        <v>34.168198336398525</v>
      </c>
      <c r="O14">
        <f>SUMXMY2($B$7:$F$7,G14:K14)</f>
        <v>15.125970425568443</v>
      </c>
      <c r="P14">
        <f>MIN(L14:O14)</f>
        <v>12.837032186879009</v>
      </c>
      <c r="Q14">
        <f>MATCH(P14,L14:O14,0)</f>
        <v>2</v>
      </c>
      <c r="R14" t="e">
        <f>IF(Q14=1,B14,#N/A)</f>
        <v>#N/A</v>
      </c>
      <c r="S14">
        <f>IF(Q14=2,B14,#N/A)</f>
        <v>14</v>
      </c>
      <c r="T14" t="e">
        <f>IF(Q14=3,B14,#N/A)</f>
        <v>#N/A</v>
      </c>
      <c r="U14" t="e">
        <f>IF(Q14=4,B14,#N/A)</f>
        <v>#N/A</v>
      </c>
      <c r="W14">
        <v>1</v>
      </c>
      <c r="X14" t="s">
        <v>13</v>
      </c>
      <c r="Y14" t="s">
        <v>2</v>
      </c>
      <c r="AA14" t="s">
        <v>8</v>
      </c>
      <c r="AB14">
        <v>33</v>
      </c>
      <c r="AC14">
        <v>21</v>
      </c>
      <c r="AD14">
        <v>5</v>
      </c>
      <c r="AE14">
        <v>9</v>
      </c>
      <c r="AF14">
        <v>33</v>
      </c>
      <c r="AG14">
        <f>STANDARDIZE(AB14,AB$9,AB$10)</f>
        <v>-1.8391533567104931E-2</v>
      </c>
      <c r="AH14">
        <f t="shared" ref="AH14:AK14" si="5">STANDARDIZE(AC14,AC$9,AC$10)</f>
        <v>0.3503753231992241</v>
      </c>
      <c r="AI14">
        <f t="shared" si="5"/>
        <v>-0.48306751694697775</v>
      </c>
      <c r="AJ14">
        <f t="shared" si="5"/>
        <v>1.7610282188688935</v>
      </c>
      <c r="AK14">
        <f t="shared" si="5"/>
        <v>-0.23746913714629164</v>
      </c>
      <c r="AL14">
        <f>SUMXMY2($AB$4:$AF$4,AG14:AK14)</f>
        <v>0.64728308064452578</v>
      </c>
      <c r="AM14">
        <f>SUMXMY2($AB$5:$AF$5,AG14:AK14)</f>
        <v>6.6980613339827446</v>
      </c>
      <c r="AN14">
        <f>SUMXMY2($AB$6:$AF$6,AG14:AK14)</f>
        <v>8.3735630033398483</v>
      </c>
      <c r="AO14">
        <f>SUMXMY2($AB$7:$AF$7,AG14:AK14)</f>
        <v>3.595722774864119</v>
      </c>
      <c r="AP14">
        <f>MIN(AL14:AO14)</f>
        <v>0.64728308064452578</v>
      </c>
      <c r="AQ14">
        <f>MATCH(AP14,AL14:AO14,0)</f>
        <v>1</v>
      </c>
      <c r="AR14">
        <f>IF(AQ14=1,AB14,#N/A)</f>
        <v>33</v>
      </c>
      <c r="AS14" t="e">
        <f>IF(AQ14=2,AB14,#N/A)</f>
        <v>#N/A</v>
      </c>
      <c r="AT14" t="e">
        <f>IF(AQ14=3,AB14,#N/A)</f>
        <v>#N/A</v>
      </c>
      <c r="AU14" t="e">
        <f>IF(AQ14=4,AB14,#N/A)</f>
        <v>#N/A</v>
      </c>
      <c r="AW14">
        <v>1</v>
      </c>
      <c r="AX14" t="s">
        <v>8</v>
      </c>
      <c r="AY14" t="s">
        <v>2</v>
      </c>
    </row>
    <row r="15" spans="1:51" x14ac:dyDescent="0.3">
      <c r="A15" t="s">
        <v>13</v>
      </c>
      <c r="B15">
        <v>61</v>
      </c>
      <c r="C15">
        <v>26</v>
      </c>
      <c r="D15">
        <v>14</v>
      </c>
      <c r="E15">
        <v>13</v>
      </c>
      <c r="F15">
        <v>52</v>
      </c>
      <c r="G15">
        <f t="shared" ref="G15:G34" si="6">STANDARDIZE(B15,B$9,B$10)</f>
        <v>1.9014455337288181</v>
      </c>
      <c r="H15">
        <f t="shared" ref="H15:H34" si="7">STANDARDIZE(C15,C$9,C$10)</f>
        <v>1.18607074134301</v>
      </c>
      <c r="I15">
        <f t="shared" ref="I15:K34" si="8">STANDARDIZE(D15,D$9,D$10)</f>
        <v>0.87865258735822949</v>
      </c>
      <c r="J15">
        <f t="shared" si="4"/>
        <v>2.8220586725855208</v>
      </c>
      <c r="K15">
        <f t="shared" si="4"/>
        <v>1.8342667585667307</v>
      </c>
      <c r="L15">
        <f t="shared" ref="L15:L34" si="9">SUMXMY2($B$4:$F$4,G15:K15)</f>
        <v>0</v>
      </c>
      <c r="M15">
        <f t="shared" ref="M15:M34" si="10">SUMXMY2($B$5:$F$5,G15:K15)</f>
        <v>12.831179324257874</v>
      </c>
      <c r="N15">
        <f t="shared" ref="N15:N34" si="11">SUMXMY2($B$6:$F$6,G15:K15)</f>
        <v>10.86658495416952</v>
      </c>
      <c r="O15">
        <f t="shared" ref="O15:O34" si="12">SUMXMY2($B$7:$F$7,G15:K15)</f>
        <v>2.7978791857372598</v>
      </c>
      <c r="P15">
        <f t="shared" ref="P15:P34" si="13">MIN(L15:O15)</f>
        <v>0</v>
      </c>
      <c r="Q15">
        <f t="shared" ref="Q15:Q34" si="14">MATCH(P15,L15:O15,0)</f>
        <v>1</v>
      </c>
      <c r="R15">
        <f t="shared" ref="R15:R34" si="15">IF(Q15=1,B15,#N/A)</f>
        <v>61</v>
      </c>
      <c r="S15" t="e">
        <f t="shared" ref="S15:S34" si="16">IF(Q15=2,B15,#N/A)</f>
        <v>#N/A</v>
      </c>
      <c r="T15" t="e">
        <f t="shared" ref="T15:T34" si="17">IF(Q15=3,B15,#N/A)</f>
        <v>#N/A</v>
      </c>
      <c r="U15" t="e">
        <f t="shared" ref="U15:U34" si="18">IF(Q15=4,B15,#N/A)</f>
        <v>#N/A</v>
      </c>
      <c r="W15">
        <v>2</v>
      </c>
      <c r="X15" t="s">
        <v>8</v>
      </c>
      <c r="Y15" t="s">
        <v>401</v>
      </c>
      <c r="AA15" t="s">
        <v>13</v>
      </c>
      <c r="AB15">
        <v>37</v>
      </c>
      <c r="AC15">
        <v>16</v>
      </c>
      <c r="AD15">
        <v>8</v>
      </c>
      <c r="AE15">
        <v>8</v>
      </c>
      <c r="AF15">
        <v>31</v>
      </c>
      <c r="AG15">
        <f t="shared" ref="AG15:AG34" si="19">STANDARDIZE(AB15,AB$9,AB$10)</f>
        <v>0.36783067134209996</v>
      </c>
      <c r="AH15">
        <f t="shared" ref="AH15:AH34" si="20">STANDARDIZE(AC15,AC$9,AC$10)</f>
        <v>-4.5209719122480667E-2</v>
      </c>
      <c r="AI15">
        <f t="shared" ref="AI15:AI34" si="21">STANDARDIZE(AD15,AD$9,AD$10)</f>
        <v>-2.1957614406680731E-2</v>
      </c>
      <c r="AJ15">
        <f t="shared" ref="AJ15:AJ34" si="22">STANDARDIZE(AE15,AE$9,AE$10)</f>
        <v>1.4186060651999419</v>
      </c>
      <c r="AK15">
        <f t="shared" ref="AK15:AK34" si="23">STANDARDIZE(AF15,AF$9,AF$10)</f>
        <v>-0.3458789606261205</v>
      </c>
      <c r="AL15">
        <f t="shared" ref="AL15:AL34" si="24">SUMXMY2($AB$4:$AF$4,AG15:AK15)</f>
        <v>0</v>
      </c>
      <c r="AM15">
        <f t="shared" ref="AM15:AM34" si="25">SUMXMY2($AB$5:$AF$5,AG15:AK15)</f>
        <v>7.3192722032336475</v>
      </c>
      <c r="AN15">
        <f t="shared" ref="AN15:AN34" si="26">SUMXMY2($AB$6:$AF$6,AG15:AK15)</f>
        <v>4.8796789757158994</v>
      </c>
      <c r="AO15">
        <f t="shared" ref="AO15:AO34" si="27">SUMXMY2($AB$7:$AF$7,AG15:AK15)</f>
        <v>1.4081410036406607</v>
      </c>
      <c r="AP15">
        <f t="shared" ref="AP15:AP34" si="28">MIN(AL15:AO15)</f>
        <v>0</v>
      </c>
      <c r="AQ15">
        <f t="shared" ref="AQ15:AQ34" si="29">MATCH(AP15,AL15:AO15,0)</f>
        <v>1</v>
      </c>
      <c r="AR15">
        <f t="shared" ref="AR15:AR34" si="30">IF(AQ15=1,AB15,#N/A)</f>
        <v>37</v>
      </c>
      <c r="AS15" t="e">
        <f t="shared" ref="AS15:AS34" si="31">IF(AQ15=2,AB15,#N/A)</f>
        <v>#N/A</v>
      </c>
      <c r="AT15" t="e">
        <f t="shared" ref="AT15:AT34" si="32">IF(AQ15=3,AB15,#N/A)</f>
        <v>#N/A</v>
      </c>
      <c r="AU15" t="e">
        <f t="shared" ref="AU15:AU34" si="33">IF(AQ15=4,AB15,#N/A)</f>
        <v>#N/A</v>
      </c>
      <c r="AW15">
        <v>1</v>
      </c>
      <c r="AX15" t="s">
        <v>13</v>
      </c>
      <c r="AY15" t="s">
        <v>2</v>
      </c>
    </row>
    <row r="16" spans="1:51" x14ac:dyDescent="0.3">
      <c r="A16" t="s">
        <v>19</v>
      </c>
      <c r="B16">
        <v>59</v>
      </c>
      <c r="C16">
        <v>19</v>
      </c>
      <c r="D16">
        <v>17</v>
      </c>
      <c r="E16">
        <v>8</v>
      </c>
      <c r="F16">
        <v>46</v>
      </c>
      <c r="G16">
        <f t="shared" si="6"/>
        <v>1.7979990150544525</v>
      </c>
      <c r="H16">
        <f t="shared" si="7"/>
        <v>0.57644696869467971</v>
      </c>
      <c r="I16">
        <f t="shared" si="8"/>
        <v>1.2657512796908763</v>
      </c>
      <c r="J16">
        <f t="shared" si="4"/>
        <v>1.3623731522826652</v>
      </c>
      <c r="K16">
        <f t="shared" si="4"/>
        <v>1.4668301741797545</v>
      </c>
      <c r="L16">
        <f t="shared" si="9"/>
        <v>2.7978791857372598</v>
      </c>
      <c r="M16">
        <f t="shared" si="10"/>
        <v>10.008419412246703</v>
      </c>
      <c r="N16">
        <f t="shared" si="11"/>
        <v>5.6969345588831866</v>
      </c>
      <c r="O16">
        <f t="shared" si="12"/>
        <v>0</v>
      </c>
      <c r="P16">
        <f t="shared" si="13"/>
        <v>0</v>
      </c>
      <c r="Q16">
        <f t="shared" si="14"/>
        <v>4</v>
      </c>
      <c r="R16" t="e">
        <f t="shared" si="15"/>
        <v>#N/A</v>
      </c>
      <c r="S16" t="e">
        <f t="shared" si="16"/>
        <v>#N/A</v>
      </c>
      <c r="T16" t="e">
        <f t="shared" si="17"/>
        <v>#N/A</v>
      </c>
      <c r="U16">
        <f t="shared" si="18"/>
        <v>59</v>
      </c>
      <c r="W16">
        <v>2</v>
      </c>
      <c r="X16" t="s">
        <v>25</v>
      </c>
      <c r="Y16" t="s">
        <v>401</v>
      </c>
      <c r="AA16" t="s">
        <v>19</v>
      </c>
      <c r="AB16">
        <v>40</v>
      </c>
      <c r="AC16">
        <v>13</v>
      </c>
      <c r="AD16">
        <v>11</v>
      </c>
      <c r="AE16">
        <v>5</v>
      </c>
      <c r="AF16">
        <v>31</v>
      </c>
      <c r="AG16">
        <f t="shared" si="19"/>
        <v>0.65749732502400371</v>
      </c>
      <c r="AH16">
        <f t="shared" si="20"/>
        <v>-0.2825607445155035</v>
      </c>
      <c r="AI16">
        <f t="shared" si="21"/>
        <v>0.43915228813361629</v>
      </c>
      <c r="AJ16">
        <f t="shared" si="22"/>
        <v>0.39133960419308744</v>
      </c>
      <c r="AK16">
        <f t="shared" si="23"/>
        <v>-0.3458789606261205</v>
      </c>
      <c r="AL16">
        <f t="shared" si="24"/>
        <v>1.4081410036406607</v>
      </c>
      <c r="AM16">
        <f t="shared" si="25"/>
        <v>7.8086842217680186</v>
      </c>
      <c r="AN16">
        <f t="shared" si="26"/>
        <v>1.2798523182834001</v>
      </c>
      <c r="AO16">
        <f t="shared" si="27"/>
        <v>0</v>
      </c>
      <c r="AP16">
        <f t="shared" si="28"/>
        <v>0</v>
      </c>
      <c r="AQ16">
        <f t="shared" si="29"/>
        <v>4</v>
      </c>
      <c r="AR16" t="e">
        <f t="shared" si="30"/>
        <v>#N/A</v>
      </c>
      <c r="AS16" t="e">
        <f t="shared" si="31"/>
        <v>#N/A</v>
      </c>
      <c r="AT16" t="e">
        <f t="shared" si="32"/>
        <v>#N/A</v>
      </c>
      <c r="AU16">
        <f t="shared" si="33"/>
        <v>40</v>
      </c>
      <c r="AW16">
        <v>1</v>
      </c>
      <c r="AX16" t="s">
        <v>25</v>
      </c>
      <c r="AY16" t="s">
        <v>2</v>
      </c>
    </row>
    <row r="17" spans="1:51" x14ac:dyDescent="0.3">
      <c r="A17" t="s">
        <v>25</v>
      </c>
      <c r="B17">
        <v>30</v>
      </c>
      <c r="C17">
        <v>29</v>
      </c>
      <c r="D17">
        <v>11</v>
      </c>
      <c r="E17">
        <v>8</v>
      </c>
      <c r="F17">
        <v>27</v>
      </c>
      <c r="G17">
        <f t="shared" si="6"/>
        <v>0.29802449427614902</v>
      </c>
      <c r="H17">
        <f t="shared" si="7"/>
        <v>1.4473380724780089</v>
      </c>
      <c r="I17">
        <f t="shared" si="8"/>
        <v>0.49155389502558294</v>
      </c>
      <c r="J17">
        <f t="shared" si="4"/>
        <v>1.3623731522826652</v>
      </c>
      <c r="K17">
        <f t="shared" si="4"/>
        <v>0.30328099028766298</v>
      </c>
      <c r="L17">
        <f t="shared" si="9"/>
        <v>7.2636642865383934</v>
      </c>
      <c r="M17">
        <f t="shared" si="10"/>
        <v>2.2973308543837523</v>
      </c>
      <c r="N17">
        <f t="shared" si="11"/>
        <v>18.933266185519983</v>
      </c>
      <c r="O17">
        <f t="shared" si="12"/>
        <v>4.9616031713915794</v>
      </c>
      <c r="P17">
        <f t="shared" si="13"/>
        <v>2.2973308543837523</v>
      </c>
      <c r="Q17">
        <f t="shared" si="14"/>
        <v>2</v>
      </c>
      <c r="R17" t="e">
        <f t="shared" si="15"/>
        <v>#N/A</v>
      </c>
      <c r="S17">
        <f t="shared" si="16"/>
        <v>30</v>
      </c>
      <c r="T17" t="e">
        <f t="shared" si="17"/>
        <v>#N/A</v>
      </c>
      <c r="U17" t="e">
        <f t="shared" si="18"/>
        <v>#N/A</v>
      </c>
      <c r="W17">
        <v>2</v>
      </c>
      <c r="X17" t="s">
        <v>31</v>
      </c>
      <c r="Y17" t="s">
        <v>401</v>
      </c>
      <c r="AA17" t="s">
        <v>25</v>
      </c>
      <c r="AB17">
        <v>29</v>
      </c>
      <c r="AC17">
        <v>28</v>
      </c>
      <c r="AD17">
        <v>10</v>
      </c>
      <c r="AE17">
        <v>8</v>
      </c>
      <c r="AF17">
        <v>26</v>
      </c>
      <c r="AG17">
        <f t="shared" si="19"/>
        <v>-0.40461373847630983</v>
      </c>
      <c r="AH17">
        <f t="shared" si="20"/>
        <v>0.90419438244961081</v>
      </c>
      <c r="AI17">
        <f t="shared" si="21"/>
        <v>0.28544898728685059</v>
      </c>
      <c r="AJ17">
        <f t="shared" si="22"/>
        <v>1.4186060651999419</v>
      </c>
      <c r="AK17">
        <f t="shared" si="23"/>
        <v>-0.61690351932569254</v>
      </c>
      <c r="AL17">
        <f t="shared" si="24"/>
        <v>1.6659916445246845</v>
      </c>
      <c r="AM17">
        <f t="shared" si="25"/>
        <v>2.5302887434745491</v>
      </c>
      <c r="AN17">
        <f t="shared" si="26"/>
        <v>7.2288170328318939</v>
      </c>
      <c r="AO17">
        <f t="shared" si="27"/>
        <v>3.6888230406067875</v>
      </c>
      <c r="AP17">
        <f t="shared" si="28"/>
        <v>1.6659916445246845</v>
      </c>
      <c r="AQ17">
        <f t="shared" si="29"/>
        <v>1</v>
      </c>
      <c r="AR17">
        <f t="shared" si="30"/>
        <v>29</v>
      </c>
      <c r="AS17" t="e">
        <f t="shared" si="31"/>
        <v>#N/A</v>
      </c>
      <c r="AT17" t="e">
        <f t="shared" si="32"/>
        <v>#N/A</v>
      </c>
      <c r="AU17" t="e">
        <f t="shared" si="33"/>
        <v>#N/A</v>
      </c>
      <c r="AW17">
        <v>1</v>
      </c>
      <c r="AX17" t="s">
        <v>46</v>
      </c>
      <c r="AY17" t="s">
        <v>2</v>
      </c>
    </row>
    <row r="18" spans="1:51" x14ac:dyDescent="0.3">
      <c r="A18" t="s">
        <v>31</v>
      </c>
      <c r="B18">
        <v>25</v>
      </c>
      <c r="C18">
        <v>10</v>
      </c>
      <c r="D18">
        <v>7</v>
      </c>
      <c r="E18">
        <v>3</v>
      </c>
      <c r="F18">
        <v>15</v>
      </c>
      <c r="G18">
        <f t="shared" si="6"/>
        <v>3.9408197590234617E-2</v>
      </c>
      <c r="H18">
        <f t="shared" si="7"/>
        <v>-0.2073550247103165</v>
      </c>
      <c r="I18">
        <f t="shared" si="8"/>
        <v>-2.4577694751279175E-2</v>
      </c>
      <c r="J18">
        <f>STANDARDIZE(E18,E$9,E$10)</f>
        <v>-9.7312368020190429E-2</v>
      </c>
      <c r="K18">
        <f>STANDARDIZE(F18,F$9,F$10)</f>
        <v>-0.43159217848628961</v>
      </c>
      <c r="L18">
        <f t="shared" si="9"/>
        <v>19.881487344545313</v>
      </c>
      <c r="M18">
        <f t="shared" si="10"/>
        <v>10.80702530299285</v>
      </c>
      <c r="N18">
        <f t="shared" si="11"/>
        <v>26.548521082863743</v>
      </c>
      <c r="O18">
        <f t="shared" si="12"/>
        <v>11.106625337703953</v>
      </c>
      <c r="P18">
        <f t="shared" si="13"/>
        <v>10.80702530299285</v>
      </c>
      <c r="Q18">
        <f t="shared" si="14"/>
        <v>2</v>
      </c>
      <c r="R18" t="e">
        <f t="shared" si="15"/>
        <v>#N/A</v>
      </c>
      <c r="S18">
        <f t="shared" si="16"/>
        <v>25</v>
      </c>
      <c r="T18" t="e">
        <f t="shared" si="17"/>
        <v>#N/A</v>
      </c>
      <c r="U18" t="e">
        <f t="shared" si="18"/>
        <v>#N/A</v>
      </c>
      <c r="W18">
        <v>2</v>
      </c>
      <c r="X18" t="s">
        <v>37</v>
      </c>
      <c r="Y18" t="s">
        <v>401</v>
      </c>
      <c r="AA18" t="s">
        <v>31</v>
      </c>
      <c r="AB18">
        <v>42</v>
      </c>
      <c r="AC18">
        <v>17</v>
      </c>
      <c r="AD18">
        <v>12</v>
      </c>
      <c r="AE18">
        <v>5</v>
      </c>
      <c r="AF18">
        <v>25</v>
      </c>
      <c r="AG18">
        <f t="shared" si="19"/>
        <v>0.8506084274786061</v>
      </c>
      <c r="AH18">
        <f t="shared" si="20"/>
        <v>3.390728934186029E-2</v>
      </c>
      <c r="AI18">
        <f t="shared" si="21"/>
        <v>0.59285558898038193</v>
      </c>
      <c r="AJ18">
        <f t="shared" si="22"/>
        <v>0.39133960419308744</v>
      </c>
      <c r="AK18">
        <f t="shared" si="23"/>
        <v>-0.67110843106560703</v>
      </c>
      <c r="AL18">
        <f t="shared" si="24"/>
        <v>1.7783797282595042</v>
      </c>
      <c r="AM18">
        <f t="shared" si="25"/>
        <v>7.1527829300550057</v>
      </c>
      <c r="AN18">
        <f t="shared" si="26"/>
        <v>1.7411861442084811</v>
      </c>
      <c r="AO18">
        <f t="shared" si="27"/>
        <v>0.26684282747831767</v>
      </c>
      <c r="AP18">
        <f t="shared" si="28"/>
        <v>0.26684282747831767</v>
      </c>
      <c r="AQ18">
        <f t="shared" si="29"/>
        <v>4</v>
      </c>
      <c r="AR18" t="e">
        <f t="shared" si="30"/>
        <v>#N/A</v>
      </c>
      <c r="AS18" t="e">
        <f t="shared" si="31"/>
        <v>#N/A</v>
      </c>
      <c r="AT18" t="e">
        <f t="shared" si="32"/>
        <v>#N/A</v>
      </c>
      <c r="AU18">
        <f t="shared" si="33"/>
        <v>42</v>
      </c>
      <c r="AW18">
        <v>1</v>
      </c>
      <c r="AX18" t="s">
        <v>86</v>
      </c>
      <c r="AY18" t="s">
        <v>2</v>
      </c>
    </row>
    <row r="19" spans="1:51" x14ac:dyDescent="0.3">
      <c r="A19" t="s">
        <v>37</v>
      </c>
      <c r="B19">
        <v>23</v>
      </c>
      <c r="C19">
        <v>9</v>
      </c>
      <c r="D19">
        <v>1</v>
      </c>
      <c r="E19">
        <v>1</v>
      </c>
      <c r="F19">
        <v>15</v>
      </c>
      <c r="G19">
        <f t="shared" si="6"/>
        <v>-6.4038321084131142E-2</v>
      </c>
      <c r="H19">
        <f t="shared" si="7"/>
        <v>-0.29444413508864942</v>
      </c>
      <c r="I19">
        <f t="shared" si="8"/>
        <v>-0.79877507941657233</v>
      </c>
      <c r="J19">
        <f t="shared" si="4"/>
        <v>-0.68118657614133271</v>
      </c>
      <c r="K19">
        <f t="shared" si="4"/>
        <v>-0.43159217848628961</v>
      </c>
      <c r="L19">
        <f t="shared" si="9"/>
        <v>26.275658655477692</v>
      </c>
      <c r="M19">
        <f t="shared" si="10"/>
        <v>14.691931708478918</v>
      </c>
      <c r="N19">
        <f t="shared" si="11"/>
        <v>33.929548360274147</v>
      </c>
      <c r="O19">
        <f t="shared" si="12"/>
        <v>16.268047236010915</v>
      </c>
      <c r="P19">
        <f t="shared" si="13"/>
        <v>14.691931708478918</v>
      </c>
      <c r="Q19">
        <f t="shared" si="14"/>
        <v>2</v>
      </c>
      <c r="R19" t="e">
        <f t="shared" si="15"/>
        <v>#N/A</v>
      </c>
      <c r="S19">
        <f t="shared" si="16"/>
        <v>23</v>
      </c>
      <c r="T19" t="e">
        <f t="shared" si="17"/>
        <v>#N/A</v>
      </c>
      <c r="U19" t="e">
        <f t="shared" si="18"/>
        <v>#N/A</v>
      </c>
      <c r="W19">
        <v>2</v>
      </c>
      <c r="X19" t="s">
        <v>43</v>
      </c>
      <c r="Y19" t="s">
        <v>401</v>
      </c>
      <c r="AA19" t="s">
        <v>37</v>
      </c>
      <c r="AB19">
        <v>47</v>
      </c>
      <c r="AC19">
        <v>18</v>
      </c>
      <c r="AD19">
        <v>2</v>
      </c>
      <c r="AE19">
        <v>2</v>
      </c>
      <c r="AF19">
        <v>31</v>
      </c>
      <c r="AG19">
        <f t="shared" si="19"/>
        <v>1.3333861836151122</v>
      </c>
      <c r="AH19">
        <f t="shared" si="20"/>
        <v>0.11302429780620124</v>
      </c>
      <c r="AI19">
        <f t="shared" si="21"/>
        <v>-0.94417741948727474</v>
      </c>
      <c r="AJ19">
        <f t="shared" si="22"/>
        <v>-0.63592685681376715</v>
      </c>
      <c r="AK19">
        <f t="shared" si="23"/>
        <v>-0.3458789606261205</v>
      </c>
      <c r="AL19">
        <f t="shared" si="24"/>
        <v>6.0289303479152627</v>
      </c>
      <c r="AM19">
        <f t="shared" si="25"/>
        <v>12.668560585378577</v>
      </c>
      <c r="AN19">
        <f t="shared" si="26"/>
        <v>6.155249638039483</v>
      </c>
      <c r="AO19">
        <f t="shared" si="27"/>
        <v>3.5821907367723034</v>
      </c>
      <c r="AP19">
        <f t="shared" si="28"/>
        <v>3.5821907367723034</v>
      </c>
      <c r="AQ19">
        <f t="shared" si="29"/>
        <v>4</v>
      </c>
      <c r="AR19" t="e">
        <f t="shared" si="30"/>
        <v>#N/A</v>
      </c>
      <c r="AS19" t="e">
        <f t="shared" si="31"/>
        <v>#N/A</v>
      </c>
      <c r="AT19" t="e">
        <f t="shared" si="32"/>
        <v>#N/A</v>
      </c>
      <c r="AU19">
        <f t="shared" si="33"/>
        <v>47</v>
      </c>
      <c r="AW19">
        <v>2</v>
      </c>
      <c r="AX19" t="s">
        <v>55</v>
      </c>
      <c r="AY19" t="s">
        <v>401</v>
      </c>
    </row>
    <row r="20" spans="1:51" x14ac:dyDescent="0.3">
      <c r="A20" t="s">
        <v>43</v>
      </c>
      <c r="B20">
        <v>0</v>
      </c>
      <c r="C20">
        <v>0</v>
      </c>
      <c r="D20">
        <v>0</v>
      </c>
      <c r="E20">
        <v>0</v>
      </c>
      <c r="F20">
        <v>1</v>
      </c>
      <c r="G20">
        <f t="shared" si="6"/>
        <v>-1.2536732858393373</v>
      </c>
      <c r="H20">
        <f t="shared" si="7"/>
        <v>-1.0782461284936455</v>
      </c>
      <c r="I20">
        <f t="shared" si="8"/>
        <v>-0.92780797686078786</v>
      </c>
      <c r="J20">
        <f t="shared" si="4"/>
        <v>-0.97312368020190387</v>
      </c>
      <c r="K20">
        <f t="shared" si="4"/>
        <v>-1.2889442087225675</v>
      </c>
      <c r="L20">
        <f t="shared" si="9"/>
        <v>42.503061259803751</v>
      </c>
      <c r="M20">
        <f t="shared" si="10"/>
        <v>24.899986703058747</v>
      </c>
      <c r="N20">
        <f t="shared" si="11"/>
        <v>51.111507547894433</v>
      </c>
      <c r="O20">
        <f t="shared" si="12"/>
        <v>29.911253193934709</v>
      </c>
      <c r="P20">
        <f t="shared" si="13"/>
        <v>24.899986703058747</v>
      </c>
      <c r="Q20">
        <f t="shared" si="14"/>
        <v>2</v>
      </c>
      <c r="R20" t="e">
        <f t="shared" si="15"/>
        <v>#N/A</v>
      </c>
      <c r="S20">
        <f t="shared" si="16"/>
        <v>0</v>
      </c>
      <c r="T20" t="e">
        <f t="shared" si="17"/>
        <v>#N/A</v>
      </c>
      <c r="U20" t="e">
        <f t="shared" si="18"/>
        <v>#N/A</v>
      </c>
      <c r="W20">
        <v>2</v>
      </c>
      <c r="X20" t="s">
        <v>51</v>
      </c>
      <c r="Y20" t="s">
        <v>401</v>
      </c>
      <c r="AA20" t="s">
        <v>43</v>
      </c>
      <c r="AB20">
        <v>0</v>
      </c>
      <c r="AC20">
        <v>0</v>
      </c>
      <c r="AD20">
        <v>0</v>
      </c>
      <c r="AE20">
        <v>0</v>
      </c>
      <c r="AF20">
        <v>100</v>
      </c>
      <c r="AG20">
        <f t="shared" si="19"/>
        <v>-3.2047247240680452</v>
      </c>
      <c r="AH20">
        <f t="shared" si="20"/>
        <v>-1.311081854551936</v>
      </c>
      <c r="AI20">
        <f t="shared" si="21"/>
        <v>-1.251584021180806</v>
      </c>
      <c r="AJ20">
        <f t="shared" si="22"/>
        <v>-1.3207711641516702</v>
      </c>
      <c r="AK20">
        <f t="shared" si="23"/>
        <v>3.3942599494279744</v>
      </c>
      <c r="AL20">
        <f t="shared" si="24"/>
        <v>37.37039208795786</v>
      </c>
      <c r="AM20">
        <f t="shared" si="25"/>
        <v>37.385838061200637</v>
      </c>
      <c r="AN20">
        <f t="shared" si="26"/>
        <v>33.764863208927665</v>
      </c>
      <c r="AO20">
        <f t="shared" si="27"/>
        <v>35.75316644750022</v>
      </c>
      <c r="AP20">
        <f t="shared" si="28"/>
        <v>33.764863208927665</v>
      </c>
      <c r="AQ20">
        <f t="shared" si="29"/>
        <v>3</v>
      </c>
      <c r="AR20" t="e">
        <f t="shared" si="30"/>
        <v>#N/A</v>
      </c>
      <c r="AS20" t="e">
        <f t="shared" si="31"/>
        <v>#N/A</v>
      </c>
      <c r="AT20">
        <f t="shared" si="32"/>
        <v>0</v>
      </c>
      <c r="AU20" t="e">
        <f t="shared" si="33"/>
        <v>#N/A</v>
      </c>
      <c r="AW20">
        <v>2</v>
      </c>
      <c r="AX20" t="s">
        <v>59</v>
      </c>
      <c r="AY20" t="s">
        <v>401</v>
      </c>
    </row>
    <row r="21" spans="1:51" x14ac:dyDescent="0.3">
      <c r="A21" t="s">
        <v>46</v>
      </c>
      <c r="B21">
        <v>36</v>
      </c>
      <c r="C21">
        <v>20</v>
      </c>
      <c r="D21">
        <v>5</v>
      </c>
      <c r="E21">
        <v>6</v>
      </c>
      <c r="F21">
        <v>28</v>
      </c>
      <c r="G21">
        <f t="shared" si="6"/>
        <v>0.60836405029924634</v>
      </c>
      <c r="H21">
        <f t="shared" si="7"/>
        <v>0.6635360790730126</v>
      </c>
      <c r="I21">
        <f t="shared" si="8"/>
        <v>-0.28264348963971025</v>
      </c>
      <c r="J21">
        <f t="shared" si="4"/>
        <v>0.77849894416152299</v>
      </c>
      <c r="K21">
        <f t="shared" si="4"/>
        <v>0.3645204210188257</v>
      </c>
      <c r="L21">
        <f t="shared" si="9"/>
        <v>9.6300014348846901</v>
      </c>
      <c r="M21">
        <f t="shared" si="10"/>
        <v>6.1175317824642903</v>
      </c>
      <c r="N21">
        <f t="shared" si="11"/>
        <v>20.454272949529624</v>
      </c>
      <c r="O21">
        <f t="shared" si="12"/>
        <v>5.3763381070277294</v>
      </c>
      <c r="P21">
        <f t="shared" si="13"/>
        <v>5.3763381070277294</v>
      </c>
      <c r="Q21">
        <f t="shared" si="14"/>
        <v>4</v>
      </c>
      <c r="R21" t="e">
        <f t="shared" si="15"/>
        <v>#N/A</v>
      </c>
      <c r="S21" t="e">
        <f t="shared" si="16"/>
        <v>#N/A</v>
      </c>
      <c r="T21" t="e">
        <f t="shared" si="17"/>
        <v>#N/A</v>
      </c>
      <c r="U21">
        <f t="shared" si="18"/>
        <v>36</v>
      </c>
      <c r="W21">
        <v>2</v>
      </c>
      <c r="X21" t="s">
        <v>55</v>
      </c>
      <c r="Y21" t="s">
        <v>401</v>
      </c>
      <c r="AA21" t="s">
        <v>46</v>
      </c>
      <c r="AB21">
        <v>38</v>
      </c>
      <c r="AC21">
        <v>21</v>
      </c>
      <c r="AD21">
        <v>5</v>
      </c>
      <c r="AE21">
        <v>6</v>
      </c>
      <c r="AF21">
        <v>29</v>
      </c>
      <c r="AG21">
        <f t="shared" si="19"/>
        <v>0.46438622256940121</v>
      </c>
      <c r="AH21">
        <f t="shared" si="20"/>
        <v>0.3503753231992241</v>
      </c>
      <c r="AI21">
        <f t="shared" si="21"/>
        <v>-0.48306751694697775</v>
      </c>
      <c r="AJ21">
        <f t="shared" si="22"/>
        <v>0.73376175786203901</v>
      </c>
      <c r="AK21">
        <f t="shared" si="23"/>
        <v>-0.45428878410594931</v>
      </c>
      <c r="AL21">
        <f t="shared" si="24"/>
        <v>0.85919725752225495</v>
      </c>
      <c r="AM21">
        <f t="shared" si="25"/>
        <v>6.1030556254598149</v>
      </c>
      <c r="AN21">
        <f t="shared" si="26"/>
        <v>5.0451756347525745</v>
      </c>
      <c r="AO21">
        <f t="shared" si="27"/>
        <v>1.4173949537385138</v>
      </c>
      <c r="AP21">
        <f t="shared" si="28"/>
        <v>0.85919725752225495</v>
      </c>
      <c r="AQ21">
        <f t="shared" si="29"/>
        <v>1</v>
      </c>
      <c r="AR21">
        <f t="shared" si="30"/>
        <v>38</v>
      </c>
      <c r="AS21" t="e">
        <f t="shared" si="31"/>
        <v>#N/A</v>
      </c>
      <c r="AT21" t="e">
        <f t="shared" si="32"/>
        <v>#N/A</v>
      </c>
      <c r="AU21" t="e">
        <f t="shared" si="33"/>
        <v>#N/A</v>
      </c>
      <c r="AW21">
        <v>2</v>
      </c>
      <c r="AX21" t="s">
        <v>101</v>
      </c>
      <c r="AY21" t="s">
        <v>401</v>
      </c>
    </row>
    <row r="22" spans="1:51" x14ac:dyDescent="0.3">
      <c r="A22" t="s">
        <v>51</v>
      </c>
      <c r="B22">
        <v>4</v>
      </c>
      <c r="C22">
        <v>1</v>
      </c>
      <c r="D22">
        <v>0</v>
      </c>
      <c r="E22">
        <v>0</v>
      </c>
      <c r="F22">
        <v>5</v>
      </c>
      <c r="G22">
        <f t="shared" si="6"/>
        <v>-1.0467802484906059</v>
      </c>
      <c r="H22">
        <f t="shared" si="7"/>
        <v>-0.99115701811531265</v>
      </c>
      <c r="I22">
        <f t="shared" si="8"/>
        <v>-0.92780797686078786</v>
      </c>
      <c r="J22">
        <f t="shared" si="4"/>
        <v>-0.97312368020190387</v>
      </c>
      <c r="K22">
        <f t="shared" si="4"/>
        <v>-1.0439864857979166</v>
      </c>
      <c r="L22">
        <f t="shared" si="9"/>
        <v>39.383406579182449</v>
      </c>
      <c r="M22">
        <f t="shared" si="10"/>
        <v>23.079232752142001</v>
      </c>
      <c r="N22">
        <f t="shared" si="11"/>
        <v>47.466684754639601</v>
      </c>
      <c r="O22">
        <f t="shared" si="12"/>
        <v>27.120599284328922</v>
      </c>
      <c r="P22">
        <f t="shared" si="13"/>
        <v>23.079232752142001</v>
      </c>
      <c r="Q22">
        <f t="shared" si="14"/>
        <v>2</v>
      </c>
      <c r="R22" t="e">
        <f t="shared" si="15"/>
        <v>#N/A</v>
      </c>
      <c r="S22">
        <f t="shared" si="16"/>
        <v>4</v>
      </c>
      <c r="T22" t="e">
        <f t="shared" si="17"/>
        <v>#N/A</v>
      </c>
      <c r="U22" t="e">
        <f t="shared" si="18"/>
        <v>#N/A</v>
      </c>
      <c r="W22">
        <v>2</v>
      </c>
      <c r="X22" t="s">
        <v>59</v>
      </c>
      <c r="Y22" t="s">
        <v>401</v>
      </c>
      <c r="AA22" t="s">
        <v>51</v>
      </c>
      <c r="AB22">
        <v>40</v>
      </c>
      <c r="AC22">
        <v>10</v>
      </c>
      <c r="AD22">
        <v>0</v>
      </c>
      <c r="AE22">
        <v>0</v>
      </c>
      <c r="AF22">
        <v>50</v>
      </c>
      <c r="AG22">
        <f t="shared" si="19"/>
        <v>0.65749732502400371</v>
      </c>
      <c r="AH22">
        <f t="shared" si="20"/>
        <v>-0.51991176990852639</v>
      </c>
      <c r="AI22">
        <f t="shared" si="21"/>
        <v>-1.251584021180806</v>
      </c>
      <c r="AJ22">
        <f t="shared" si="22"/>
        <v>-1.3207711641516702</v>
      </c>
      <c r="AK22">
        <f t="shared" si="23"/>
        <v>0.68401436243225344</v>
      </c>
      <c r="AL22">
        <f t="shared" si="24"/>
        <v>10.386097769082332</v>
      </c>
      <c r="AM22">
        <f t="shared" si="25"/>
        <v>17.105042629094367</v>
      </c>
      <c r="AN22">
        <f t="shared" si="26"/>
        <v>7.9177028337825206</v>
      </c>
      <c r="AO22">
        <f t="shared" si="27"/>
        <v>6.9069283168515696</v>
      </c>
      <c r="AP22">
        <f t="shared" si="28"/>
        <v>6.9069283168515696</v>
      </c>
      <c r="AQ22">
        <f t="shared" si="29"/>
        <v>4</v>
      </c>
      <c r="AR22" t="e">
        <f t="shared" si="30"/>
        <v>#N/A</v>
      </c>
      <c r="AS22" t="e">
        <f t="shared" si="31"/>
        <v>#N/A</v>
      </c>
      <c r="AT22" t="e">
        <f t="shared" si="32"/>
        <v>#N/A</v>
      </c>
      <c r="AU22">
        <f t="shared" si="33"/>
        <v>40</v>
      </c>
      <c r="AW22">
        <v>2</v>
      </c>
      <c r="AX22" t="s">
        <v>106</v>
      </c>
      <c r="AY22" t="s">
        <v>401</v>
      </c>
    </row>
    <row r="23" spans="1:51" x14ac:dyDescent="0.3">
      <c r="A23" t="s">
        <v>55</v>
      </c>
      <c r="B23">
        <v>13</v>
      </c>
      <c r="C23">
        <v>24</v>
      </c>
      <c r="D23">
        <v>2</v>
      </c>
      <c r="E23">
        <v>2</v>
      </c>
      <c r="F23">
        <v>13</v>
      </c>
      <c r="G23">
        <f t="shared" si="6"/>
        <v>-0.58127091445595991</v>
      </c>
      <c r="H23">
        <f t="shared" si="7"/>
        <v>1.0118925205863443</v>
      </c>
      <c r="I23">
        <f t="shared" si="8"/>
        <v>-0.6697421819723568</v>
      </c>
      <c r="J23">
        <f t="shared" si="4"/>
        <v>-0.38924947208076155</v>
      </c>
      <c r="K23">
        <f t="shared" si="4"/>
        <v>-0.55407103994861506</v>
      </c>
      <c r="L23">
        <f t="shared" si="9"/>
        <v>24.608402816180647</v>
      </c>
      <c r="M23">
        <f t="shared" si="10"/>
        <v>7.7524740173450963</v>
      </c>
      <c r="N23">
        <f t="shared" si="11"/>
        <v>36.016831604551129</v>
      </c>
      <c r="O23">
        <f t="shared" si="12"/>
        <v>16.748896701723179</v>
      </c>
      <c r="P23">
        <f t="shared" si="13"/>
        <v>7.7524740173450963</v>
      </c>
      <c r="Q23">
        <f t="shared" si="14"/>
        <v>2</v>
      </c>
      <c r="R23" t="e">
        <f t="shared" si="15"/>
        <v>#N/A</v>
      </c>
      <c r="S23">
        <f t="shared" si="16"/>
        <v>13</v>
      </c>
      <c r="T23" t="e">
        <f t="shared" si="17"/>
        <v>#N/A</v>
      </c>
      <c r="U23" t="e">
        <f t="shared" si="18"/>
        <v>#N/A</v>
      </c>
      <c r="W23">
        <v>2</v>
      </c>
      <c r="X23" t="s">
        <v>79</v>
      </c>
      <c r="Y23" t="s">
        <v>401</v>
      </c>
      <c r="AA23" t="s">
        <v>55</v>
      </c>
      <c r="AB23">
        <v>24</v>
      </c>
      <c r="AC23">
        <v>44</v>
      </c>
      <c r="AD23">
        <v>4</v>
      </c>
      <c r="AE23">
        <v>4</v>
      </c>
      <c r="AF23">
        <v>24</v>
      </c>
      <c r="AG23">
        <f t="shared" si="19"/>
        <v>-0.88739149461281597</v>
      </c>
      <c r="AH23">
        <f t="shared" si="20"/>
        <v>2.1700665178790661</v>
      </c>
      <c r="AI23">
        <f t="shared" si="21"/>
        <v>-0.63677081779374334</v>
      </c>
      <c r="AJ23">
        <f t="shared" si="22"/>
        <v>4.8917450524135916E-2</v>
      </c>
      <c r="AK23">
        <f t="shared" si="23"/>
        <v>-0.7253133428055214</v>
      </c>
      <c r="AL23">
        <f t="shared" si="24"/>
        <v>8.8810441187397373</v>
      </c>
      <c r="AM23">
        <f t="shared" si="25"/>
        <v>1.8725664999801981</v>
      </c>
      <c r="AN23">
        <f t="shared" si="26"/>
        <v>13.752643981935588</v>
      </c>
      <c r="AO23">
        <f t="shared" si="27"/>
        <v>9.8208958648514511</v>
      </c>
      <c r="AP23">
        <f t="shared" si="28"/>
        <v>1.8725664999801981</v>
      </c>
      <c r="AQ23">
        <f t="shared" si="29"/>
        <v>2</v>
      </c>
      <c r="AR23" t="e">
        <f t="shared" si="30"/>
        <v>#N/A</v>
      </c>
      <c r="AS23">
        <f t="shared" si="31"/>
        <v>24</v>
      </c>
      <c r="AT23" t="e">
        <f t="shared" si="32"/>
        <v>#N/A</v>
      </c>
      <c r="AU23" t="e">
        <f t="shared" si="33"/>
        <v>#N/A</v>
      </c>
      <c r="AW23">
        <v>3</v>
      </c>
      <c r="AX23" t="s">
        <v>43</v>
      </c>
      <c r="AY23" t="s">
        <v>4</v>
      </c>
    </row>
    <row r="24" spans="1:51" x14ac:dyDescent="0.3">
      <c r="A24" t="s">
        <v>59</v>
      </c>
      <c r="B24">
        <v>24</v>
      </c>
      <c r="C24">
        <v>44</v>
      </c>
      <c r="D24">
        <v>14</v>
      </c>
      <c r="E24">
        <v>6</v>
      </c>
      <c r="F24">
        <v>26</v>
      </c>
      <c r="G24">
        <f t="shared" si="6"/>
        <v>-1.2315061746948261E-2</v>
      </c>
      <c r="H24">
        <f t="shared" si="7"/>
        <v>2.7536747281530025</v>
      </c>
      <c r="I24">
        <f t="shared" si="8"/>
        <v>0.87865258735822949</v>
      </c>
      <c r="J24">
        <f t="shared" si="4"/>
        <v>0.77849894416152299</v>
      </c>
      <c r="K24">
        <f t="shared" si="4"/>
        <v>0.24204155955650025</v>
      </c>
      <c r="L24">
        <f t="shared" si="9"/>
        <v>12.831179324257874</v>
      </c>
      <c r="M24">
        <f t="shared" si="10"/>
        <v>0</v>
      </c>
      <c r="N24">
        <f t="shared" si="11"/>
        <v>23.181773751958225</v>
      </c>
      <c r="O24">
        <f t="shared" si="12"/>
        <v>10.008419412246703</v>
      </c>
      <c r="P24">
        <f t="shared" si="13"/>
        <v>0</v>
      </c>
      <c r="Q24">
        <f t="shared" si="14"/>
        <v>2</v>
      </c>
      <c r="R24" t="e">
        <f t="shared" si="15"/>
        <v>#N/A</v>
      </c>
      <c r="S24">
        <f t="shared" si="16"/>
        <v>24</v>
      </c>
      <c r="T24" t="e">
        <f t="shared" si="17"/>
        <v>#N/A</v>
      </c>
      <c r="U24" t="e">
        <f t="shared" si="18"/>
        <v>#N/A</v>
      </c>
      <c r="W24">
        <v>2</v>
      </c>
      <c r="X24" t="s">
        <v>92</v>
      </c>
      <c r="Y24" t="s">
        <v>401</v>
      </c>
      <c r="AA24" t="s">
        <v>59</v>
      </c>
      <c r="AB24">
        <v>21</v>
      </c>
      <c r="AC24">
        <v>39</v>
      </c>
      <c r="AD24">
        <v>12</v>
      </c>
      <c r="AE24">
        <v>5</v>
      </c>
      <c r="AF24">
        <v>23</v>
      </c>
      <c r="AG24">
        <f t="shared" si="19"/>
        <v>-1.1770581482947196</v>
      </c>
      <c r="AH24">
        <f t="shared" si="20"/>
        <v>1.7744814755573612</v>
      </c>
      <c r="AI24">
        <f t="shared" si="21"/>
        <v>0.59285558898038193</v>
      </c>
      <c r="AJ24">
        <f t="shared" si="22"/>
        <v>0.39133960419308744</v>
      </c>
      <c r="AK24">
        <f t="shared" si="23"/>
        <v>-0.77951825454543577</v>
      </c>
      <c r="AL24">
        <f t="shared" si="24"/>
        <v>7.3192722032336475</v>
      </c>
      <c r="AM24">
        <f t="shared" si="25"/>
        <v>0</v>
      </c>
      <c r="AN24">
        <f t="shared" si="26"/>
        <v>9.912245978499346</v>
      </c>
      <c r="AO24">
        <f t="shared" si="27"/>
        <v>7.8086842217680186</v>
      </c>
      <c r="AP24">
        <f t="shared" si="28"/>
        <v>0</v>
      </c>
      <c r="AQ24">
        <f t="shared" si="29"/>
        <v>2</v>
      </c>
      <c r="AR24" t="e">
        <f t="shared" si="30"/>
        <v>#N/A</v>
      </c>
      <c r="AS24">
        <f t="shared" si="31"/>
        <v>21</v>
      </c>
      <c r="AT24" t="e">
        <f t="shared" si="32"/>
        <v>#N/A</v>
      </c>
      <c r="AU24" t="e">
        <f t="shared" si="33"/>
        <v>#N/A</v>
      </c>
      <c r="AW24">
        <v>3</v>
      </c>
      <c r="AX24" t="s">
        <v>65</v>
      </c>
      <c r="AY24" t="s">
        <v>4</v>
      </c>
    </row>
    <row r="25" spans="1:51" x14ac:dyDescent="0.3">
      <c r="A25" t="s">
        <v>65</v>
      </c>
      <c r="B25">
        <v>12</v>
      </c>
      <c r="C25">
        <v>0</v>
      </c>
      <c r="D25">
        <v>1</v>
      </c>
      <c r="E25">
        <v>0</v>
      </c>
      <c r="F25">
        <v>28</v>
      </c>
      <c r="G25">
        <f t="shared" si="6"/>
        <v>-0.63299417379314282</v>
      </c>
      <c r="H25">
        <f t="shared" si="7"/>
        <v>-1.0782461284936455</v>
      </c>
      <c r="I25">
        <f t="shared" si="8"/>
        <v>-0.79877507941657233</v>
      </c>
      <c r="J25">
        <f t="shared" si="4"/>
        <v>-0.97312368020190387</v>
      </c>
      <c r="K25">
        <f t="shared" si="4"/>
        <v>0.3645204210188257</v>
      </c>
      <c r="L25">
        <f t="shared" si="9"/>
        <v>30.927842482997001</v>
      </c>
      <c r="M25">
        <f t="shared" si="10"/>
        <v>20.965806478682516</v>
      </c>
      <c r="N25">
        <f t="shared" si="11"/>
        <v>35.364518523184579</v>
      </c>
      <c r="O25">
        <f t="shared" si="12"/>
        <v>19.579638464014717</v>
      </c>
      <c r="P25">
        <f t="shared" si="13"/>
        <v>19.579638464014717</v>
      </c>
      <c r="Q25">
        <f t="shared" si="14"/>
        <v>4</v>
      </c>
      <c r="R25" t="e">
        <f t="shared" si="15"/>
        <v>#N/A</v>
      </c>
      <c r="S25" t="e">
        <f t="shared" si="16"/>
        <v>#N/A</v>
      </c>
      <c r="T25" t="e">
        <f t="shared" si="17"/>
        <v>#N/A</v>
      </c>
      <c r="U25">
        <f t="shared" si="18"/>
        <v>12</v>
      </c>
      <c r="W25">
        <v>2</v>
      </c>
      <c r="X25" t="s">
        <v>101</v>
      </c>
      <c r="Y25" t="s">
        <v>401</v>
      </c>
      <c r="AA25" t="s">
        <v>65</v>
      </c>
      <c r="AB25">
        <v>29</v>
      </c>
      <c r="AC25">
        <v>0</v>
      </c>
      <c r="AD25">
        <v>2</v>
      </c>
      <c r="AE25">
        <v>0</v>
      </c>
      <c r="AF25">
        <v>68</v>
      </c>
      <c r="AG25">
        <f t="shared" si="19"/>
        <v>-0.40461373847630983</v>
      </c>
      <c r="AH25">
        <f t="shared" si="20"/>
        <v>-1.311081854551936</v>
      </c>
      <c r="AI25">
        <f t="shared" si="21"/>
        <v>-0.94417741948727474</v>
      </c>
      <c r="AJ25">
        <f t="shared" si="22"/>
        <v>-1.3207711641516702</v>
      </c>
      <c r="AK25">
        <f t="shared" si="23"/>
        <v>1.6597027737507128</v>
      </c>
      <c r="AL25">
        <f t="shared" si="24"/>
        <v>14.576137696355431</v>
      </c>
      <c r="AM25">
        <f t="shared" si="25"/>
        <v>21.360964407458219</v>
      </c>
      <c r="AN25">
        <f t="shared" si="26"/>
        <v>10.238014859476772</v>
      </c>
      <c r="AO25">
        <f t="shared" si="27"/>
        <v>11.053218041334906</v>
      </c>
      <c r="AP25">
        <f t="shared" si="28"/>
        <v>10.238014859476772</v>
      </c>
      <c r="AQ25">
        <f t="shared" si="29"/>
        <v>3</v>
      </c>
      <c r="AR25" t="e">
        <f t="shared" si="30"/>
        <v>#N/A</v>
      </c>
      <c r="AS25" t="e">
        <f t="shared" si="31"/>
        <v>#N/A</v>
      </c>
      <c r="AT25">
        <f t="shared" si="32"/>
        <v>29</v>
      </c>
      <c r="AU25" t="e">
        <f t="shared" si="33"/>
        <v>#N/A</v>
      </c>
      <c r="AW25">
        <v>3</v>
      </c>
      <c r="AX25" t="s">
        <v>68</v>
      </c>
      <c r="AY25" t="s">
        <v>4</v>
      </c>
    </row>
    <row r="26" spans="1:51" x14ac:dyDescent="0.3">
      <c r="A26" t="s">
        <v>68</v>
      </c>
      <c r="B26">
        <v>18</v>
      </c>
      <c r="C26">
        <v>7</v>
      </c>
      <c r="D26">
        <v>9</v>
      </c>
      <c r="E26">
        <v>0</v>
      </c>
      <c r="F26">
        <v>29</v>
      </c>
      <c r="G26">
        <f t="shared" si="6"/>
        <v>-0.32265461777004556</v>
      </c>
      <c r="H26">
        <f t="shared" si="7"/>
        <v>-0.4686223558453152</v>
      </c>
      <c r="I26">
        <f t="shared" si="8"/>
        <v>0.23348810013715188</v>
      </c>
      <c r="J26">
        <f t="shared" si="4"/>
        <v>-0.97312368020190387</v>
      </c>
      <c r="K26">
        <f t="shared" si="4"/>
        <v>0.42575985174998843</v>
      </c>
      <c r="L26">
        <f t="shared" si="9"/>
        <v>24.488168742810757</v>
      </c>
      <c r="M26">
        <f t="shared" si="10"/>
        <v>13.997680582216223</v>
      </c>
      <c r="N26">
        <f t="shared" si="11"/>
        <v>24.967765657425609</v>
      </c>
      <c r="O26">
        <f t="shared" si="12"/>
        <v>13.19328186615806</v>
      </c>
      <c r="P26">
        <f t="shared" si="13"/>
        <v>13.19328186615806</v>
      </c>
      <c r="Q26">
        <f t="shared" si="14"/>
        <v>4</v>
      </c>
      <c r="R26" t="e">
        <f t="shared" si="15"/>
        <v>#N/A</v>
      </c>
      <c r="S26" t="e">
        <f t="shared" si="16"/>
        <v>#N/A</v>
      </c>
      <c r="T26" t="e">
        <f t="shared" si="17"/>
        <v>#N/A</v>
      </c>
      <c r="U26">
        <f t="shared" si="18"/>
        <v>18</v>
      </c>
      <c r="W26">
        <v>2</v>
      </c>
      <c r="X26" t="s">
        <v>106</v>
      </c>
      <c r="Y26" t="s">
        <v>401</v>
      </c>
      <c r="AA26" t="s">
        <v>68</v>
      </c>
      <c r="AB26">
        <v>29</v>
      </c>
      <c r="AC26">
        <v>11</v>
      </c>
      <c r="AD26">
        <v>14</v>
      </c>
      <c r="AE26">
        <v>0</v>
      </c>
      <c r="AF26">
        <v>46</v>
      </c>
      <c r="AG26">
        <f t="shared" si="19"/>
        <v>-0.40461373847630983</v>
      </c>
      <c r="AH26">
        <f t="shared" si="20"/>
        <v>-0.44079476144418545</v>
      </c>
      <c r="AI26">
        <f t="shared" si="21"/>
        <v>0.90026219067391322</v>
      </c>
      <c r="AJ26">
        <f t="shared" si="22"/>
        <v>-1.3207711641516702</v>
      </c>
      <c r="AK26">
        <f t="shared" si="23"/>
        <v>0.46719471547259578</v>
      </c>
      <c r="AL26">
        <f t="shared" si="24"/>
        <v>9.7689236683060603</v>
      </c>
      <c r="AM26">
        <f t="shared" si="25"/>
        <v>10.084234503941467</v>
      </c>
      <c r="AN26">
        <f t="shared" si="26"/>
        <v>2.3843684759962747</v>
      </c>
      <c r="AO26">
        <f t="shared" si="27"/>
        <v>4.9581523433906316</v>
      </c>
      <c r="AP26">
        <f t="shared" si="28"/>
        <v>2.3843684759962747</v>
      </c>
      <c r="AQ26">
        <f t="shared" si="29"/>
        <v>3</v>
      </c>
      <c r="AR26" t="e">
        <f t="shared" si="30"/>
        <v>#N/A</v>
      </c>
      <c r="AS26" t="e">
        <f t="shared" si="31"/>
        <v>#N/A</v>
      </c>
      <c r="AT26">
        <f t="shared" si="32"/>
        <v>29</v>
      </c>
      <c r="AU26" t="e">
        <f t="shared" si="33"/>
        <v>#N/A</v>
      </c>
      <c r="AW26">
        <v>3</v>
      </c>
      <c r="AX26" t="s">
        <v>73</v>
      </c>
      <c r="AY26" t="s">
        <v>4</v>
      </c>
    </row>
    <row r="27" spans="1:51" x14ac:dyDescent="0.3">
      <c r="A27" t="s">
        <v>73</v>
      </c>
      <c r="B27">
        <v>73</v>
      </c>
      <c r="C27">
        <v>16</v>
      </c>
      <c r="D27">
        <v>31</v>
      </c>
      <c r="E27">
        <v>6</v>
      </c>
      <c r="F27">
        <v>66</v>
      </c>
      <c r="G27">
        <f t="shared" si="6"/>
        <v>2.5221246457750128</v>
      </c>
      <c r="H27">
        <f t="shared" si="7"/>
        <v>0.31517963755968098</v>
      </c>
      <c r="I27">
        <f t="shared" si="8"/>
        <v>3.0722118439098938</v>
      </c>
      <c r="J27">
        <f t="shared" si="4"/>
        <v>0.77849894416152299</v>
      </c>
      <c r="K27">
        <f t="shared" si="4"/>
        <v>2.6916187888030088</v>
      </c>
      <c r="L27">
        <f t="shared" si="9"/>
        <v>10.86658495416952</v>
      </c>
      <c r="M27">
        <f t="shared" si="10"/>
        <v>23.181773751958225</v>
      </c>
      <c r="N27">
        <f t="shared" si="11"/>
        <v>0</v>
      </c>
      <c r="O27">
        <f t="shared" si="12"/>
        <v>5.6969345588831866</v>
      </c>
      <c r="P27">
        <f t="shared" si="13"/>
        <v>0</v>
      </c>
      <c r="Q27">
        <f t="shared" si="14"/>
        <v>3</v>
      </c>
      <c r="R27" t="e">
        <f t="shared" si="15"/>
        <v>#N/A</v>
      </c>
      <c r="S27" t="e">
        <f t="shared" si="16"/>
        <v>#N/A</v>
      </c>
      <c r="T27">
        <f t="shared" si="17"/>
        <v>73</v>
      </c>
      <c r="U27" t="e">
        <f t="shared" si="18"/>
        <v>#N/A</v>
      </c>
      <c r="W27">
        <v>3</v>
      </c>
      <c r="X27" t="s">
        <v>73</v>
      </c>
      <c r="Y27" t="s">
        <v>4</v>
      </c>
      <c r="AA27" t="s">
        <v>73</v>
      </c>
      <c r="AB27">
        <v>38</v>
      </c>
      <c r="AC27">
        <v>8</v>
      </c>
      <c r="AD27">
        <v>16</v>
      </c>
      <c r="AE27">
        <v>3</v>
      </c>
      <c r="AF27">
        <v>34</v>
      </c>
      <c r="AG27">
        <f t="shared" si="19"/>
        <v>0.46438622256940121</v>
      </c>
      <c r="AH27">
        <f t="shared" si="20"/>
        <v>-0.67814578683720828</v>
      </c>
      <c r="AI27">
        <f t="shared" si="21"/>
        <v>1.2076687923674445</v>
      </c>
      <c r="AJ27">
        <f t="shared" si="22"/>
        <v>-0.29350470314481564</v>
      </c>
      <c r="AK27">
        <f t="shared" si="23"/>
        <v>-0.18326422540637724</v>
      </c>
      <c r="AL27">
        <f t="shared" si="24"/>
        <v>4.8796789757158994</v>
      </c>
      <c r="AM27">
        <f t="shared" si="25"/>
        <v>9.912245978499346</v>
      </c>
      <c r="AN27">
        <f t="shared" si="26"/>
        <v>0</v>
      </c>
      <c r="AO27">
        <f t="shared" si="27"/>
        <v>1.2798523182834001</v>
      </c>
      <c r="AP27">
        <f t="shared" si="28"/>
        <v>0</v>
      </c>
      <c r="AQ27">
        <f t="shared" si="29"/>
        <v>3</v>
      </c>
      <c r="AR27" t="e">
        <f t="shared" si="30"/>
        <v>#N/A</v>
      </c>
      <c r="AS27" t="e">
        <f t="shared" si="31"/>
        <v>#N/A</v>
      </c>
      <c r="AT27">
        <f t="shared" si="32"/>
        <v>38</v>
      </c>
      <c r="AU27" t="e">
        <f t="shared" si="33"/>
        <v>#N/A</v>
      </c>
      <c r="AW27">
        <v>3</v>
      </c>
      <c r="AX27" t="s">
        <v>82</v>
      </c>
      <c r="AY27" t="s">
        <v>4</v>
      </c>
    </row>
    <row r="28" spans="1:51" x14ac:dyDescent="0.3">
      <c r="A28" t="s">
        <v>79</v>
      </c>
      <c r="B28">
        <v>5</v>
      </c>
      <c r="C28">
        <v>0</v>
      </c>
      <c r="D28">
        <v>0</v>
      </c>
      <c r="E28">
        <v>0</v>
      </c>
      <c r="F28">
        <v>6</v>
      </c>
      <c r="G28">
        <f t="shared" si="6"/>
        <v>-0.995056989153423</v>
      </c>
      <c r="H28">
        <f t="shared" si="7"/>
        <v>-1.0782461284936455</v>
      </c>
      <c r="I28">
        <f t="shared" si="8"/>
        <v>-0.92780797686078786</v>
      </c>
      <c r="J28">
        <f t="shared" si="4"/>
        <v>-0.97312368020190387</v>
      </c>
      <c r="K28">
        <f t="shared" si="4"/>
        <v>-0.98274705506675397</v>
      </c>
      <c r="L28">
        <f t="shared" si="9"/>
        <v>39.119133439279508</v>
      </c>
      <c r="M28">
        <f t="shared" si="10"/>
        <v>23.480987886257235</v>
      </c>
      <c r="N28">
        <f t="shared" si="11"/>
        <v>46.881506757916057</v>
      </c>
      <c r="O28">
        <f t="shared" si="12"/>
        <v>26.805847357116303</v>
      </c>
      <c r="P28">
        <f t="shared" si="13"/>
        <v>23.480987886257235</v>
      </c>
      <c r="Q28">
        <f t="shared" si="14"/>
        <v>2</v>
      </c>
      <c r="R28" t="e">
        <f t="shared" si="15"/>
        <v>#N/A</v>
      </c>
      <c r="S28">
        <f t="shared" si="16"/>
        <v>5</v>
      </c>
      <c r="T28" t="e">
        <f t="shared" si="17"/>
        <v>#N/A</v>
      </c>
      <c r="U28" t="e">
        <f t="shared" si="18"/>
        <v>#N/A</v>
      </c>
      <c r="W28">
        <v>4</v>
      </c>
      <c r="X28" t="s">
        <v>19</v>
      </c>
      <c r="Y28" t="s">
        <v>402</v>
      </c>
      <c r="AA28" t="s">
        <v>79</v>
      </c>
      <c r="AB28">
        <v>45</v>
      </c>
      <c r="AC28">
        <v>0</v>
      </c>
      <c r="AD28">
        <v>0</v>
      </c>
      <c r="AE28">
        <v>0</v>
      </c>
      <c r="AF28">
        <v>55</v>
      </c>
      <c r="AG28">
        <f t="shared" si="19"/>
        <v>1.1402750811605098</v>
      </c>
      <c r="AH28">
        <f t="shared" si="20"/>
        <v>-1.311081854551936</v>
      </c>
      <c r="AI28">
        <f t="shared" si="21"/>
        <v>-1.251584021180806</v>
      </c>
      <c r="AJ28">
        <f t="shared" si="22"/>
        <v>-1.3207711641516702</v>
      </c>
      <c r="AK28">
        <f t="shared" si="23"/>
        <v>0.95503892113182554</v>
      </c>
      <c r="AL28">
        <f t="shared" si="24"/>
        <v>12.907658669520384</v>
      </c>
      <c r="AM28">
        <f t="shared" si="25"/>
        <v>24.23270371475969</v>
      </c>
      <c r="AN28">
        <f t="shared" si="26"/>
        <v>9.2563686512550785</v>
      </c>
      <c r="AO28">
        <f t="shared" si="27"/>
        <v>8.773229921404587</v>
      </c>
      <c r="AP28">
        <f t="shared" si="28"/>
        <v>8.773229921404587</v>
      </c>
      <c r="AQ28">
        <f t="shared" si="29"/>
        <v>4</v>
      </c>
      <c r="AR28" t="e">
        <f t="shared" si="30"/>
        <v>#N/A</v>
      </c>
      <c r="AS28" t="e">
        <f t="shared" si="31"/>
        <v>#N/A</v>
      </c>
      <c r="AT28" t="e">
        <f t="shared" si="32"/>
        <v>#N/A</v>
      </c>
      <c r="AU28">
        <f t="shared" si="33"/>
        <v>45</v>
      </c>
      <c r="AW28">
        <v>3</v>
      </c>
      <c r="AX28" t="s">
        <v>92</v>
      </c>
      <c r="AY28" t="s">
        <v>4</v>
      </c>
    </row>
    <row r="29" spans="1:51" x14ac:dyDescent="0.3">
      <c r="A29" t="s">
        <v>82</v>
      </c>
      <c r="B29">
        <v>21</v>
      </c>
      <c r="C29">
        <v>5</v>
      </c>
      <c r="D29">
        <v>8</v>
      </c>
      <c r="E29">
        <v>1</v>
      </c>
      <c r="F29">
        <v>17</v>
      </c>
      <c r="G29">
        <f t="shared" si="6"/>
        <v>-0.1674848397584969</v>
      </c>
      <c r="H29">
        <f t="shared" si="7"/>
        <v>-0.64280057660198109</v>
      </c>
      <c r="I29">
        <f t="shared" si="8"/>
        <v>0.10445520269293634</v>
      </c>
      <c r="J29">
        <f t="shared" si="4"/>
        <v>-0.68118657614133271</v>
      </c>
      <c r="K29">
        <f t="shared" si="4"/>
        <v>-0.30911331702396416</v>
      </c>
      <c r="L29">
        <f t="shared" si="9"/>
        <v>25.091430199529235</v>
      </c>
      <c r="M29">
        <f t="shared" si="10"/>
        <v>14.593957262401435</v>
      </c>
      <c r="N29">
        <f t="shared" si="11"/>
        <v>28.094379746007011</v>
      </c>
      <c r="O29">
        <f t="shared" si="12"/>
        <v>14.028411586278326</v>
      </c>
      <c r="P29">
        <f t="shared" si="13"/>
        <v>14.028411586278326</v>
      </c>
      <c r="Q29">
        <f t="shared" si="14"/>
        <v>4</v>
      </c>
      <c r="R29" t="e">
        <f t="shared" si="15"/>
        <v>#N/A</v>
      </c>
      <c r="S29" t="e">
        <f t="shared" si="16"/>
        <v>#N/A</v>
      </c>
      <c r="T29" t="e">
        <f t="shared" si="17"/>
        <v>#N/A</v>
      </c>
      <c r="U29">
        <f t="shared" si="18"/>
        <v>21</v>
      </c>
      <c r="W29">
        <v>4</v>
      </c>
      <c r="X29" t="s">
        <v>46</v>
      </c>
      <c r="Y29" t="s">
        <v>402</v>
      </c>
      <c r="AA29" t="s">
        <v>82</v>
      </c>
      <c r="AB29">
        <v>40</v>
      </c>
      <c r="AC29">
        <v>10</v>
      </c>
      <c r="AD29">
        <v>15</v>
      </c>
      <c r="AE29">
        <v>2</v>
      </c>
      <c r="AF29">
        <v>33</v>
      </c>
      <c r="AG29">
        <f t="shared" si="19"/>
        <v>0.65749732502400371</v>
      </c>
      <c r="AH29">
        <f t="shared" si="20"/>
        <v>-0.51991176990852639</v>
      </c>
      <c r="AI29">
        <f t="shared" si="21"/>
        <v>1.0539654915206789</v>
      </c>
      <c r="AJ29">
        <f t="shared" si="22"/>
        <v>-0.63592685681376715</v>
      </c>
      <c r="AK29">
        <f t="shared" si="23"/>
        <v>-0.23746913714629164</v>
      </c>
      <c r="AL29">
        <f t="shared" si="24"/>
        <v>5.6997175546092418</v>
      </c>
      <c r="AM29">
        <f t="shared" si="25"/>
        <v>10.191550119326633</v>
      </c>
      <c r="AN29">
        <f t="shared" si="26"/>
        <v>0.20614571047582467</v>
      </c>
      <c r="AO29">
        <f t="shared" si="27"/>
        <v>1.5013598560506556</v>
      </c>
      <c r="AP29">
        <f t="shared" si="28"/>
        <v>0.20614571047582467</v>
      </c>
      <c r="AQ29">
        <f t="shared" si="29"/>
        <v>3</v>
      </c>
      <c r="AR29" t="e">
        <f t="shared" si="30"/>
        <v>#N/A</v>
      </c>
      <c r="AS29" t="e">
        <f t="shared" si="31"/>
        <v>#N/A</v>
      </c>
      <c r="AT29">
        <f t="shared" si="32"/>
        <v>40</v>
      </c>
      <c r="AU29" t="e">
        <f t="shared" si="33"/>
        <v>#N/A</v>
      </c>
      <c r="AW29">
        <v>4</v>
      </c>
      <c r="AX29" t="s">
        <v>19</v>
      </c>
      <c r="AY29" t="s">
        <v>402</v>
      </c>
    </row>
    <row r="30" spans="1:51" x14ac:dyDescent="0.3">
      <c r="A30" t="s">
        <v>86</v>
      </c>
      <c r="B30">
        <v>16</v>
      </c>
      <c r="C30">
        <v>2</v>
      </c>
      <c r="D30">
        <v>4</v>
      </c>
      <c r="E30">
        <v>3</v>
      </c>
      <c r="F30">
        <v>12</v>
      </c>
      <c r="G30">
        <f t="shared" si="6"/>
        <v>-0.42610113644441133</v>
      </c>
      <c r="H30">
        <f t="shared" si="7"/>
        <v>-0.90406790773697976</v>
      </c>
      <c r="I30">
        <f t="shared" si="8"/>
        <v>-0.41167638708392573</v>
      </c>
      <c r="J30">
        <f t="shared" si="8"/>
        <v>-9.7312368020190429E-2</v>
      </c>
      <c r="K30">
        <f t="shared" si="8"/>
        <v>-0.61531047067977773</v>
      </c>
      <c r="L30">
        <f t="shared" si="9"/>
        <v>25.974257811267631</v>
      </c>
      <c r="M30">
        <f t="shared" si="10"/>
        <v>16.7173469266016</v>
      </c>
      <c r="N30">
        <f t="shared" si="11"/>
        <v>34.018903627481336</v>
      </c>
      <c r="O30">
        <f t="shared" si="12"/>
        <v>16.418300843652162</v>
      </c>
      <c r="P30">
        <f t="shared" si="13"/>
        <v>16.418300843652162</v>
      </c>
      <c r="Q30">
        <f t="shared" si="14"/>
        <v>4</v>
      </c>
      <c r="R30" t="e">
        <f t="shared" si="15"/>
        <v>#N/A</v>
      </c>
      <c r="S30" t="e">
        <f t="shared" si="16"/>
        <v>#N/A</v>
      </c>
      <c r="T30" t="e">
        <f t="shared" si="17"/>
        <v>#N/A</v>
      </c>
      <c r="U30">
        <f t="shared" si="18"/>
        <v>16</v>
      </c>
      <c r="W30">
        <v>4</v>
      </c>
      <c r="X30" t="s">
        <v>65</v>
      </c>
      <c r="Y30" t="s">
        <v>402</v>
      </c>
      <c r="AA30" t="s">
        <v>86</v>
      </c>
      <c r="AB30">
        <v>43</v>
      </c>
      <c r="AC30">
        <v>5</v>
      </c>
      <c r="AD30">
        <v>11</v>
      </c>
      <c r="AE30">
        <v>8</v>
      </c>
      <c r="AF30">
        <v>32</v>
      </c>
      <c r="AG30">
        <f t="shared" si="19"/>
        <v>0.94716397870590729</v>
      </c>
      <c r="AH30">
        <f t="shared" si="20"/>
        <v>-0.91549681223023116</v>
      </c>
      <c r="AI30">
        <f t="shared" si="21"/>
        <v>0.43915228813361629</v>
      </c>
      <c r="AJ30">
        <f t="shared" si="22"/>
        <v>1.4186060651999419</v>
      </c>
      <c r="AK30">
        <f t="shared" si="23"/>
        <v>-0.29167404888620607</v>
      </c>
      <c r="AL30">
        <f t="shared" si="24"/>
        <v>1.3085872201284803</v>
      </c>
      <c r="AM30">
        <f t="shared" si="25"/>
        <v>13.065195889203757</v>
      </c>
      <c r="AN30">
        <f t="shared" si="26"/>
        <v>3.8231034612641066</v>
      </c>
      <c r="AO30">
        <f t="shared" si="27"/>
        <v>1.5427293904357333</v>
      </c>
      <c r="AP30">
        <f t="shared" si="28"/>
        <v>1.3085872201284803</v>
      </c>
      <c r="AQ30">
        <f t="shared" si="29"/>
        <v>1</v>
      </c>
      <c r="AR30">
        <f t="shared" si="30"/>
        <v>43</v>
      </c>
      <c r="AS30" t="e">
        <f t="shared" si="31"/>
        <v>#N/A</v>
      </c>
      <c r="AT30" t="e">
        <f t="shared" si="32"/>
        <v>#N/A</v>
      </c>
      <c r="AU30" t="e">
        <f t="shared" si="33"/>
        <v>#N/A</v>
      </c>
      <c r="AW30">
        <v>4</v>
      </c>
      <c r="AX30" t="s">
        <v>31</v>
      </c>
      <c r="AY30" t="s">
        <v>402</v>
      </c>
    </row>
    <row r="31" spans="1:51" x14ac:dyDescent="0.3">
      <c r="A31" t="s">
        <v>92</v>
      </c>
      <c r="B31">
        <v>16</v>
      </c>
      <c r="C31">
        <v>10</v>
      </c>
      <c r="D31">
        <v>15</v>
      </c>
      <c r="E31">
        <v>3</v>
      </c>
      <c r="F31">
        <v>15</v>
      </c>
      <c r="G31">
        <f t="shared" si="6"/>
        <v>-0.42610113644441133</v>
      </c>
      <c r="H31">
        <f t="shared" si="7"/>
        <v>-0.2073550247103165</v>
      </c>
      <c r="I31">
        <f t="shared" si="8"/>
        <v>1.007685484802445</v>
      </c>
      <c r="J31">
        <f t="shared" si="8"/>
        <v>-9.7312368020190429E-2</v>
      </c>
      <c r="K31">
        <f t="shared" si="8"/>
        <v>-0.43159217848628961</v>
      </c>
      <c r="L31">
        <f t="shared" si="9"/>
        <v>21.032602351308952</v>
      </c>
      <c r="M31">
        <f t="shared" si="10"/>
        <v>10.176393469153151</v>
      </c>
      <c r="N31">
        <f t="shared" si="11"/>
        <v>23.748839024408021</v>
      </c>
      <c r="O31">
        <f t="shared" si="12"/>
        <v>11.362254250538207</v>
      </c>
      <c r="P31">
        <f t="shared" si="13"/>
        <v>10.176393469153151</v>
      </c>
      <c r="Q31">
        <f t="shared" si="14"/>
        <v>2</v>
      </c>
      <c r="R31" t="e">
        <f t="shared" si="15"/>
        <v>#N/A</v>
      </c>
      <c r="S31">
        <f t="shared" si="16"/>
        <v>16</v>
      </c>
      <c r="T31" t="e">
        <f t="shared" si="17"/>
        <v>#N/A</v>
      </c>
      <c r="U31" t="e">
        <f t="shared" si="18"/>
        <v>#N/A</v>
      </c>
      <c r="W31">
        <v>4</v>
      </c>
      <c r="X31" t="s">
        <v>68</v>
      </c>
      <c r="Y31" t="s">
        <v>402</v>
      </c>
      <c r="AA31" t="s">
        <v>92</v>
      </c>
      <c r="AB31">
        <v>27</v>
      </c>
      <c r="AC31">
        <v>17</v>
      </c>
      <c r="AD31">
        <v>25</v>
      </c>
      <c r="AE31">
        <v>5</v>
      </c>
      <c r="AF31">
        <v>25</v>
      </c>
      <c r="AG31">
        <f t="shared" si="19"/>
        <v>-0.59772484093091227</v>
      </c>
      <c r="AH31">
        <f t="shared" si="20"/>
        <v>3.390728934186029E-2</v>
      </c>
      <c r="AI31">
        <f t="shared" si="21"/>
        <v>2.5909984999883355</v>
      </c>
      <c r="AJ31">
        <f t="shared" si="22"/>
        <v>0.39133960419308744</v>
      </c>
      <c r="AK31">
        <f t="shared" si="23"/>
        <v>-0.67110843106560703</v>
      </c>
      <c r="AL31">
        <f t="shared" si="24"/>
        <v>8.9271471944153422</v>
      </c>
      <c r="AM31">
        <f t="shared" si="25"/>
        <v>7.3695533613791069</v>
      </c>
      <c r="AN31">
        <f t="shared" si="26"/>
        <v>4.2557042687807582</v>
      </c>
      <c r="AO31">
        <f t="shared" si="27"/>
        <v>6.4119510302739515</v>
      </c>
      <c r="AP31">
        <f t="shared" si="28"/>
        <v>4.2557042687807582</v>
      </c>
      <c r="AQ31">
        <f t="shared" si="29"/>
        <v>3</v>
      </c>
      <c r="AR31" t="e">
        <f t="shared" si="30"/>
        <v>#N/A</v>
      </c>
      <c r="AS31" t="e">
        <f t="shared" si="31"/>
        <v>#N/A</v>
      </c>
      <c r="AT31">
        <f t="shared" si="32"/>
        <v>27</v>
      </c>
      <c r="AU31" t="e">
        <f t="shared" si="33"/>
        <v>#N/A</v>
      </c>
      <c r="AW31">
        <v>4</v>
      </c>
      <c r="AX31" t="s">
        <v>37</v>
      </c>
      <c r="AY31" t="s">
        <v>402</v>
      </c>
    </row>
    <row r="32" spans="1:51" x14ac:dyDescent="0.3">
      <c r="A32" t="s">
        <v>95</v>
      </c>
      <c r="B32">
        <v>34</v>
      </c>
      <c r="C32">
        <v>4</v>
      </c>
      <c r="D32">
        <v>2</v>
      </c>
      <c r="E32">
        <v>3</v>
      </c>
      <c r="F32">
        <v>28</v>
      </c>
      <c r="G32">
        <f t="shared" si="6"/>
        <v>0.50491753162488051</v>
      </c>
      <c r="H32">
        <f t="shared" si="7"/>
        <v>-0.72988968698031398</v>
      </c>
      <c r="I32">
        <f t="shared" si="8"/>
        <v>-0.6697421819723568</v>
      </c>
      <c r="J32">
        <f t="shared" si="8"/>
        <v>-9.7312368020190429E-2</v>
      </c>
      <c r="K32">
        <f t="shared" si="8"/>
        <v>0.3645204210188257</v>
      </c>
      <c r="L32">
        <f t="shared" si="9"/>
        <v>18.701602754714383</v>
      </c>
      <c r="M32">
        <f t="shared" si="10"/>
        <v>15.582323477770155</v>
      </c>
      <c r="N32">
        <f t="shared" si="11"/>
        <v>25.345946634178034</v>
      </c>
      <c r="O32">
        <f t="shared" si="12"/>
        <v>10.470478730985201</v>
      </c>
      <c r="P32">
        <f t="shared" si="13"/>
        <v>10.470478730985201</v>
      </c>
      <c r="Q32">
        <f t="shared" si="14"/>
        <v>4</v>
      </c>
      <c r="R32" t="e">
        <f t="shared" si="15"/>
        <v>#N/A</v>
      </c>
      <c r="S32" t="e">
        <f t="shared" si="16"/>
        <v>#N/A</v>
      </c>
      <c r="T32" t="e">
        <f t="shared" si="17"/>
        <v>#N/A</v>
      </c>
      <c r="U32">
        <f t="shared" si="18"/>
        <v>34</v>
      </c>
      <c r="W32">
        <v>4</v>
      </c>
      <c r="X32" t="s">
        <v>82</v>
      </c>
      <c r="Y32" t="s">
        <v>402</v>
      </c>
      <c r="AA32" t="s">
        <v>95</v>
      </c>
      <c r="AB32">
        <v>34</v>
      </c>
      <c r="AC32">
        <v>6</v>
      </c>
      <c r="AD32">
        <v>3</v>
      </c>
      <c r="AE32">
        <v>4</v>
      </c>
      <c r="AF32">
        <v>39</v>
      </c>
      <c r="AG32">
        <f t="shared" si="19"/>
        <v>7.8164017660196303E-2</v>
      </c>
      <c r="AH32">
        <f t="shared" si="20"/>
        <v>-0.83637980376589016</v>
      </c>
      <c r="AI32">
        <f t="shared" si="21"/>
        <v>-0.79047411864050909</v>
      </c>
      <c r="AJ32">
        <f t="shared" si="22"/>
        <v>4.8917450524135916E-2</v>
      </c>
      <c r="AK32">
        <f t="shared" si="23"/>
        <v>8.7760333293194839E-2</v>
      </c>
      <c r="AL32">
        <f t="shared" si="24"/>
        <v>3.3645644287730865</v>
      </c>
      <c r="AM32">
        <f t="shared" si="25"/>
        <v>11.175205466007146</v>
      </c>
      <c r="AN32">
        <f t="shared" si="26"/>
        <v>4.3574879312312342</v>
      </c>
      <c r="AO32">
        <f t="shared" si="27"/>
        <v>2.4596197002004434</v>
      </c>
      <c r="AP32">
        <f t="shared" si="28"/>
        <v>2.4596197002004434</v>
      </c>
      <c r="AQ32">
        <f t="shared" si="29"/>
        <v>4</v>
      </c>
      <c r="AR32" t="e">
        <f t="shared" si="30"/>
        <v>#N/A</v>
      </c>
      <c r="AS32" t="e">
        <f t="shared" si="31"/>
        <v>#N/A</v>
      </c>
      <c r="AT32" t="e">
        <f t="shared" si="32"/>
        <v>#N/A</v>
      </c>
      <c r="AU32">
        <f t="shared" si="33"/>
        <v>34</v>
      </c>
      <c r="AW32">
        <v>4</v>
      </c>
      <c r="AX32" t="s">
        <v>51</v>
      </c>
      <c r="AY32" t="s">
        <v>402</v>
      </c>
    </row>
    <row r="33" spans="1:51" x14ac:dyDescent="0.3">
      <c r="A33" t="s">
        <v>101</v>
      </c>
      <c r="B33">
        <v>7</v>
      </c>
      <c r="C33">
        <v>8</v>
      </c>
      <c r="D33">
        <v>1</v>
      </c>
      <c r="E33">
        <v>1</v>
      </c>
      <c r="F33">
        <v>6</v>
      </c>
      <c r="G33">
        <f t="shared" si="6"/>
        <v>-0.89161047047905728</v>
      </c>
      <c r="H33">
        <f t="shared" si="7"/>
        <v>-0.38153324546698231</v>
      </c>
      <c r="I33">
        <f t="shared" si="8"/>
        <v>-0.79877507941657233</v>
      </c>
      <c r="J33">
        <f t="shared" si="8"/>
        <v>-0.68118657614133271</v>
      </c>
      <c r="K33">
        <f t="shared" si="8"/>
        <v>-0.98274705506675397</v>
      </c>
      <c r="L33">
        <f t="shared" si="9"/>
        <v>33.280601778294944</v>
      </c>
      <c r="M33">
        <f t="shared" si="10"/>
        <v>17.047241999621825</v>
      </c>
      <c r="N33">
        <f t="shared" si="11"/>
        <v>42.755182218664594</v>
      </c>
      <c r="O33">
        <f t="shared" si="12"/>
        <v>22.590559328525877</v>
      </c>
      <c r="P33">
        <f t="shared" si="13"/>
        <v>17.047241999621825</v>
      </c>
      <c r="Q33">
        <f t="shared" si="14"/>
        <v>2</v>
      </c>
      <c r="R33" t="e">
        <f t="shared" si="15"/>
        <v>#N/A</v>
      </c>
      <c r="S33">
        <f t="shared" si="16"/>
        <v>7</v>
      </c>
      <c r="T33" t="e">
        <f t="shared" si="17"/>
        <v>#N/A</v>
      </c>
      <c r="U33" t="e">
        <f t="shared" si="18"/>
        <v>#N/A</v>
      </c>
      <c r="W33">
        <v>4</v>
      </c>
      <c r="X33" t="s">
        <v>86</v>
      </c>
      <c r="Y33" t="s">
        <v>402</v>
      </c>
      <c r="AA33" t="s">
        <v>101</v>
      </c>
      <c r="AB33">
        <v>30</v>
      </c>
      <c r="AC33">
        <v>35</v>
      </c>
      <c r="AD33">
        <v>4</v>
      </c>
      <c r="AE33">
        <v>4</v>
      </c>
      <c r="AF33">
        <v>26</v>
      </c>
      <c r="AG33">
        <f t="shared" si="19"/>
        <v>-0.30805818724900863</v>
      </c>
      <c r="AH33">
        <f t="shared" si="20"/>
        <v>1.4580134416999975</v>
      </c>
      <c r="AI33">
        <f t="shared" si="21"/>
        <v>-0.63677081779374334</v>
      </c>
      <c r="AJ33">
        <f t="shared" si="22"/>
        <v>4.8917450524135916E-2</v>
      </c>
      <c r="AK33">
        <f t="shared" si="23"/>
        <v>-0.61690351932569254</v>
      </c>
      <c r="AL33">
        <f t="shared" si="24"/>
        <v>5.0440021080506021</v>
      </c>
      <c r="AM33">
        <f t="shared" si="25"/>
        <v>2.5109905324211086</v>
      </c>
      <c r="AN33">
        <f t="shared" si="26"/>
        <v>8.8671000600100616</v>
      </c>
      <c r="AO33">
        <f t="shared" si="27"/>
        <v>5.3102137176105106</v>
      </c>
      <c r="AP33">
        <f t="shared" si="28"/>
        <v>2.5109905324211086</v>
      </c>
      <c r="AQ33">
        <f t="shared" si="29"/>
        <v>2</v>
      </c>
      <c r="AR33" t="e">
        <f t="shared" si="30"/>
        <v>#N/A</v>
      </c>
      <c r="AS33">
        <f t="shared" si="31"/>
        <v>30</v>
      </c>
      <c r="AT33" t="e">
        <f t="shared" si="32"/>
        <v>#N/A</v>
      </c>
      <c r="AU33" t="e">
        <f t="shared" si="33"/>
        <v>#N/A</v>
      </c>
      <c r="AW33">
        <v>4</v>
      </c>
      <c r="AX33" t="s">
        <v>79</v>
      </c>
      <c r="AY33" t="s">
        <v>402</v>
      </c>
    </row>
    <row r="34" spans="1:51" x14ac:dyDescent="0.3">
      <c r="A34" t="s">
        <v>106</v>
      </c>
      <c r="B34">
        <v>18</v>
      </c>
      <c r="C34">
        <v>17</v>
      </c>
      <c r="D34">
        <v>7</v>
      </c>
      <c r="E34">
        <v>2</v>
      </c>
      <c r="F34">
        <v>14</v>
      </c>
      <c r="G34">
        <f t="shared" si="6"/>
        <v>-0.32265461777004556</v>
      </c>
      <c r="H34">
        <f t="shared" si="7"/>
        <v>0.40226874793801387</v>
      </c>
      <c r="I34">
        <f t="shared" si="8"/>
        <v>-2.4577694751279175E-2</v>
      </c>
      <c r="J34">
        <f t="shared" si="8"/>
        <v>-0.38924947208076155</v>
      </c>
      <c r="K34">
        <f t="shared" si="8"/>
        <v>-0.49283160921745228</v>
      </c>
      <c r="L34">
        <f t="shared" si="9"/>
        <v>22.104678804626346</v>
      </c>
      <c r="M34">
        <f t="shared" si="10"/>
        <v>8.3449206041632813</v>
      </c>
      <c r="N34">
        <f t="shared" si="11"/>
        <v>29.194819719292774</v>
      </c>
      <c r="O34">
        <f t="shared" si="12"/>
        <v>13.100914868771984</v>
      </c>
      <c r="P34">
        <f t="shared" si="13"/>
        <v>8.3449206041632813</v>
      </c>
      <c r="Q34">
        <f t="shared" si="14"/>
        <v>2</v>
      </c>
      <c r="R34" t="e">
        <f t="shared" si="15"/>
        <v>#N/A</v>
      </c>
      <c r="S34">
        <f t="shared" si="16"/>
        <v>18</v>
      </c>
      <c r="T34" t="e">
        <f t="shared" si="17"/>
        <v>#N/A</v>
      </c>
      <c r="U34" t="e">
        <f t="shared" si="18"/>
        <v>#N/A</v>
      </c>
      <c r="W34">
        <v>4</v>
      </c>
      <c r="X34" t="s">
        <v>95</v>
      </c>
      <c r="Y34" t="s">
        <v>402</v>
      </c>
      <c r="AA34" t="s">
        <v>106</v>
      </c>
      <c r="AB34">
        <v>31</v>
      </c>
      <c r="AC34">
        <v>29</v>
      </c>
      <c r="AD34">
        <v>12</v>
      </c>
      <c r="AE34">
        <v>3</v>
      </c>
      <c r="AF34">
        <v>24</v>
      </c>
      <c r="AG34">
        <f t="shared" si="19"/>
        <v>-0.21150263602170738</v>
      </c>
      <c r="AH34">
        <f t="shared" si="20"/>
        <v>0.9833113909139517</v>
      </c>
      <c r="AI34">
        <f t="shared" si="21"/>
        <v>0.59285558898038193</v>
      </c>
      <c r="AJ34">
        <f t="shared" si="22"/>
        <v>-0.29350470314481564</v>
      </c>
      <c r="AK34">
        <f t="shared" si="23"/>
        <v>-0.7253133428055214</v>
      </c>
      <c r="AL34">
        <f t="shared" si="24"/>
        <v>4.8467717633326641</v>
      </c>
      <c r="AM34">
        <f t="shared" si="25"/>
        <v>2.0301974478653229</v>
      </c>
      <c r="AN34">
        <f t="shared" si="26"/>
        <v>3.889078223400694</v>
      </c>
      <c r="AO34">
        <f t="shared" si="27"/>
        <v>2.9942000759183633</v>
      </c>
      <c r="AP34">
        <f t="shared" si="28"/>
        <v>2.0301974478653229</v>
      </c>
      <c r="AQ34">
        <f t="shared" si="29"/>
        <v>2</v>
      </c>
      <c r="AR34" t="e">
        <f t="shared" si="30"/>
        <v>#N/A</v>
      </c>
      <c r="AS34">
        <f t="shared" si="31"/>
        <v>31</v>
      </c>
      <c r="AT34" t="e">
        <f t="shared" si="32"/>
        <v>#N/A</v>
      </c>
      <c r="AU34" t="e">
        <f t="shared" si="33"/>
        <v>#N/A</v>
      </c>
      <c r="AW34">
        <v>4</v>
      </c>
      <c r="AX34" t="s">
        <v>95</v>
      </c>
      <c r="AY34" t="s">
        <v>402</v>
      </c>
    </row>
  </sheetData>
  <sortState xmlns:xlrd2="http://schemas.microsoft.com/office/spreadsheetml/2017/richdata2" ref="AW14:AX34">
    <sortCondition ref="AW14:AW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DAC5-3F54-4DF5-9BA0-E445C316147D}">
  <dimension ref="A1:M26"/>
  <sheetViews>
    <sheetView workbookViewId="0">
      <selection activeCell="M3" sqref="M3"/>
    </sheetView>
  </sheetViews>
  <sheetFormatPr defaultRowHeight="14.4" x14ac:dyDescent="0.3"/>
  <cols>
    <col min="1" max="1" width="59.109375" customWidth="1"/>
    <col min="2" max="2" width="13.33203125" customWidth="1"/>
  </cols>
  <sheetData>
    <row r="1" spans="1:13" x14ac:dyDescent="0.3">
      <c r="A1" t="s">
        <v>168</v>
      </c>
    </row>
    <row r="3" spans="1:13" x14ac:dyDescent="0.3">
      <c r="B3" t="s">
        <v>2</v>
      </c>
      <c r="C3" t="s">
        <v>3</v>
      </c>
      <c r="D3" t="s">
        <v>4</v>
      </c>
      <c r="E3" t="s">
        <v>5</v>
      </c>
      <c r="F3" t="s">
        <v>379</v>
      </c>
      <c r="I3" t="s">
        <v>2</v>
      </c>
      <c r="J3" t="s">
        <v>3</v>
      </c>
      <c r="K3" t="s">
        <v>4</v>
      </c>
      <c r="L3" t="s">
        <v>5</v>
      </c>
      <c r="M3" t="s">
        <v>379</v>
      </c>
    </row>
    <row r="5" spans="1:13" x14ac:dyDescent="0.3">
      <c r="B5" t="s">
        <v>374</v>
      </c>
      <c r="C5" t="s">
        <v>374</v>
      </c>
      <c r="D5" t="s">
        <v>374</v>
      </c>
      <c r="E5" t="s">
        <v>374</v>
      </c>
      <c r="F5" t="s">
        <v>374</v>
      </c>
      <c r="I5" t="s">
        <v>372</v>
      </c>
      <c r="J5" t="s">
        <v>372</v>
      </c>
      <c r="K5" t="s">
        <v>372</v>
      </c>
      <c r="L5" t="s">
        <v>372</v>
      </c>
      <c r="M5" t="s">
        <v>372</v>
      </c>
    </row>
    <row r="6" spans="1:13" x14ac:dyDescent="0.3">
      <c r="A6" t="s">
        <v>380</v>
      </c>
      <c r="B6">
        <v>9</v>
      </c>
      <c r="C6">
        <v>15</v>
      </c>
      <c r="D6">
        <v>0</v>
      </c>
      <c r="E6">
        <v>3</v>
      </c>
      <c r="F6">
        <v>12</v>
      </c>
      <c r="I6">
        <v>23</v>
      </c>
      <c r="J6">
        <v>38</v>
      </c>
      <c r="K6">
        <v>0</v>
      </c>
      <c r="L6">
        <v>8</v>
      </c>
      <c r="M6">
        <v>31</v>
      </c>
    </row>
    <row r="7" spans="1:13" x14ac:dyDescent="0.3">
      <c r="A7" t="s">
        <v>381</v>
      </c>
      <c r="B7">
        <v>51</v>
      </c>
      <c r="C7">
        <v>30</v>
      </c>
      <c r="D7">
        <v>13</v>
      </c>
      <c r="E7">
        <v>8</v>
      </c>
      <c r="F7">
        <v>47</v>
      </c>
      <c r="I7">
        <v>34</v>
      </c>
      <c r="J7">
        <v>20</v>
      </c>
      <c r="K7">
        <v>9</v>
      </c>
      <c r="L7">
        <v>5</v>
      </c>
      <c r="M7">
        <v>32</v>
      </c>
    </row>
    <row r="8" spans="1:13" x14ac:dyDescent="0.3">
      <c r="A8" t="s">
        <v>382</v>
      </c>
      <c r="B8">
        <v>47</v>
      </c>
      <c r="C8">
        <v>23</v>
      </c>
      <c r="D8">
        <v>8</v>
      </c>
      <c r="E8">
        <v>2</v>
      </c>
      <c r="F8">
        <v>43</v>
      </c>
      <c r="I8">
        <v>38</v>
      </c>
      <c r="J8">
        <v>19</v>
      </c>
      <c r="K8">
        <v>7</v>
      </c>
      <c r="L8">
        <v>2</v>
      </c>
      <c r="M8">
        <v>35</v>
      </c>
    </row>
    <row r="9" spans="1:13" x14ac:dyDescent="0.3">
      <c r="A9" t="s">
        <v>25</v>
      </c>
      <c r="B9">
        <v>29</v>
      </c>
      <c r="C9">
        <v>25</v>
      </c>
      <c r="D9">
        <v>5</v>
      </c>
      <c r="E9">
        <v>6</v>
      </c>
      <c r="F9">
        <v>22</v>
      </c>
      <c r="I9">
        <v>33</v>
      </c>
      <c r="J9">
        <v>29</v>
      </c>
      <c r="K9">
        <v>6</v>
      </c>
      <c r="L9">
        <v>7</v>
      </c>
      <c r="M9">
        <v>25</v>
      </c>
    </row>
    <row r="10" spans="1:13" x14ac:dyDescent="0.3">
      <c r="A10" t="s">
        <v>31</v>
      </c>
      <c r="B10">
        <v>16</v>
      </c>
      <c r="C10">
        <v>11</v>
      </c>
      <c r="D10">
        <v>4</v>
      </c>
      <c r="E10">
        <v>3</v>
      </c>
      <c r="F10">
        <v>11</v>
      </c>
      <c r="I10">
        <v>36</v>
      </c>
      <c r="J10">
        <v>24</v>
      </c>
      <c r="K10">
        <v>9</v>
      </c>
      <c r="L10">
        <v>7</v>
      </c>
      <c r="M10">
        <v>24</v>
      </c>
    </row>
    <row r="11" spans="1:13" x14ac:dyDescent="0.3">
      <c r="A11" t="s">
        <v>37</v>
      </c>
      <c r="B11">
        <v>18</v>
      </c>
      <c r="C11">
        <v>9</v>
      </c>
      <c r="D11">
        <v>2</v>
      </c>
      <c r="E11">
        <v>1</v>
      </c>
      <c r="F11">
        <v>13</v>
      </c>
      <c r="I11">
        <v>42</v>
      </c>
      <c r="J11">
        <v>21</v>
      </c>
      <c r="K11">
        <v>5</v>
      </c>
      <c r="L11">
        <v>2</v>
      </c>
      <c r="M11">
        <v>30</v>
      </c>
    </row>
    <row r="12" spans="1:13" x14ac:dyDescent="0.3">
      <c r="A12" t="s">
        <v>43</v>
      </c>
      <c r="B12">
        <v>0</v>
      </c>
      <c r="C12">
        <v>0</v>
      </c>
      <c r="D12">
        <v>0</v>
      </c>
      <c r="E12">
        <v>0</v>
      </c>
      <c r="F12">
        <v>1</v>
      </c>
      <c r="I12">
        <v>0</v>
      </c>
      <c r="J12">
        <v>0</v>
      </c>
      <c r="K12">
        <v>0</v>
      </c>
      <c r="L12">
        <v>0</v>
      </c>
      <c r="M12">
        <v>100</v>
      </c>
    </row>
    <row r="13" spans="1:13" x14ac:dyDescent="0.3">
      <c r="A13" t="s">
        <v>46</v>
      </c>
      <c r="B13">
        <v>25</v>
      </c>
      <c r="C13">
        <v>20</v>
      </c>
      <c r="D13">
        <v>5</v>
      </c>
      <c r="E13">
        <v>6</v>
      </c>
      <c r="F13">
        <v>27</v>
      </c>
      <c r="I13">
        <v>30</v>
      </c>
      <c r="J13">
        <v>24</v>
      </c>
      <c r="K13">
        <v>6</v>
      </c>
      <c r="L13">
        <v>7</v>
      </c>
      <c r="M13">
        <v>33</v>
      </c>
    </row>
    <row r="14" spans="1:13" x14ac:dyDescent="0.3">
      <c r="A14" t="s">
        <v>51</v>
      </c>
      <c r="B14">
        <v>3</v>
      </c>
      <c r="C14">
        <v>1</v>
      </c>
      <c r="D14">
        <v>0</v>
      </c>
      <c r="E14">
        <v>0</v>
      </c>
      <c r="F14">
        <v>5</v>
      </c>
      <c r="I14">
        <v>33</v>
      </c>
      <c r="J14">
        <v>11</v>
      </c>
      <c r="K14">
        <v>0</v>
      </c>
      <c r="L14">
        <v>0</v>
      </c>
      <c r="M14">
        <v>56</v>
      </c>
    </row>
    <row r="15" spans="1:13" x14ac:dyDescent="0.3">
      <c r="A15" t="s">
        <v>383</v>
      </c>
      <c r="B15">
        <v>11</v>
      </c>
      <c r="C15">
        <v>18</v>
      </c>
      <c r="D15">
        <v>4</v>
      </c>
      <c r="E15">
        <v>2</v>
      </c>
      <c r="F15">
        <v>10</v>
      </c>
      <c r="I15">
        <v>24</v>
      </c>
      <c r="J15">
        <v>40</v>
      </c>
      <c r="K15">
        <v>9</v>
      </c>
      <c r="L15">
        <v>4</v>
      </c>
      <c r="M15">
        <v>22</v>
      </c>
    </row>
    <row r="16" spans="1:13" x14ac:dyDescent="0.3">
      <c r="A16" t="s">
        <v>59</v>
      </c>
      <c r="B16">
        <v>16</v>
      </c>
      <c r="C16">
        <v>40</v>
      </c>
      <c r="D16">
        <v>13</v>
      </c>
      <c r="E16">
        <v>2</v>
      </c>
      <c r="F16">
        <v>26</v>
      </c>
      <c r="I16">
        <v>16</v>
      </c>
      <c r="J16">
        <v>41</v>
      </c>
      <c r="K16">
        <v>13</v>
      </c>
      <c r="L16">
        <v>2</v>
      </c>
      <c r="M16">
        <v>27</v>
      </c>
    </row>
    <row r="17" spans="1:13" x14ac:dyDescent="0.3">
      <c r="A17" t="s">
        <v>65</v>
      </c>
      <c r="B17">
        <v>11</v>
      </c>
      <c r="C17">
        <v>0</v>
      </c>
      <c r="D17">
        <v>1</v>
      </c>
      <c r="E17">
        <v>0</v>
      </c>
      <c r="F17">
        <v>27</v>
      </c>
      <c r="I17">
        <v>28</v>
      </c>
      <c r="J17">
        <v>0</v>
      </c>
      <c r="K17">
        <v>3</v>
      </c>
      <c r="L17">
        <v>0</v>
      </c>
      <c r="M17">
        <v>69</v>
      </c>
    </row>
    <row r="18" spans="1:13" x14ac:dyDescent="0.3">
      <c r="A18" t="s">
        <v>68</v>
      </c>
      <c r="B18">
        <v>14</v>
      </c>
      <c r="C18">
        <v>6</v>
      </c>
      <c r="D18">
        <v>5</v>
      </c>
      <c r="E18">
        <v>1</v>
      </c>
      <c r="F18">
        <v>27</v>
      </c>
      <c r="I18">
        <v>26</v>
      </c>
      <c r="J18">
        <v>11</v>
      </c>
      <c r="K18">
        <v>9</v>
      </c>
      <c r="L18">
        <v>2</v>
      </c>
      <c r="M18">
        <v>51</v>
      </c>
    </row>
    <row r="19" spans="1:13" x14ac:dyDescent="0.3">
      <c r="A19" t="s">
        <v>73</v>
      </c>
      <c r="B19">
        <v>57</v>
      </c>
      <c r="C19">
        <v>17</v>
      </c>
      <c r="D19">
        <v>19</v>
      </c>
      <c r="E19">
        <v>8</v>
      </c>
      <c r="F19">
        <v>59</v>
      </c>
      <c r="I19">
        <v>36</v>
      </c>
      <c r="J19">
        <v>11</v>
      </c>
      <c r="K19">
        <v>12</v>
      </c>
      <c r="L19">
        <v>5</v>
      </c>
      <c r="M19">
        <v>37</v>
      </c>
    </row>
    <row r="20" spans="1:13" x14ac:dyDescent="0.3">
      <c r="A20" t="s">
        <v>79</v>
      </c>
      <c r="B20">
        <v>5</v>
      </c>
      <c r="C20">
        <v>0</v>
      </c>
      <c r="D20">
        <v>0</v>
      </c>
      <c r="E20">
        <v>0</v>
      </c>
      <c r="F20">
        <v>5</v>
      </c>
      <c r="I20">
        <v>50</v>
      </c>
      <c r="J20">
        <v>0</v>
      </c>
      <c r="K20">
        <v>0</v>
      </c>
      <c r="L20">
        <v>0</v>
      </c>
      <c r="M20">
        <v>50</v>
      </c>
    </row>
    <row r="21" spans="1:13" x14ac:dyDescent="0.3">
      <c r="A21" t="s">
        <v>82</v>
      </c>
      <c r="B21">
        <v>13</v>
      </c>
      <c r="C21">
        <v>9</v>
      </c>
      <c r="D21">
        <v>6</v>
      </c>
      <c r="E21">
        <v>2</v>
      </c>
      <c r="F21">
        <v>16</v>
      </c>
      <c r="I21">
        <v>28</v>
      </c>
      <c r="J21">
        <v>20</v>
      </c>
      <c r="K21">
        <v>13</v>
      </c>
      <c r="L21">
        <v>4</v>
      </c>
      <c r="M21">
        <v>35</v>
      </c>
    </row>
    <row r="22" spans="1:13" x14ac:dyDescent="0.3">
      <c r="A22" t="s">
        <v>86</v>
      </c>
      <c r="B22">
        <v>12</v>
      </c>
      <c r="C22">
        <v>4</v>
      </c>
      <c r="D22">
        <v>3</v>
      </c>
      <c r="E22">
        <v>2</v>
      </c>
      <c r="F22">
        <v>10</v>
      </c>
      <c r="I22">
        <v>39</v>
      </c>
      <c r="J22">
        <v>13</v>
      </c>
      <c r="K22">
        <v>10</v>
      </c>
      <c r="L22">
        <v>6</v>
      </c>
      <c r="M22">
        <v>32</v>
      </c>
    </row>
    <row r="23" spans="1:13" x14ac:dyDescent="0.3">
      <c r="A23" t="s">
        <v>92</v>
      </c>
      <c r="B23">
        <v>14</v>
      </c>
      <c r="C23">
        <v>13</v>
      </c>
      <c r="D23">
        <v>10</v>
      </c>
      <c r="E23">
        <v>2</v>
      </c>
      <c r="F23">
        <v>12</v>
      </c>
      <c r="I23">
        <v>27</v>
      </c>
      <c r="J23">
        <v>25</v>
      </c>
      <c r="K23">
        <v>20</v>
      </c>
      <c r="L23">
        <v>4</v>
      </c>
      <c r="M23">
        <v>24</v>
      </c>
    </row>
    <row r="24" spans="1:13" x14ac:dyDescent="0.3">
      <c r="A24" t="s">
        <v>95</v>
      </c>
      <c r="B24">
        <v>29</v>
      </c>
      <c r="C24">
        <v>6</v>
      </c>
      <c r="D24">
        <v>1</v>
      </c>
      <c r="E24">
        <v>1</v>
      </c>
      <c r="F24">
        <v>23</v>
      </c>
      <c r="I24">
        <v>48</v>
      </c>
      <c r="J24">
        <v>10</v>
      </c>
      <c r="K24">
        <v>2</v>
      </c>
      <c r="L24">
        <v>2</v>
      </c>
      <c r="M24">
        <v>38</v>
      </c>
    </row>
    <row r="25" spans="1:13" x14ac:dyDescent="0.3">
      <c r="A25" t="s">
        <v>101</v>
      </c>
      <c r="B25">
        <v>6</v>
      </c>
      <c r="C25">
        <v>5</v>
      </c>
      <c r="D25">
        <v>1</v>
      </c>
      <c r="E25">
        <v>2</v>
      </c>
      <c r="F25">
        <v>4</v>
      </c>
      <c r="I25">
        <v>33</v>
      </c>
      <c r="J25">
        <v>28</v>
      </c>
      <c r="K25">
        <v>6</v>
      </c>
      <c r="L25">
        <v>11</v>
      </c>
      <c r="M25">
        <v>22</v>
      </c>
    </row>
    <row r="26" spans="1:13" x14ac:dyDescent="0.3">
      <c r="A26" t="s">
        <v>106</v>
      </c>
      <c r="B26">
        <v>13</v>
      </c>
      <c r="C26">
        <v>20</v>
      </c>
      <c r="D26">
        <v>4</v>
      </c>
      <c r="E26">
        <v>2</v>
      </c>
      <c r="F26">
        <v>12</v>
      </c>
      <c r="I26">
        <v>25</v>
      </c>
      <c r="J26">
        <v>39</v>
      </c>
      <c r="K26">
        <v>8</v>
      </c>
      <c r="L26">
        <v>4</v>
      </c>
      <c r="M2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tabula-Career-Outcome-ADA-Table</vt:lpstr>
      <vt:lpstr>Sheet2</vt:lpstr>
      <vt:lpstr>graduation</vt:lpstr>
      <vt:lpstr>5 years</vt:lpstr>
      <vt:lpstr>10 years</vt:lpstr>
      <vt:lpstr>N2lookup</vt:lpstr>
      <vt:lpstr>Nlookup</vt:lpstr>
      <vt:lpstr>P2lookup</vt:lpstr>
      <vt:lpstr>Plookup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Wang</cp:lastModifiedBy>
  <dcterms:created xsi:type="dcterms:W3CDTF">2020-03-06T19:56:53Z</dcterms:created>
  <dcterms:modified xsi:type="dcterms:W3CDTF">2020-04-03T09:26:42Z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51901b49-72e4-432c-9ba0-481309e367fc</vt:lpwstr>
  </property>
</Properties>
</file>