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TA\ACADEMICS\Semester 3\IE - 6308 Design of Experiments\Modules\HW, Exam, Project\Project\"/>
    </mc:Choice>
  </mc:AlternateContent>
  <xr:revisionPtr revIDLastSave="0" documentId="13_ncr:1_{D8B06E1E-EEE7-4744-90AC-165BAADEBDE6}" xr6:coauthVersionLast="46" xr6:coauthVersionMax="46" xr10:uidLastSave="{00000000-0000-0000-0000-000000000000}"/>
  <bookViews>
    <workbookView xWindow="-108" yWindow="-108" windowWidth="23256" windowHeight="12576" xr2:uid="{68014157-D3EC-4FFA-8D53-6F97FCFC8FDB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2" i="3"/>
  <c r="D3" i="3"/>
  <c r="D4" i="3"/>
  <c r="D5" i="3"/>
  <c r="D6" i="3"/>
  <c r="D7" i="3"/>
  <c r="D8" i="3"/>
  <c r="D9" i="3"/>
  <c r="D10" i="3"/>
  <c r="D11" i="3"/>
  <c r="D12" i="3"/>
  <c r="D13" i="3"/>
  <c r="D2" i="3"/>
  <c r="AH14" i="1"/>
  <c r="AH3" i="1"/>
  <c r="AH4" i="1"/>
  <c r="AH5" i="1"/>
  <c r="AH6" i="1"/>
  <c r="AH7" i="1"/>
  <c r="AH8" i="1"/>
  <c r="AH9" i="1"/>
  <c r="AH10" i="1"/>
  <c r="AH11" i="1"/>
  <c r="AH12" i="1"/>
  <c r="AH13" i="1"/>
  <c r="AH2" i="1"/>
  <c r="C5" i="2"/>
  <c r="C11" i="2" s="1"/>
  <c r="D5" i="2"/>
  <c r="D11" i="2" s="1"/>
  <c r="E5" i="2"/>
  <c r="E11" i="2" s="1"/>
  <c r="F5" i="2"/>
  <c r="F11" i="2" s="1"/>
  <c r="G5" i="2"/>
  <c r="G11" i="2" s="1"/>
  <c r="B5" i="2"/>
  <c r="B10" i="2" s="1"/>
  <c r="G10" i="2" l="1"/>
  <c r="F10" i="2"/>
  <c r="E10" i="2"/>
  <c r="D10" i="2"/>
  <c r="C10" i="2"/>
  <c r="B11" i="2"/>
  <c r="C6" i="2"/>
  <c r="D6" i="2"/>
  <c r="E6" i="2"/>
  <c r="F6" i="2"/>
  <c r="G6" i="2"/>
  <c r="B6" i="2"/>
  <c r="BA3" i="1"/>
  <c r="BB3" i="1" s="1"/>
  <c r="BA4" i="1"/>
  <c r="BB4" i="1" s="1"/>
  <c r="BA5" i="1"/>
  <c r="BB5" i="1" s="1"/>
  <c r="BA6" i="1"/>
  <c r="BB6" i="1" s="1"/>
  <c r="BA7" i="1"/>
  <c r="BB7" i="1" s="1"/>
  <c r="BA2" i="1"/>
  <c r="BB2" i="1" s="1"/>
  <c r="AX3" i="1"/>
  <c r="AX4" i="1"/>
  <c r="AX5" i="1"/>
  <c r="AX6" i="1"/>
  <c r="AX7" i="1"/>
  <c r="AX8" i="1"/>
  <c r="AX9" i="1"/>
  <c r="AX10" i="1"/>
  <c r="AX11" i="1"/>
  <c r="AY11" i="1" s="1"/>
  <c r="AX12" i="1"/>
  <c r="AY12" i="1" s="1"/>
  <c r="AX13" i="1"/>
  <c r="AY13" i="1" s="1"/>
  <c r="AX2" i="1"/>
  <c r="AY2" i="1" s="1"/>
  <c r="Z13" i="1"/>
  <c r="AE13" i="1" s="1"/>
  <c r="Z12" i="1"/>
  <c r="AE12" i="1" s="1"/>
  <c r="Z11" i="1"/>
  <c r="AE11" i="1" s="1"/>
  <c r="Z10" i="1"/>
  <c r="AE10" i="1" s="1"/>
  <c r="Z9" i="1"/>
  <c r="AE9" i="1" s="1"/>
  <c r="Z8" i="1"/>
  <c r="AE8" i="1" s="1"/>
  <c r="Z7" i="1"/>
  <c r="AE7" i="1" s="1"/>
  <c r="Z6" i="1"/>
  <c r="AE6" i="1" s="1"/>
  <c r="Z5" i="1"/>
  <c r="AE5" i="1" s="1"/>
  <c r="Z4" i="1"/>
  <c r="AE4" i="1" s="1"/>
  <c r="Z3" i="1"/>
  <c r="AE3" i="1" s="1"/>
  <c r="Z2" i="1"/>
  <c r="AE2" i="1" s="1"/>
  <c r="R7" i="1"/>
  <c r="S7" i="1" s="1"/>
  <c r="R6" i="1"/>
  <c r="S6" i="1" s="1"/>
  <c r="R5" i="1"/>
  <c r="S5" i="1" s="1"/>
  <c r="R4" i="1"/>
  <c r="S4" i="1" s="1"/>
  <c r="R3" i="1"/>
  <c r="S3" i="1" s="1"/>
  <c r="R2" i="1"/>
  <c r="S2" i="1" s="1"/>
  <c r="O3" i="1"/>
  <c r="O4" i="1"/>
  <c r="O5" i="1"/>
  <c r="O6" i="1"/>
  <c r="O7" i="1"/>
  <c r="O8" i="1"/>
  <c r="O9" i="1"/>
  <c r="O10" i="1"/>
  <c r="O11" i="1"/>
  <c r="O12" i="1"/>
  <c r="O13" i="1"/>
  <c r="O2" i="1"/>
  <c r="N3" i="1"/>
  <c r="N4" i="1"/>
  <c r="N5" i="1"/>
  <c r="N6" i="1"/>
  <c r="N7" i="1"/>
  <c r="N8" i="1"/>
  <c r="N9" i="1"/>
  <c r="N10" i="1"/>
  <c r="N11" i="1"/>
  <c r="N12" i="1"/>
  <c r="N13" i="1"/>
  <c r="N2" i="1"/>
  <c r="K3" i="1"/>
  <c r="K4" i="1"/>
  <c r="K5" i="1"/>
  <c r="K6" i="1"/>
  <c r="K7" i="1"/>
  <c r="K8" i="1"/>
  <c r="K9" i="1"/>
  <c r="K10" i="1"/>
  <c r="K11" i="1"/>
  <c r="K12" i="1"/>
  <c r="K13" i="1"/>
  <c r="K2" i="1"/>
  <c r="J3" i="1"/>
  <c r="J4" i="1"/>
  <c r="J5" i="1"/>
  <c r="J6" i="1"/>
  <c r="J7" i="1"/>
  <c r="J8" i="1"/>
  <c r="J9" i="1"/>
  <c r="J10" i="1"/>
  <c r="J11" i="1"/>
  <c r="J12" i="1"/>
  <c r="J13" i="1"/>
  <c r="J2" i="1"/>
  <c r="I3" i="1"/>
  <c r="I4" i="1"/>
  <c r="I5" i="1"/>
  <c r="I6" i="1"/>
  <c r="I7" i="1"/>
  <c r="I8" i="1"/>
  <c r="I9" i="1"/>
  <c r="I10" i="1"/>
  <c r="I11" i="1"/>
  <c r="I12" i="1"/>
  <c r="I13" i="1"/>
  <c r="I2" i="1"/>
  <c r="AY10" i="1" l="1"/>
  <c r="AY9" i="1"/>
  <c r="AY8" i="1"/>
  <c r="AY6" i="1"/>
  <c r="AY5" i="1"/>
  <c r="AY7" i="1"/>
  <c r="AY4" i="1"/>
  <c r="AY3" i="1"/>
  <c r="J15" i="1"/>
  <c r="AE14" i="1"/>
  <c r="N15" i="1"/>
  <c r="K15" i="1"/>
  <c r="I15" i="1"/>
  <c r="O15" i="1"/>
  <c r="F2" i="1" l="1"/>
  <c r="F1" i="1"/>
</calcChain>
</file>

<file path=xl/sharedStrings.xml><?xml version="1.0" encoding="utf-8"?>
<sst xmlns="http://schemas.openxmlformats.org/spreadsheetml/2006/main" count="255" uniqueCount="105">
  <si>
    <t>A</t>
  </si>
  <si>
    <t>B</t>
  </si>
  <si>
    <t>Yij</t>
  </si>
  <si>
    <t>Brand X</t>
  </si>
  <si>
    <t>Cold water</t>
  </si>
  <si>
    <t>Brand Y</t>
  </si>
  <si>
    <t>Vegetable oil</t>
  </si>
  <si>
    <t>Brand Z</t>
  </si>
  <si>
    <t>Y-dot-dot</t>
  </si>
  <si>
    <t>Y-bar-dot-dot</t>
  </si>
  <si>
    <t>Y-i-dot</t>
  </si>
  <si>
    <t>Y-dot-j</t>
  </si>
  <si>
    <t>Y-bar-i-dot</t>
  </si>
  <si>
    <t>Y-bar-dot-j</t>
  </si>
  <si>
    <t>1,dot</t>
  </si>
  <si>
    <t>2,dot</t>
  </si>
  <si>
    <t>3,dot</t>
  </si>
  <si>
    <t>dot, 1</t>
  </si>
  <si>
    <t>dot, 2</t>
  </si>
  <si>
    <t>Residuals</t>
  </si>
  <si>
    <t>Y-i-j-dot</t>
  </si>
  <si>
    <t>1,1</t>
  </si>
  <si>
    <t>1,2</t>
  </si>
  <si>
    <t>2,1</t>
  </si>
  <si>
    <t>2,2</t>
  </si>
  <si>
    <t>3,1</t>
  </si>
  <si>
    <t>3,2</t>
  </si>
  <si>
    <t>Y-bar-i-j-dot</t>
  </si>
  <si>
    <t>1,1,1</t>
  </si>
  <si>
    <t>1,2,1</t>
  </si>
  <si>
    <t>2,1,1</t>
  </si>
  <si>
    <t>2,2,1</t>
  </si>
  <si>
    <t>3,1,1</t>
  </si>
  <si>
    <t>3,2,1</t>
  </si>
  <si>
    <t>1,1,2</t>
  </si>
  <si>
    <t>1,2,2</t>
  </si>
  <si>
    <t>2,1,2</t>
  </si>
  <si>
    <t>2,2,2</t>
  </si>
  <si>
    <t>3,2,2</t>
  </si>
  <si>
    <t>3,1,2</t>
  </si>
  <si>
    <t>Fitted values</t>
  </si>
  <si>
    <t>Actual values</t>
  </si>
  <si>
    <t>SUM</t>
  </si>
  <si>
    <t xml:space="preserve">B </t>
  </si>
  <si>
    <t>r</t>
  </si>
  <si>
    <t>Ordered y-bar-i-j-dot</t>
  </si>
  <si>
    <t>Normal scores</t>
  </si>
  <si>
    <t>avgY</t>
  </si>
  <si>
    <t>Normal scores (z(k) i.e. avgYnrm)</t>
  </si>
  <si>
    <t>Expected value under H0 (expYnrm)</t>
  </si>
  <si>
    <t>Treatment combination</t>
  </si>
  <si>
    <t>Fi</t>
  </si>
  <si>
    <t>Actual values (sorted)</t>
  </si>
  <si>
    <t>POSITION</t>
  </si>
  <si>
    <t>Prac Fi</t>
  </si>
  <si>
    <t>Prac Normal scores</t>
  </si>
  <si>
    <t>Treatment combination 1</t>
  </si>
  <si>
    <t>Treatment combination 2</t>
  </si>
  <si>
    <t>Treatment combination 3</t>
  </si>
  <si>
    <t>Treatment combination 4</t>
  </si>
  <si>
    <t>Treatment combination 5</t>
  </si>
  <si>
    <t>Treatment combination 6</t>
  </si>
  <si>
    <t>AVG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</si>
  <si>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</si>
  <si>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</si>
  <si>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</si>
  <si>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</si>
  <si>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</si>
  <si>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</si>
  <si>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</si>
  <si>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</si>
  <si>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</si>
  <si>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Column 3</t>
  </si>
  <si>
    <t>Column 4</t>
  </si>
  <si>
    <t>Column 5</t>
  </si>
  <si>
    <t>Column 6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</si>
  <si>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</si>
  <si>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</si>
  <si>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</si>
  <si>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</si>
  <si>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</si>
  <si>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</si>
  <si>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</si>
  <si>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</si>
  <si>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</si>
  <si>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</si>
  <si>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</si>
  <si>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Anova: Two-Factor With Replication</t>
  </si>
  <si>
    <t>Sample</t>
  </si>
  <si>
    <t>Columns</t>
  </si>
  <si>
    <t>Interaction</t>
  </si>
  <si>
    <t>Within</t>
  </si>
  <si>
    <t>MEDIAN</t>
  </si>
  <si>
    <t>t-cut-off</t>
  </si>
  <si>
    <t>|Studentized deleted residuals|</t>
  </si>
  <si>
    <t>Trt combination (replication)</t>
  </si>
  <si>
    <t>Observations</t>
  </si>
  <si>
    <t>t</t>
  </si>
  <si>
    <t>ABS RESIDUALS (d ijt)</t>
  </si>
  <si>
    <t>Treatment combination 1 (1,1)</t>
  </si>
  <si>
    <t>Treatment combination 2 (1,2)</t>
  </si>
  <si>
    <t>Treatment combination 3 (2,1)</t>
  </si>
  <si>
    <t>Treatment combination 4 (2,2)</t>
  </si>
  <si>
    <t>Treatment combination 5 (3,1)</t>
  </si>
  <si>
    <t>Treatment combination 6 (3,2)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</si>
</sst>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2" fillId="0" borderId="0" xfId="0" applyFont="1"/>
    <xf numFmtId="0" fontId="3" fillId="0" borderId="0" xfId="0" applyFont="1"/>
    <xf numFmtId="0" fontId="0" fillId="0" borderId="0" xfId="0" applyFill="1"/>
    <xf numFmtId="164" fontId="0" fillId="0" borderId="0" xfId="0" applyNumberFormat="1"/>
    <xf numFmtId="0" fontId="0" fillId="0" borderId="0" xfId="0" applyFont="1"/>
    <xf numFmtId="0" fontId="0" fillId="0" borderId="0" xfId="0" applyFill="1" applyBorder="1" applyAlignment="1"/>
    <xf numFmtId="0" fontId="0" fillId="0" borderId="4" xfId="0" applyFill="1" applyBorder="1" applyAlignment="1"/>
    <xf numFmtId="0" fontId="5" fillId="0" borderId="5" xfId="0" applyFont="1" applyFill="1" applyBorder="1" applyAlignment="1">
      <alignment horizontal="center"/>
    </xf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3" fillId="0" borderId="0" xfId="0" applyFont="1" applyFill="1" applyBorder="1"/>
    <xf numFmtId="0" fontId="3" fillId="0" borderId="0" xfId="0" applyFont="1" applyAlignment="1">
      <alignment horizontal="center"/>
    </xf>
    <xf numFmtId="0" fontId="0" fillId="3" borderId="0" xfId="0" applyFill="1"/>
    <xf numFmtId="0" fontId="6" fillId="3" borderId="6" xfId="0" applyFont="1" applyFill="1" applyBorder="1" applyAlignment="1">
      <alignment horizontal="right"/>
    </xf>
    <xf numFmtId="0" fontId="0" fillId="3" borderId="0" xfId="0" applyFill="1" applyBorder="1" applyAlignment="1"/>
    <xf numFmtId="0" fontId="5" fillId="3" borderId="5" xfId="0" applyFont="1" applyFill="1" applyBorder="1" applyAlignment="1">
      <alignment horizontal="center"/>
    </xf>
    <xf numFmtId="0" fontId="0" fillId="3" borderId="4" xfId="0" applyFill="1" applyBorder="1" applyAlignmen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 vs Factor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Sheet1!$AK$2:$AK$13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Sheet1!$AN$2:$AN$13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-0.5</c:v>
                </c:pt>
                <c:pt idx="8">
                  <c:v>-0.5</c:v>
                </c:pt>
                <c:pt idx="9">
                  <c:v>0</c:v>
                </c:pt>
                <c:pt idx="10">
                  <c:v>-0.5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57-43E9-9881-DC938C134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396336"/>
        <c:axId val="2075397584"/>
      </c:scatterChart>
      <c:valAx>
        <c:axId val="207539633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397584"/>
        <c:crosses val="autoZero"/>
        <c:crossBetween val="midCat"/>
      </c:valAx>
      <c:valAx>
        <c:axId val="20753975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39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Time-plot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Sheet3!$I$1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Sheet3!$E$2:$E$13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Sheet3!$I$2:$I$13</c:f>
              <c:numCache>
                <c:formatCode>General</c:formatCode>
                <c:ptCount val="12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-0.5</c:v>
                </c:pt>
                <c:pt idx="7">
                  <c:v>0.5</c:v>
                </c:pt>
                <c:pt idx="8">
                  <c:v>0.5</c:v>
                </c:pt>
                <c:pt idx="9">
                  <c:v>0</c:v>
                </c:pt>
                <c:pt idx="10">
                  <c:v>-0.5</c:v>
                </c:pt>
                <c:pt idx="11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F-4E30-BE27-F519E550C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80752"/>
        <c:axId val="635382416"/>
      </c:scatterChart>
      <c:valAx>
        <c:axId val="63538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Observation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82416"/>
        <c:crossesAt val="-0.60000000000000009"/>
        <c:crossBetween val="midCat"/>
      </c:valAx>
      <c:valAx>
        <c:axId val="6353824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8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</a:t>
            </a:r>
            <a:r>
              <a:rPr lang="en-US" baseline="0"/>
              <a:t> vs Factor 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Sheet1!$AL$2:$AL$13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</c:numCache>
            </c:numRef>
          </c:xVal>
          <c:yVal>
            <c:numRef>
              <c:f>Sheet1!$AN$2:$AN$13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-0.5</c:v>
                </c:pt>
                <c:pt idx="8">
                  <c:v>-0.5</c:v>
                </c:pt>
                <c:pt idx="9">
                  <c:v>0</c:v>
                </c:pt>
                <c:pt idx="10">
                  <c:v>-0.5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6C-469E-B31B-6D79F45DD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388016"/>
        <c:axId val="2075386768"/>
      </c:scatterChart>
      <c:valAx>
        <c:axId val="207538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386768"/>
        <c:crosses val="autoZero"/>
        <c:crossBetween val="midCat"/>
      </c:valAx>
      <c:valAx>
        <c:axId val="2075386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38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</a:t>
            </a:r>
            <a:r>
              <a:rPr lang="en-US" baseline="0"/>
              <a:t> vs Fitted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Sheet1!$AN$2:$AN$13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-0.5</c:v>
                </c:pt>
                <c:pt idx="8">
                  <c:v>-0.5</c:v>
                </c:pt>
                <c:pt idx="9">
                  <c:v>0</c:v>
                </c:pt>
                <c:pt idx="10">
                  <c:v>-0.5</c:v>
                </c:pt>
                <c:pt idx="11">
                  <c:v>0</c:v>
                </c:pt>
              </c:numCache>
            </c:numRef>
          </c:xVal>
          <c:yVal>
            <c:numRef>
              <c:f>Sheet1!$AO$2:$AO$13</c:f>
              <c:numCache>
                <c:formatCode>General</c:formatCode>
                <c:ptCount val="12"/>
                <c:pt idx="0">
                  <c:v>8</c:v>
                </c:pt>
                <c:pt idx="1">
                  <c:v>2.5</c:v>
                </c:pt>
                <c:pt idx="2">
                  <c:v>10.5</c:v>
                </c:pt>
                <c:pt idx="3">
                  <c:v>9</c:v>
                </c:pt>
                <c:pt idx="4">
                  <c:v>11.5</c:v>
                </c:pt>
                <c:pt idx="5">
                  <c:v>8</c:v>
                </c:pt>
                <c:pt idx="6">
                  <c:v>8</c:v>
                </c:pt>
                <c:pt idx="7">
                  <c:v>2.5</c:v>
                </c:pt>
                <c:pt idx="8">
                  <c:v>10.5</c:v>
                </c:pt>
                <c:pt idx="9">
                  <c:v>9</c:v>
                </c:pt>
                <c:pt idx="10">
                  <c:v>11.5</c:v>
                </c:pt>
                <c:pt idx="1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FB-4859-A472-C8E0BFB24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22352"/>
        <c:axId val="546417776"/>
      </c:scatterChart>
      <c:valAx>
        <c:axId val="5464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17776"/>
        <c:crosses val="autoZero"/>
        <c:crossBetween val="midCat"/>
      </c:valAx>
      <c:valAx>
        <c:axId val="54641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2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Probability Plot</a:t>
            </a:r>
            <a:r>
              <a:rPr lang="en-US" baseline="0"/>
              <a:t> of effects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 (1, 2)</a:t>
                    </a:r>
                  </a:p>
                  <a:p>
                    <a:r>
                      <a:rPr lang="en-US" baseline="0"/>
                      <a:t>(paper towel brand, solution type)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A2C1-4837-A84F-2ADA3C6B6D6B}"/>
                </c:ext>
              </c:extLst>
            </c:dLbl>
            <c:dLbl>
              <c:idx val="1"/>
              <c:layout>
                <c:manualLayout>
                  <c:x val="6.1734539521886185E-3"/>
                  <c:y val="-2.4074199839665276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(1, 1)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A2C1-4837-A84F-2ADA3C6B6D6B}"/>
                </c:ext>
              </c:extLst>
            </c:dLbl>
            <c:dLbl>
              <c:idx val="2"/>
              <c:layout>
                <c:manualLayout>
                  <c:x val="-5.0967873953970629E-2"/>
                  <c:y val="-6.01853150518282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(3</a:t>
                    </a:r>
                    <a:r>
                      <a:rPr lang="en-US" baseline="0"/>
                      <a:t>, 2)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A2C1-4837-A84F-2ADA3C6B6D6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baseline="0"/>
                      <a:t>(2, 2)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A2C1-4837-A84F-2ADA3C6B6D6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 baseline="0"/>
                      <a:t>(2, 1)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A2C1-4837-A84F-2ADA3C6B6D6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(3</a:t>
                    </a:r>
                    <a:r>
                      <a:rPr lang="en-US" baseline="0"/>
                      <a:t>, 1)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A2C1-4837-A84F-2ADA3C6B6D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Sheet1!$AV$2:$AV$7</c:f>
              <c:numCache>
                <c:formatCode>0.00000</c:formatCode>
                <c:ptCount val="6"/>
                <c:pt idx="0">
                  <c:v>-1.28155</c:v>
                </c:pt>
                <c:pt idx="1">
                  <c:v>-0.42262</c:v>
                </c:pt>
                <c:pt idx="2">
                  <c:v>-0.42262</c:v>
                </c:pt>
                <c:pt idx="3">
                  <c:v>0.20188999999999999</c:v>
                </c:pt>
                <c:pt idx="4">
                  <c:v>0.64334999999999998</c:v>
                </c:pt>
                <c:pt idx="5">
                  <c:v>1.28155</c:v>
                </c:pt>
              </c:numCache>
            </c:numRef>
          </c:xVal>
          <c:yVal>
            <c:numRef>
              <c:f>Sheet1!$AR$2:$AR$7</c:f>
              <c:numCache>
                <c:formatCode>General</c:formatCode>
                <c:ptCount val="6"/>
                <c:pt idx="0">
                  <c:v>2.5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10.5</c:v>
                </c:pt>
                <c:pt idx="5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C1-4837-A84F-2ADA3C6B6D6B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439035456"/>
        <c:axId val="1439035872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prstDash val="solid"/>
              <a:round/>
              <a:tailEnd w="sm" len="sm"/>
            </a:ln>
            <a:effectLst>
              <a:softEdge rad="0"/>
            </a:effectLst>
          </c:spPr>
          <c:marker>
            <c:symbol val="circle"/>
            <c:size val="5"/>
            <c:spPr>
              <a:noFill/>
              <a:ln w="0">
                <a:solidFill>
                  <a:schemeClr val="accent1"/>
                </a:solidFill>
                <a:miter lim="800000"/>
              </a:ln>
              <a:effectLst>
                <a:softEdge rad="0"/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6886191547433216E-2"/>
                  <c:y val="-5.775667212434652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expYnrm = 8.25 + avgYnrm*sqrt(19.75/2)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Sheet1!$AV$2:$AV$7</c:f>
              <c:numCache>
                <c:formatCode>0.00000</c:formatCode>
                <c:ptCount val="6"/>
                <c:pt idx="0">
                  <c:v>-1.28155</c:v>
                </c:pt>
                <c:pt idx="1">
                  <c:v>-0.42262</c:v>
                </c:pt>
                <c:pt idx="2">
                  <c:v>-0.42262</c:v>
                </c:pt>
                <c:pt idx="3">
                  <c:v>0.20188999999999999</c:v>
                </c:pt>
                <c:pt idx="4">
                  <c:v>0.64334999999999998</c:v>
                </c:pt>
                <c:pt idx="5">
                  <c:v>1.28155</c:v>
                </c:pt>
              </c:numCache>
            </c:numRef>
          </c:xVal>
          <c:yVal>
            <c:numRef>
              <c:f>Sheet1!$AW$2:$AW$7</c:f>
              <c:numCache>
                <c:formatCode>General</c:formatCode>
                <c:ptCount val="6"/>
                <c:pt idx="0">
                  <c:v>4.2228000000000003</c:v>
                </c:pt>
                <c:pt idx="1">
                  <c:v>6.9218999999999999</c:v>
                </c:pt>
                <c:pt idx="2">
                  <c:v>6.9218999999999999</c:v>
                </c:pt>
                <c:pt idx="3">
                  <c:v>8.8843999999999994</c:v>
                </c:pt>
                <c:pt idx="4">
                  <c:v>10.271699999999999</c:v>
                </c:pt>
                <c:pt idx="5">
                  <c:v>12.277200000000001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2C1-4837-A84F-2ADA3C6B6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091152"/>
        <c:axId val="631086160"/>
      </c:scatterChart>
      <c:valAx>
        <c:axId val="143903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Normal Scores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035872"/>
        <c:crossesAt val="0"/>
        <c:crossBetween val="midCat"/>
      </c:valAx>
      <c:valAx>
        <c:axId val="1439035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avgY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035456"/>
        <c:crossesAt val="-1.5"/>
        <c:crossBetween val="midCat"/>
      </c:valAx>
      <c:valAx>
        <c:axId val="631086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91152"/>
        <c:crosses val="max"/>
        <c:crossBetween val="midCat"/>
      </c:valAx>
      <c:valAx>
        <c:axId val="631091152"/>
        <c:scaling>
          <c:orientation val="minMax"/>
        </c:scaling>
        <c:delete val="1"/>
        <c:axPos val="b"/>
        <c:numFmt formatCode="0.00000" sourceLinked="1"/>
        <c:majorTickMark val="out"/>
        <c:minorTickMark val="none"/>
        <c:tickLblPos val="nextTo"/>
        <c:crossAx val="63108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534776902887152E-2"/>
          <c:y val="2.5428331875182269E-2"/>
          <c:w val="0.8527569991251093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Sheet1!$AW$1</c:f>
              <c:strCache>
                <c:ptCount val="1"/>
                <c:pt idx="0">
                  <c:v>Expected value under H0 (expYnrm)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Sheet1!$AV$2:$AV$7</c:f>
              <c:numCache>
                <c:formatCode>0.00000</c:formatCode>
                <c:ptCount val="6"/>
                <c:pt idx="0">
                  <c:v>-1.28155</c:v>
                </c:pt>
                <c:pt idx="1">
                  <c:v>-0.42262</c:v>
                </c:pt>
                <c:pt idx="2">
                  <c:v>-0.42262</c:v>
                </c:pt>
                <c:pt idx="3">
                  <c:v>0.20188999999999999</c:v>
                </c:pt>
                <c:pt idx="4">
                  <c:v>0.64334999999999998</c:v>
                </c:pt>
                <c:pt idx="5">
                  <c:v>1.28155</c:v>
                </c:pt>
              </c:numCache>
            </c:numRef>
          </c:xVal>
          <c:yVal>
            <c:numRef>
              <c:f>Sheet1!$AW$2:$AW$7</c:f>
              <c:numCache>
                <c:formatCode>General</c:formatCode>
                <c:ptCount val="6"/>
                <c:pt idx="0">
                  <c:v>4.2228000000000003</c:v>
                </c:pt>
                <c:pt idx="1">
                  <c:v>6.9218999999999999</c:v>
                </c:pt>
                <c:pt idx="2">
                  <c:v>6.9218999999999999</c:v>
                </c:pt>
                <c:pt idx="3">
                  <c:v>8.8843999999999994</c:v>
                </c:pt>
                <c:pt idx="4">
                  <c:v>10.271699999999999</c:v>
                </c:pt>
                <c:pt idx="5">
                  <c:v>12.277200000000001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D4-4F7F-91C4-9BC02DA33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233696"/>
        <c:axId val="546232032"/>
      </c:scatterChart>
      <c:valAx>
        <c:axId val="54623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32032"/>
        <c:crosses val="autoZero"/>
        <c:crossBetween val="midCat"/>
      </c:valAx>
      <c:valAx>
        <c:axId val="54623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33696"/>
        <c:crossesAt val="-1.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Dot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Actual values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Sheet1!$Y$2:$Y$13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</c:numCache>
            </c:numRef>
          </c:xVal>
          <c:yVal>
            <c:numRef>
              <c:f>Sheet1!$Z$2:$Z$13</c:f>
              <c:numCache>
                <c:formatCode>General</c:formatCode>
                <c:ptCount val="12"/>
                <c:pt idx="0">
                  <c:v>8</c:v>
                </c:pt>
                <c:pt idx="1">
                  <c:v>3</c:v>
                </c:pt>
                <c:pt idx="2">
                  <c:v>11</c:v>
                </c:pt>
                <c:pt idx="3">
                  <c:v>9</c:v>
                </c:pt>
                <c:pt idx="4">
                  <c:v>12</c:v>
                </c:pt>
                <c:pt idx="5">
                  <c:v>8</c:v>
                </c:pt>
                <c:pt idx="6">
                  <c:v>8</c:v>
                </c:pt>
                <c:pt idx="7">
                  <c:v>2</c:v>
                </c:pt>
                <c:pt idx="8">
                  <c:v>10</c:v>
                </c:pt>
                <c:pt idx="9">
                  <c:v>9</c:v>
                </c:pt>
                <c:pt idx="10">
                  <c:v>11</c:v>
                </c:pt>
                <c:pt idx="1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65-4A1E-B14A-9ECDFC37A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271824"/>
        <c:axId val="634272240"/>
      </c:scatterChart>
      <c:valAx>
        <c:axId val="63427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72240"/>
        <c:crosses val="autoZero"/>
        <c:crossBetween val="midCat"/>
      </c:valAx>
      <c:valAx>
        <c:axId val="63427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7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Sheet1!$AH$1</c:f>
              <c:strCache>
                <c:ptCount val="1"/>
                <c:pt idx="0">
                  <c:v>|Studentized deleted residuals|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Sheet1!$V$2:$V$13</c:f>
              <c:numCache>
                <c:formatCode>General</c:formatCode>
                <c:ptCount val="12"/>
                <c:pt idx="0">
                  <c:v>8</c:v>
                </c:pt>
                <c:pt idx="1">
                  <c:v>2.5</c:v>
                </c:pt>
                <c:pt idx="2">
                  <c:v>10.5</c:v>
                </c:pt>
                <c:pt idx="3">
                  <c:v>9</c:v>
                </c:pt>
                <c:pt idx="4">
                  <c:v>11.5</c:v>
                </c:pt>
                <c:pt idx="5">
                  <c:v>8</c:v>
                </c:pt>
                <c:pt idx="6">
                  <c:v>8</c:v>
                </c:pt>
                <c:pt idx="7">
                  <c:v>2.5</c:v>
                </c:pt>
                <c:pt idx="8">
                  <c:v>10.5</c:v>
                </c:pt>
                <c:pt idx="9">
                  <c:v>9</c:v>
                </c:pt>
                <c:pt idx="10">
                  <c:v>11.5</c:v>
                </c:pt>
                <c:pt idx="11">
                  <c:v>8</c:v>
                </c:pt>
              </c:numCache>
            </c:numRef>
          </c:xVal>
          <c:yVal>
            <c:numRef>
              <c:f>Sheet1!$AH$2:$AH$13</c:f>
              <c:numCache>
                <c:formatCode>General</c:formatCode>
                <c:ptCount val="12"/>
                <c:pt idx="0">
                  <c:v>0</c:v>
                </c:pt>
                <c:pt idx="1">
                  <c:v>1.5811388300841898</c:v>
                </c:pt>
                <c:pt idx="2">
                  <c:v>1.5811388300841898</c:v>
                </c:pt>
                <c:pt idx="3">
                  <c:v>0</c:v>
                </c:pt>
                <c:pt idx="4">
                  <c:v>1.5811388300841898</c:v>
                </c:pt>
                <c:pt idx="5">
                  <c:v>0</c:v>
                </c:pt>
                <c:pt idx="6">
                  <c:v>0</c:v>
                </c:pt>
                <c:pt idx="7">
                  <c:v>1.5811388300841898</c:v>
                </c:pt>
                <c:pt idx="8">
                  <c:v>1.5811388300841898</c:v>
                </c:pt>
                <c:pt idx="9">
                  <c:v>0</c:v>
                </c:pt>
                <c:pt idx="10">
                  <c:v>1.5811388300841898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5E-4D1B-B034-EBC2BA23D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085024"/>
        <c:axId val="643087104"/>
      </c:scatterChart>
      <c:valAx>
        <c:axId val="64308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mean solution absorbed in 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087104"/>
        <c:crosses val="autoZero"/>
        <c:crossBetween val="midCat"/>
      </c:valAx>
      <c:valAx>
        <c:axId val="643087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Studentized deleted residuals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08502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Probability</a:t>
            </a:r>
            <a:r>
              <a:rPr lang="en-US" baseline="0"/>
              <a:t>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Sheet1!$AY$1</c:f>
              <c:strCache>
                <c:ptCount val="1"/>
                <c:pt idx="0">
                  <c:v>Normal scores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Sheet1!$AY$2:$AY$13</c:f>
              <c:numCache>
                <c:formatCode>General</c:formatCode>
                <c:ptCount val="12"/>
                <c:pt idx="0">
                  <c:v>-1.6350392668017106</c:v>
                </c:pt>
                <c:pt idx="1">
                  <c:v>-1.1139372153566887</c:v>
                </c:pt>
                <c:pt idx="2">
                  <c:v>-0.79163860774337469</c:v>
                </c:pt>
                <c:pt idx="3">
                  <c:v>-0.53617626636580651</c:v>
                </c:pt>
                <c:pt idx="4">
                  <c:v>-0.31191905482032528</c:v>
                </c:pt>
                <c:pt idx="5">
                  <c:v>-0.10249050769145145</c:v>
                </c:pt>
                <c:pt idx="6">
                  <c:v>0.10249050769145157</c:v>
                </c:pt>
                <c:pt idx="7">
                  <c:v>0.31191905482032528</c:v>
                </c:pt>
                <c:pt idx="8">
                  <c:v>0.53617626636580651</c:v>
                </c:pt>
                <c:pt idx="9">
                  <c:v>0.79163860774337469</c:v>
                </c:pt>
                <c:pt idx="10">
                  <c:v>1.1139372153566887</c:v>
                </c:pt>
                <c:pt idx="11">
                  <c:v>1.6350392668017109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27-40BD-BB74-D9000CA21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477280"/>
        <c:axId val="628481024"/>
      </c:scatterChart>
      <c:valAx>
        <c:axId val="62847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81024"/>
        <c:crossesAt val="-2"/>
        <c:crossBetween val="midCat"/>
      </c:valAx>
      <c:valAx>
        <c:axId val="628481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7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Sheet1!$AY$1</c:f>
              <c:strCache>
                <c:ptCount val="1"/>
                <c:pt idx="0">
                  <c:v>Normal scores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Sheet1!$AE$2:$AE$13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-0.5</c:v>
                </c:pt>
                <c:pt idx="8">
                  <c:v>-0.5</c:v>
                </c:pt>
                <c:pt idx="9">
                  <c:v>0</c:v>
                </c:pt>
                <c:pt idx="10">
                  <c:v>-0.5</c:v>
                </c:pt>
                <c:pt idx="11">
                  <c:v>0</c:v>
                </c:pt>
              </c:numCache>
            </c:numRef>
          </c:xVal>
          <c:yVal>
            <c:numRef>
              <c:f>Sheet1!$AY$2:$AY$13</c:f>
              <c:numCache>
                <c:formatCode>General</c:formatCode>
                <c:ptCount val="12"/>
                <c:pt idx="0">
                  <c:v>-1.6350392668017106</c:v>
                </c:pt>
                <c:pt idx="1">
                  <c:v>-1.1139372153566887</c:v>
                </c:pt>
                <c:pt idx="2">
                  <c:v>-0.79163860774337469</c:v>
                </c:pt>
                <c:pt idx="3">
                  <c:v>-0.53617626636580651</c:v>
                </c:pt>
                <c:pt idx="4">
                  <c:v>-0.31191905482032528</c:v>
                </c:pt>
                <c:pt idx="5">
                  <c:v>-0.10249050769145145</c:v>
                </c:pt>
                <c:pt idx="6">
                  <c:v>0.10249050769145157</c:v>
                </c:pt>
                <c:pt idx="7">
                  <c:v>0.31191905482032528</c:v>
                </c:pt>
                <c:pt idx="8">
                  <c:v>0.53617626636580651</c:v>
                </c:pt>
                <c:pt idx="9">
                  <c:v>0.79163860774337469</c:v>
                </c:pt>
                <c:pt idx="10">
                  <c:v>1.1139372153566887</c:v>
                </c:pt>
                <c:pt idx="11">
                  <c:v>1.6350392668017109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34-4037-AFCD-0AFC6C466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215296"/>
        <c:axId val="797217376"/>
      </c:scatterChart>
      <c:valAx>
        <c:axId val="79721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17376"/>
        <c:crosses val="autoZero"/>
        <c:crossBetween val="midCat"/>
      </c:valAx>
      <c:valAx>
        <c:axId val="7972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15296"/>
        <c:crossesAt val="-0.60000000000000009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15240</xdr:colOff>
      <xdr:row>15</xdr:row>
      <xdr:rowOff>3810</xdr:rowOff>
    </xdr:from>
    <xdr:to>
      <xdr:col>38</xdr:col>
      <xdr:colOff>586740</xdr:colOff>
      <xdr:row>33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7632F4-1F83-45F9-89E8-8F80F219C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15240</xdr:colOff>
      <xdr:row>15</xdr:row>
      <xdr:rowOff>26670</xdr:rowOff>
    </xdr:from>
    <xdr:to>
      <xdr:col>45</xdr:col>
      <xdr:colOff>182880</xdr:colOff>
      <xdr:row>33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E10360-A28A-4402-B28B-ECB38EE86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30480</xdr:colOff>
      <xdr:row>33</xdr:row>
      <xdr:rowOff>179070</xdr:rowOff>
    </xdr:from>
    <xdr:to>
      <xdr:col>38</xdr:col>
      <xdr:colOff>586740</xdr:colOff>
      <xdr:row>51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07D81F-7E04-416F-8584-01A663FAF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489024</xdr:colOff>
      <xdr:row>16</xdr:row>
      <xdr:rowOff>156717</xdr:rowOff>
    </xdr:from>
    <xdr:to>
      <xdr:col>49</xdr:col>
      <xdr:colOff>579120</xdr:colOff>
      <xdr:row>31</xdr:row>
      <xdr:rowOff>106681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9583B1B-8C5C-436F-977B-D80847CB8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593015</xdr:colOff>
      <xdr:row>34</xdr:row>
      <xdr:rowOff>14343</xdr:rowOff>
    </xdr:from>
    <xdr:to>
      <xdr:col>48</xdr:col>
      <xdr:colOff>1519965</xdr:colOff>
      <xdr:row>49</xdr:row>
      <xdr:rowOff>68132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44C0775-8A47-4A21-9776-2361B2575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106680</xdr:colOff>
      <xdr:row>13</xdr:row>
      <xdr:rowOff>87630</xdr:rowOff>
    </xdr:from>
    <xdr:to>
      <xdr:col>28</xdr:col>
      <xdr:colOff>350520</xdr:colOff>
      <xdr:row>28</xdr:row>
      <xdr:rowOff>87630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44E7737-7A10-4543-9E20-0983C8D9A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99060</xdr:colOff>
      <xdr:row>29</xdr:row>
      <xdr:rowOff>72390</xdr:rowOff>
    </xdr:from>
    <xdr:to>
      <xdr:col>28</xdr:col>
      <xdr:colOff>160020</xdr:colOff>
      <xdr:row>44</xdr:row>
      <xdr:rowOff>72390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6B7EB45-065C-4A9E-8E54-C9C95AE25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51</xdr:col>
      <xdr:colOff>451898</xdr:colOff>
      <xdr:row>15</xdr:row>
      <xdr:rowOff>3809</xdr:rowOff>
    </xdr:from>
    <xdr:to>
      <xdr:col>59</xdr:col>
      <xdr:colOff>143785</xdr:colOff>
      <xdr:row>30</xdr:row>
      <xdr:rowOff>3810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EF83E12-2E8C-4DEB-BD54-A1B2E7062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61</xdr:col>
      <xdr:colOff>31377</xdr:colOff>
      <xdr:row>2</xdr:row>
      <xdr:rowOff>26895</xdr:rowOff>
    </xdr:from>
    <xdr:to>
      <xdr:col>68</xdr:col>
      <xdr:colOff>336177</xdr:colOff>
      <xdr:row>17</xdr:row>
      <xdr:rowOff>80683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C7DB28-4756-4CA7-B324-CA1EC44AC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12</xdr:row>
      <xdr:rowOff>110490</xdr:rowOff>
    </xdr:from>
    <xdr:to>
      <xdr:col>18</xdr:col>
      <xdr:colOff>297180</xdr:colOff>
      <xdr:row>27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67D970-759D-49B0-9DBE-DDD4F4AE8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CBE79F-2C18-44EF-A36A-886D080008E2}" name="Table1" displayName="Table1" ref="A1:C13" totalsRowShown="0">
  <autoFilter ref="A1:C13" xr:uid="{08E448D9-CBBF-42C4-AD53-1B7B41DD91DC}"/>
  <tableColumns count="3">
    <tableColumn id="1" xr3:uid="{60ADF1F6-A513-42A8-89FD-FE250B5896EF}" name="A"/>
    <tableColumn id="2" xr3:uid="{968BDBAD-EE92-460B-AD4F-8128F873106C}" name="B"/>
    <tableColumn id="3" xr3:uid="{15357FCF-6110-4383-81B2-BF8789E1BF0D}" name="Yij" dataDxfId="2"/>
  </tableColumns>
  <tableStyleInfo name="TableStyleMedium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4264DE-E579-441F-8C21-5DFB26F76BAF}" name="Table2" displayName="Table2" ref="AG1:AH14" totalsRowShown="0" headerRowDxfId="1">
  <autoFilter ref="AG1:AH14" xr:uid="{8C229A7B-7403-4FC3-91B8-62214398F9E1}"/>
  <tableColumns count="2">
    <tableColumn id="1" xr3:uid="{63E658EF-E597-4CA8-9C5B-78CE0B773D08}" name="Trt combination (replication)" dataDxfId="0"/>
    <tableColumn id="2" xr3:uid="{7B225B81-D318-43FB-9BEC-2CCD51C28C47}" name="|Studentized deleted residuals|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C91E9-DF12-45FB-8F2A-B12A352DF660}">
  <dimension ref="A1:BB23"/>
  <sheetViews>
    <sheetView tabSelected="1" topLeftCell="R16" zoomScale="85" zoomScaleNormal="85" workbookViewId="0">
      <selection activeCell="BK21" sqref="BK21"/>
    </sheetView>
  </sheetViews>
  <sheetFormatPr defaultRowHeight="14.4" x14ac:dyDescent="0.3"/>
  <cols>
    <col min="2" max="2" width="7.21875" bestFit="1" customWidth="1"/>
    <col min="5" max="5" width="12.21875" bestFit="1" customWidth="1"/>
    <col min="8" max="8" width="9.88671875" bestFit="1" customWidth="1"/>
    <col min="12" max="12" width="9.88671875" bestFit="1" customWidth="1"/>
    <col min="13" max="13" width="10.21875" bestFit="1" customWidth="1"/>
    <col min="19" max="19" width="11.33203125" bestFit="1" customWidth="1"/>
    <col min="21" max="22" width="11.5546875" bestFit="1" customWidth="1"/>
    <col min="24" max="24" width="12.109375" bestFit="1" customWidth="1"/>
    <col min="25" max="25" width="21.109375" bestFit="1" customWidth="1"/>
    <col min="26" max="26" width="12.109375" bestFit="1" customWidth="1"/>
    <col min="27" max="27" width="20.6640625" bestFit="1" customWidth="1"/>
    <col min="28" max="28" width="19.44140625" customWidth="1"/>
    <col min="33" max="33" width="26.44140625" customWidth="1"/>
    <col min="34" max="34" width="30.21875" bestFit="1" customWidth="1"/>
    <col min="35" max="35" width="24.88671875" customWidth="1"/>
    <col min="41" max="41" width="11.5546875" bestFit="1" customWidth="1"/>
    <col min="43" max="43" width="18.88671875" bestFit="1" customWidth="1"/>
    <col min="47" max="47" width="29.109375" bestFit="1" customWidth="1"/>
    <col min="48" max="48" width="15.109375" bestFit="1" customWidth="1"/>
    <col min="49" max="49" width="31.5546875" bestFit="1" customWidth="1"/>
    <col min="50" max="50" width="17.109375" customWidth="1"/>
    <col min="51" max="51" width="12.88671875" bestFit="1" customWidth="1"/>
  </cols>
  <sheetData>
    <row r="1" spans="1:54" x14ac:dyDescent="0.3">
      <c r="A1" t="s">
        <v>0</v>
      </c>
      <c r="B1" t="s">
        <v>1</v>
      </c>
      <c r="C1" t="s">
        <v>2</v>
      </c>
      <c r="E1" s="5" t="s">
        <v>8</v>
      </c>
      <c r="F1">
        <f>SUM(Table1[Yij])</f>
        <v>99</v>
      </c>
      <c r="H1" s="5" t="s">
        <v>10</v>
      </c>
      <c r="I1" t="s">
        <v>14</v>
      </c>
      <c r="J1" t="s">
        <v>15</v>
      </c>
      <c r="K1" t="s">
        <v>16</v>
      </c>
      <c r="M1" s="5" t="s">
        <v>11</v>
      </c>
      <c r="N1" t="s">
        <v>17</v>
      </c>
      <c r="O1" t="s">
        <v>18</v>
      </c>
      <c r="Q1" s="5" t="s">
        <v>20</v>
      </c>
      <c r="S1" s="5" t="s">
        <v>27</v>
      </c>
      <c r="U1" s="5" t="s">
        <v>40</v>
      </c>
      <c r="V1" s="5" t="s">
        <v>40</v>
      </c>
      <c r="X1" s="5" t="s">
        <v>41</v>
      </c>
      <c r="Y1" s="5" t="s">
        <v>50</v>
      </c>
      <c r="Z1" s="5" t="s">
        <v>41</v>
      </c>
      <c r="AA1" s="5" t="s">
        <v>52</v>
      </c>
      <c r="AB1" s="5" t="s">
        <v>53</v>
      </c>
      <c r="AD1" s="5" t="s">
        <v>19</v>
      </c>
      <c r="AE1" s="5" t="s">
        <v>19</v>
      </c>
      <c r="AG1" s="5" t="s">
        <v>95</v>
      </c>
      <c r="AH1" s="5" t="s">
        <v>94</v>
      </c>
      <c r="AI1" s="5"/>
      <c r="AK1" s="5" t="s">
        <v>0</v>
      </c>
      <c r="AL1" s="5" t="s">
        <v>43</v>
      </c>
      <c r="AM1" s="5" t="s">
        <v>44</v>
      </c>
      <c r="AN1" s="5" t="s">
        <v>19</v>
      </c>
      <c r="AO1" s="5" t="s">
        <v>40</v>
      </c>
      <c r="AQ1" s="5" t="s">
        <v>45</v>
      </c>
      <c r="AR1" s="5" t="s">
        <v>47</v>
      </c>
      <c r="AS1" s="5" t="s">
        <v>53</v>
      </c>
      <c r="AU1" s="5" t="s">
        <v>48</v>
      </c>
      <c r="AV1" s="5" t="s">
        <v>46</v>
      </c>
      <c r="AW1" s="5" t="s">
        <v>49</v>
      </c>
      <c r="AX1" s="5" t="s">
        <v>51</v>
      </c>
      <c r="AY1" s="5" t="s">
        <v>46</v>
      </c>
      <c r="BA1" s="5" t="s">
        <v>54</v>
      </c>
      <c r="BB1" s="5" t="s">
        <v>55</v>
      </c>
    </row>
    <row r="2" spans="1:54" x14ac:dyDescent="0.3">
      <c r="A2">
        <v>2</v>
      </c>
      <c r="B2">
        <v>1</v>
      </c>
      <c r="C2" s="6">
        <v>11</v>
      </c>
      <c r="E2" s="5" t="s">
        <v>9</v>
      </c>
      <c r="F2">
        <f>AVERAGE(Table1[Yij])</f>
        <v>8.25</v>
      </c>
      <c r="I2">
        <f>IF(Table1[[#This Row],[A]]=1,Table1[[#This Row],[Yij]],0)</f>
        <v>0</v>
      </c>
      <c r="J2">
        <f>IF(Table1[[#This Row],[A]]=2,Table1[[#This Row],[Yij]],0)</f>
        <v>11</v>
      </c>
      <c r="K2">
        <f>IF(Table1[[#This Row],[A]]=3,Table1[[#This Row],[Yij]],0)</f>
        <v>0</v>
      </c>
      <c r="N2">
        <f>IF(Table1[[#This Row],[B]]=1,Table1[[#This Row],[Yij]],0)</f>
        <v>11</v>
      </c>
      <c r="O2">
        <f>IF(Table1[[#This Row],[B]]=2,Table1[[#This Row],[Yij]],0)</f>
        <v>0</v>
      </c>
      <c r="Q2" s="4" t="s">
        <v>21</v>
      </c>
      <c r="R2">
        <f>C11+C4</f>
        <v>16</v>
      </c>
      <c r="S2">
        <f>R2/2</f>
        <v>8</v>
      </c>
      <c r="U2" s="4" t="s">
        <v>28</v>
      </c>
      <c r="V2">
        <v>8</v>
      </c>
      <c r="X2" s="4" t="s">
        <v>28</v>
      </c>
      <c r="Y2" s="4">
        <v>1</v>
      </c>
      <c r="Z2">
        <f>C11</f>
        <v>8</v>
      </c>
      <c r="AA2">
        <v>2</v>
      </c>
      <c r="AB2">
        <v>1</v>
      </c>
      <c r="AD2" s="4" t="s">
        <v>28</v>
      </c>
      <c r="AE2">
        <f>Z2-V2</f>
        <v>0</v>
      </c>
      <c r="AG2" s="4" t="s">
        <v>28</v>
      </c>
      <c r="AH2">
        <f>ABS(AE2*SQRT((12-6-1)/((1.5*0.5) - AE2^2)))</f>
        <v>0</v>
      </c>
      <c r="AK2">
        <v>1</v>
      </c>
      <c r="AL2">
        <v>1</v>
      </c>
      <c r="AM2">
        <v>1</v>
      </c>
      <c r="AN2">
        <v>0</v>
      </c>
      <c r="AO2">
        <v>8</v>
      </c>
      <c r="AQ2" s="4" t="s">
        <v>22</v>
      </c>
      <c r="AR2">
        <v>2.5</v>
      </c>
      <c r="AS2">
        <v>1</v>
      </c>
      <c r="AU2" s="4" t="s">
        <v>22</v>
      </c>
      <c r="AV2" s="7">
        <v>-1.28155</v>
      </c>
      <c r="AW2">
        <v>4.2228000000000003</v>
      </c>
      <c r="AX2">
        <f>(AB2-0.375)/(12+0.25)</f>
        <v>5.1020408163265307E-2</v>
      </c>
      <c r="AY2">
        <f>NORMSINV(AX2)</f>
        <v>-1.6350392668017106</v>
      </c>
      <c r="BA2">
        <f>(AS2-0.375)/(12+0.25)</f>
        <v>5.1020408163265307E-2</v>
      </c>
      <c r="BB2">
        <f>NORMSINV(BA2)</f>
        <v>-1.6350392668017106</v>
      </c>
    </row>
    <row r="3" spans="1:54" x14ac:dyDescent="0.3">
      <c r="A3">
        <v>2</v>
      </c>
      <c r="B3">
        <v>2</v>
      </c>
      <c r="C3" s="6">
        <v>9</v>
      </c>
      <c r="I3">
        <f>IF(Table1[[#This Row],[A]]=1,Table1[[#This Row],[Yij]],0)</f>
        <v>0</v>
      </c>
      <c r="J3">
        <f>IF(Table1[[#This Row],[A]]=2,Table1[[#This Row],[Yij]],0)</f>
        <v>9</v>
      </c>
      <c r="K3">
        <f>IF(Table1[[#This Row],[A]]=3,Table1[[#This Row],[Yij]],0)</f>
        <v>0</v>
      </c>
      <c r="N3">
        <f>IF(Table1[[#This Row],[B]]=1,Table1[[#This Row],[Yij]],0)</f>
        <v>0</v>
      </c>
      <c r="O3">
        <f>IF(Table1[[#This Row],[B]]=2,Table1[[#This Row],[Yij]],0)</f>
        <v>9</v>
      </c>
      <c r="Q3" s="4" t="s">
        <v>22</v>
      </c>
      <c r="R3">
        <f>C8+C9</f>
        <v>5</v>
      </c>
      <c r="S3">
        <f t="shared" ref="S3:S7" si="0">R3/2</f>
        <v>2.5</v>
      </c>
      <c r="U3" s="4" t="s">
        <v>29</v>
      </c>
      <c r="V3">
        <v>2.5</v>
      </c>
      <c r="X3" s="4" t="s">
        <v>29</v>
      </c>
      <c r="Y3" s="4">
        <v>2</v>
      </c>
      <c r="Z3">
        <f>C9</f>
        <v>3</v>
      </c>
      <c r="AA3">
        <v>3</v>
      </c>
      <c r="AB3">
        <v>2</v>
      </c>
      <c r="AD3" s="4" t="s">
        <v>29</v>
      </c>
      <c r="AE3">
        <f t="shared" ref="AE3:AE13" si="1">Z3-V3</f>
        <v>0.5</v>
      </c>
      <c r="AG3" s="4" t="s">
        <v>29</v>
      </c>
      <c r="AH3">
        <f t="shared" ref="AH3:AH13" si="2">ABS(AE3*SQRT((12-6-1)/((1.5*0.5) - AE3^2)))</f>
        <v>1.5811388300841898</v>
      </c>
      <c r="AK3">
        <v>1</v>
      </c>
      <c r="AL3">
        <v>2</v>
      </c>
      <c r="AM3">
        <v>1</v>
      </c>
      <c r="AN3">
        <v>0.5</v>
      </c>
      <c r="AO3">
        <v>2.5</v>
      </c>
      <c r="AQ3" s="4" t="s">
        <v>21</v>
      </c>
      <c r="AR3">
        <v>8</v>
      </c>
      <c r="AS3">
        <v>2</v>
      </c>
      <c r="AU3" s="4" t="s">
        <v>21</v>
      </c>
      <c r="AV3" s="7">
        <v>-0.42262</v>
      </c>
      <c r="AW3">
        <v>6.9218999999999999</v>
      </c>
      <c r="AX3">
        <f t="shared" ref="AX3:AX13" si="3">(AB3-0.375)/(12+0.25)</f>
        <v>0.1326530612244898</v>
      </c>
      <c r="AY3">
        <f t="shared" ref="AY3:AY13" si="4">NORMSINV(AX3)</f>
        <v>-1.1139372153566887</v>
      </c>
      <c r="BA3">
        <f t="shared" ref="BA3:BA7" si="5">(AS3-0.375)/(12+0.25)</f>
        <v>0.1326530612244898</v>
      </c>
      <c r="BB3">
        <f t="shared" ref="BB3:BB7" si="6">NORMSINV(BA3)</f>
        <v>-1.1139372153566887</v>
      </c>
    </row>
    <row r="4" spans="1:54" x14ac:dyDescent="0.3">
      <c r="A4">
        <v>1</v>
      </c>
      <c r="B4">
        <v>1</v>
      </c>
      <c r="C4" s="6">
        <v>8</v>
      </c>
      <c r="I4">
        <f>IF(Table1[[#This Row],[A]]=1,Table1[[#This Row],[Yij]],0)</f>
        <v>8</v>
      </c>
      <c r="J4">
        <f>IF(Table1[[#This Row],[A]]=2,Table1[[#This Row],[Yij]],0)</f>
        <v>0</v>
      </c>
      <c r="K4">
        <f>IF(Table1[[#This Row],[A]]=3,Table1[[#This Row],[Yij]],0)</f>
        <v>0</v>
      </c>
      <c r="N4">
        <f>IF(Table1[[#This Row],[B]]=1,Table1[[#This Row],[Yij]],0)</f>
        <v>8</v>
      </c>
      <c r="O4">
        <f>IF(Table1[[#This Row],[B]]=2,Table1[[#This Row],[Yij]],0)</f>
        <v>0</v>
      </c>
      <c r="Q4" s="4" t="s">
        <v>23</v>
      </c>
      <c r="R4">
        <f>C12+C2</f>
        <v>21</v>
      </c>
      <c r="S4">
        <f t="shared" si="0"/>
        <v>10.5</v>
      </c>
      <c r="U4" s="4" t="s">
        <v>30</v>
      </c>
      <c r="V4">
        <v>10.5</v>
      </c>
      <c r="X4" s="4" t="s">
        <v>30</v>
      </c>
      <c r="Y4" s="4">
        <v>3</v>
      </c>
      <c r="Z4">
        <f>C2</f>
        <v>11</v>
      </c>
      <c r="AA4">
        <v>8</v>
      </c>
      <c r="AB4">
        <v>3</v>
      </c>
      <c r="AD4" s="4" t="s">
        <v>30</v>
      </c>
      <c r="AE4">
        <f t="shared" si="1"/>
        <v>0.5</v>
      </c>
      <c r="AG4" s="4" t="s">
        <v>30</v>
      </c>
      <c r="AH4">
        <f t="shared" si="2"/>
        <v>1.5811388300841898</v>
      </c>
      <c r="AK4">
        <v>2</v>
      </c>
      <c r="AL4">
        <v>1</v>
      </c>
      <c r="AM4">
        <v>1</v>
      </c>
      <c r="AN4">
        <v>0.5</v>
      </c>
      <c r="AO4">
        <v>10.5</v>
      </c>
      <c r="AQ4" s="4" t="s">
        <v>26</v>
      </c>
      <c r="AR4">
        <v>8</v>
      </c>
      <c r="AS4">
        <v>3</v>
      </c>
      <c r="AU4" s="4" t="s">
        <v>26</v>
      </c>
      <c r="AV4" s="7">
        <v>-0.42262</v>
      </c>
      <c r="AW4">
        <v>6.9218999999999999</v>
      </c>
      <c r="AX4">
        <f t="shared" si="3"/>
        <v>0.21428571428571427</v>
      </c>
      <c r="AY4">
        <f t="shared" si="4"/>
        <v>-0.79163860774337469</v>
      </c>
      <c r="BA4">
        <f t="shared" si="5"/>
        <v>0.21428571428571427</v>
      </c>
      <c r="BB4">
        <f t="shared" si="6"/>
        <v>-0.79163860774337469</v>
      </c>
    </row>
    <row r="5" spans="1:54" x14ac:dyDescent="0.3">
      <c r="A5">
        <v>2</v>
      </c>
      <c r="B5">
        <v>2</v>
      </c>
      <c r="C5" s="6">
        <v>9</v>
      </c>
      <c r="I5">
        <f>IF(Table1[[#This Row],[A]]=1,Table1[[#This Row],[Yij]],0)</f>
        <v>0</v>
      </c>
      <c r="J5">
        <f>IF(Table1[[#This Row],[A]]=2,Table1[[#This Row],[Yij]],0)</f>
        <v>9</v>
      </c>
      <c r="K5">
        <f>IF(Table1[[#This Row],[A]]=3,Table1[[#This Row],[Yij]],0)</f>
        <v>0</v>
      </c>
      <c r="N5">
        <f>IF(Table1[[#This Row],[B]]=1,Table1[[#This Row],[Yij]],0)</f>
        <v>0</v>
      </c>
      <c r="O5">
        <f>IF(Table1[[#This Row],[B]]=2,Table1[[#This Row],[Yij]],0)</f>
        <v>9</v>
      </c>
      <c r="Q5" s="4" t="s">
        <v>24</v>
      </c>
      <c r="R5">
        <f>C3+Table1[[#This Row],[Yij]]</f>
        <v>18</v>
      </c>
      <c r="S5">
        <f t="shared" si="0"/>
        <v>9</v>
      </c>
      <c r="U5" s="4" t="s">
        <v>31</v>
      </c>
      <c r="V5">
        <v>9</v>
      </c>
      <c r="X5" s="4" t="s">
        <v>31</v>
      </c>
      <c r="Y5" s="4">
        <v>4</v>
      </c>
      <c r="Z5">
        <f>C3</f>
        <v>9</v>
      </c>
      <c r="AA5">
        <v>8</v>
      </c>
      <c r="AB5">
        <v>4</v>
      </c>
      <c r="AD5" s="4" t="s">
        <v>31</v>
      </c>
      <c r="AE5">
        <f t="shared" si="1"/>
        <v>0</v>
      </c>
      <c r="AG5" s="4" t="s">
        <v>31</v>
      </c>
      <c r="AH5">
        <f t="shared" si="2"/>
        <v>0</v>
      </c>
      <c r="AK5">
        <v>2</v>
      </c>
      <c r="AL5">
        <v>2</v>
      </c>
      <c r="AM5">
        <v>1</v>
      </c>
      <c r="AN5">
        <v>0</v>
      </c>
      <c r="AO5">
        <v>9</v>
      </c>
      <c r="AQ5" s="4" t="s">
        <v>24</v>
      </c>
      <c r="AR5">
        <v>9</v>
      </c>
      <c r="AS5">
        <v>4</v>
      </c>
      <c r="AU5" s="4" t="s">
        <v>24</v>
      </c>
      <c r="AV5" s="7">
        <v>0.20188999999999999</v>
      </c>
      <c r="AW5">
        <v>8.8843999999999994</v>
      </c>
      <c r="AX5">
        <f t="shared" si="3"/>
        <v>0.29591836734693877</v>
      </c>
      <c r="AY5">
        <f t="shared" si="4"/>
        <v>-0.53617626636580651</v>
      </c>
      <c r="BA5">
        <f t="shared" si="5"/>
        <v>0.29591836734693877</v>
      </c>
      <c r="BB5">
        <f t="shared" si="6"/>
        <v>-0.53617626636580651</v>
      </c>
    </row>
    <row r="6" spans="1:54" x14ac:dyDescent="0.3">
      <c r="A6">
        <v>3</v>
      </c>
      <c r="B6">
        <v>2</v>
      </c>
      <c r="C6" s="6">
        <v>8</v>
      </c>
      <c r="I6">
        <f>IF(Table1[[#This Row],[A]]=1,Table1[[#This Row],[Yij]],0)</f>
        <v>0</v>
      </c>
      <c r="J6">
        <f>IF(Table1[[#This Row],[A]]=2,Table1[[#This Row],[Yij]],0)</f>
        <v>0</v>
      </c>
      <c r="K6">
        <f>IF(Table1[[#This Row],[A]]=3,Table1[[#This Row],[Yij]],0)</f>
        <v>8</v>
      </c>
      <c r="N6">
        <f>IF(Table1[[#This Row],[B]]=1,Table1[[#This Row],[Yij]],0)</f>
        <v>0</v>
      </c>
      <c r="O6">
        <f>IF(Table1[[#This Row],[B]]=2,Table1[[#This Row],[Yij]],0)</f>
        <v>8</v>
      </c>
      <c r="Q6" s="4" t="s">
        <v>25</v>
      </c>
      <c r="R6">
        <f>C10+C13</f>
        <v>23</v>
      </c>
      <c r="S6">
        <f t="shared" si="0"/>
        <v>11.5</v>
      </c>
      <c r="U6" s="4" t="s">
        <v>32</v>
      </c>
      <c r="V6">
        <v>11.5</v>
      </c>
      <c r="X6" s="4" t="s">
        <v>32</v>
      </c>
      <c r="Y6" s="4">
        <v>5</v>
      </c>
      <c r="Z6">
        <f>C10</f>
        <v>12</v>
      </c>
      <c r="AA6">
        <v>8</v>
      </c>
      <c r="AB6">
        <v>5</v>
      </c>
      <c r="AD6" s="4" t="s">
        <v>32</v>
      </c>
      <c r="AE6">
        <f t="shared" si="1"/>
        <v>0.5</v>
      </c>
      <c r="AG6" s="4" t="s">
        <v>32</v>
      </c>
      <c r="AH6">
        <f t="shared" si="2"/>
        <v>1.5811388300841898</v>
      </c>
      <c r="AK6">
        <v>3</v>
      </c>
      <c r="AL6">
        <v>1</v>
      </c>
      <c r="AM6">
        <v>1</v>
      </c>
      <c r="AN6">
        <v>0.5</v>
      </c>
      <c r="AO6">
        <v>11.5</v>
      </c>
      <c r="AQ6" s="4" t="s">
        <v>23</v>
      </c>
      <c r="AR6">
        <v>10.5</v>
      </c>
      <c r="AS6">
        <v>5</v>
      </c>
      <c r="AU6" s="4" t="s">
        <v>23</v>
      </c>
      <c r="AV6" s="7">
        <v>0.64334999999999998</v>
      </c>
      <c r="AW6">
        <v>10.271699999999999</v>
      </c>
      <c r="AX6">
        <f t="shared" si="3"/>
        <v>0.37755102040816324</v>
      </c>
      <c r="AY6">
        <f t="shared" si="4"/>
        <v>-0.31191905482032528</v>
      </c>
      <c r="BA6">
        <f t="shared" si="5"/>
        <v>0.37755102040816324</v>
      </c>
      <c r="BB6">
        <f t="shared" si="6"/>
        <v>-0.31191905482032528</v>
      </c>
    </row>
    <row r="7" spans="1:54" x14ac:dyDescent="0.3">
      <c r="A7">
        <v>3</v>
      </c>
      <c r="B7">
        <v>2</v>
      </c>
      <c r="C7" s="6">
        <v>8</v>
      </c>
      <c r="I7">
        <f>IF(Table1[[#This Row],[A]]=1,Table1[[#This Row],[Yij]],0)</f>
        <v>0</v>
      </c>
      <c r="J7">
        <f>IF(Table1[[#This Row],[A]]=2,Table1[[#This Row],[Yij]],0)</f>
        <v>0</v>
      </c>
      <c r="K7">
        <f>IF(Table1[[#This Row],[A]]=3,Table1[[#This Row],[Yij]],0)</f>
        <v>8</v>
      </c>
      <c r="N7">
        <f>IF(Table1[[#This Row],[B]]=1,Table1[[#This Row],[Yij]],0)</f>
        <v>0</v>
      </c>
      <c r="O7">
        <f>IF(Table1[[#This Row],[B]]=2,Table1[[#This Row],[Yij]],0)</f>
        <v>8</v>
      </c>
      <c r="Q7" s="4" t="s">
        <v>26</v>
      </c>
      <c r="R7">
        <f>C6+Table1[[#This Row],[Yij]]</f>
        <v>16</v>
      </c>
      <c r="S7">
        <f t="shared" si="0"/>
        <v>8</v>
      </c>
      <c r="U7" s="4" t="s">
        <v>33</v>
      </c>
      <c r="V7">
        <v>8</v>
      </c>
      <c r="X7" s="4" t="s">
        <v>33</v>
      </c>
      <c r="Y7" s="4">
        <v>6</v>
      </c>
      <c r="Z7">
        <f>Table1[[#This Row],[Yij]]</f>
        <v>8</v>
      </c>
      <c r="AA7">
        <v>8</v>
      </c>
      <c r="AB7">
        <v>6</v>
      </c>
      <c r="AD7" s="4" t="s">
        <v>33</v>
      </c>
      <c r="AE7">
        <f t="shared" si="1"/>
        <v>0</v>
      </c>
      <c r="AG7" s="4" t="s">
        <v>33</v>
      </c>
      <c r="AH7">
        <f t="shared" si="2"/>
        <v>0</v>
      </c>
      <c r="AK7">
        <v>3</v>
      </c>
      <c r="AL7">
        <v>2</v>
      </c>
      <c r="AM7">
        <v>1</v>
      </c>
      <c r="AN7">
        <v>0</v>
      </c>
      <c r="AO7">
        <v>8</v>
      </c>
      <c r="AQ7" s="4" t="s">
        <v>25</v>
      </c>
      <c r="AR7">
        <v>11.5</v>
      </c>
      <c r="AS7">
        <v>6</v>
      </c>
      <c r="AU7" s="4" t="s">
        <v>25</v>
      </c>
      <c r="AV7" s="7">
        <v>1.28155</v>
      </c>
      <c r="AW7">
        <v>12.277200000000001</v>
      </c>
      <c r="AX7">
        <f t="shared" si="3"/>
        <v>0.45918367346938777</v>
      </c>
      <c r="AY7">
        <f t="shared" si="4"/>
        <v>-0.10249050769145145</v>
      </c>
      <c r="BA7">
        <f t="shared" si="5"/>
        <v>0.45918367346938777</v>
      </c>
      <c r="BB7">
        <f t="shared" si="6"/>
        <v>-0.10249050769145145</v>
      </c>
    </row>
    <row r="8" spans="1:54" x14ac:dyDescent="0.3">
      <c r="A8">
        <v>1</v>
      </c>
      <c r="B8">
        <v>2</v>
      </c>
      <c r="C8" s="6">
        <v>2</v>
      </c>
      <c r="I8">
        <f>IF(Table1[[#This Row],[A]]=1,Table1[[#This Row],[Yij]],0)</f>
        <v>2</v>
      </c>
      <c r="J8">
        <f>IF(Table1[[#This Row],[A]]=2,Table1[[#This Row],[Yij]],0)</f>
        <v>0</v>
      </c>
      <c r="K8">
        <f>IF(Table1[[#This Row],[A]]=3,Table1[[#This Row],[Yij]],0)</f>
        <v>0</v>
      </c>
      <c r="N8">
        <f>IF(Table1[[#This Row],[B]]=1,Table1[[#This Row],[Yij]],0)</f>
        <v>0</v>
      </c>
      <c r="O8">
        <f>IF(Table1[[#This Row],[B]]=2,Table1[[#This Row],[Yij]],0)</f>
        <v>2</v>
      </c>
      <c r="U8" s="4" t="s">
        <v>34</v>
      </c>
      <c r="V8">
        <v>8</v>
      </c>
      <c r="X8" s="4" t="s">
        <v>34</v>
      </c>
      <c r="Y8" s="4">
        <v>1</v>
      </c>
      <c r="Z8">
        <f>C4</f>
        <v>8</v>
      </c>
      <c r="AA8">
        <v>9</v>
      </c>
      <c r="AB8">
        <v>7</v>
      </c>
      <c r="AD8" s="4" t="s">
        <v>34</v>
      </c>
      <c r="AE8">
        <f t="shared" si="1"/>
        <v>0</v>
      </c>
      <c r="AG8" s="4" t="s">
        <v>34</v>
      </c>
      <c r="AH8">
        <f t="shared" si="2"/>
        <v>0</v>
      </c>
      <c r="AK8">
        <v>1</v>
      </c>
      <c r="AL8">
        <v>1</v>
      </c>
      <c r="AM8">
        <v>2</v>
      </c>
      <c r="AN8">
        <v>0</v>
      </c>
      <c r="AO8">
        <v>8</v>
      </c>
      <c r="AX8">
        <f t="shared" si="3"/>
        <v>0.54081632653061229</v>
      </c>
      <c r="AY8">
        <f t="shared" si="4"/>
        <v>0.10249050769145157</v>
      </c>
    </row>
    <row r="9" spans="1:54" x14ac:dyDescent="0.3">
      <c r="A9">
        <v>1</v>
      </c>
      <c r="B9">
        <v>2</v>
      </c>
      <c r="C9" s="6">
        <v>3</v>
      </c>
      <c r="I9">
        <f>IF(Table1[[#This Row],[A]]=1,Table1[[#This Row],[Yij]],0)</f>
        <v>3</v>
      </c>
      <c r="J9">
        <f>IF(Table1[[#This Row],[A]]=2,Table1[[#This Row],[Yij]],0)</f>
        <v>0</v>
      </c>
      <c r="K9">
        <f>IF(Table1[[#This Row],[A]]=3,Table1[[#This Row],[Yij]],0)</f>
        <v>0</v>
      </c>
      <c r="N9">
        <f>IF(Table1[[#This Row],[B]]=1,Table1[[#This Row],[Yij]],0)</f>
        <v>0</v>
      </c>
      <c r="O9">
        <f>IF(Table1[[#This Row],[B]]=2,Table1[[#This Row],[Yij]],0)</f>
        <v>3</v>
      </c>
      <c r="U9" s="4" t="s">
        <v>35</v>
      </c>
      <c r="V9">
        <v>2.5</v>
      </c>
      <c r="X9" s="4" t="s">
        <v>35</v>
      </c>
      <c r="Y9" s="4">
        <v>2</v>
      </c>
      <c r="Z9">
        <f>C8</f>
        <v>2</v>
      </c>
      <c r="AA9">
        <v>9</v>
      </c>
      <c r="AB9">
        <v>8</v>
      </c>
      <c r="AD9" s="4" t="s">
        <v>35</v>
      </c>
      <c r="AE9">
        <f t="shared" si="1"/>
        <v>-0.5</v>
      </c>
      <c r="AG9" s="4" t="s">
        <v>35</v>
      </c>
      <c r="AH9">
        <f t="shared" si="2"/>
        <v>1.5811388300841898</v>
      </c>
      <c r="AK9">
        <v>1</v>
      </c>
      <c r="AL9">
        <v>2</v>
      </c>
      <c r="AM9">
        <v>2</v>
      </c>
      <c r="AN9">
        <v>-0.5</v>
      </c>
      <c r="AO9">
        <v>2.5</v>
      </c>
      <c r="AX9">
        <f t="shared" si="3"/>
        <v>0.62244897959183676</v>
      </c>
      <c r="AY9">
        <f t="shared" si="4"/>
        <v>0.31191905482032528</v>
      </c>
    </row>
    <row r="10" spans="1:54" x14ac:dyDescent="0.3">
      <c r="A10">
        <v>3</v>
      </c>
      <c r="B10">
        <v>1</v>
      </c>
      <c r="C10" s="6">
        <v>12</v>
      </c>
      <c r="I10">
        <f>IF(Table1[[#This Row],[A]]=1,Table1[[#This Row],[Yij]],0)</f>
        <v>0</v>
      </c>
      <c r="J10">
        <f>IF(Table1[[#This Row],[A]]=2,Table1[[#This Row],[Yij]],0)</f>
        <v>0</v>
      </c>
      <c r="K10">
        <f>IF(Table1[[#This Row],[A]]=3,Table1[[#This Row],[Yij]],0)</f>
        <v>12</v>
      </c>
      <c r="N10">
        <f>IF(Table1[[#This Row],[B]]=1,Table1[[#This Row],[Yij]],0)</f>
        <v>12</v>
      </c>
      <c r="O10">
        <f>IF(Table1[[#This Row],[B]]=2,Table1[[#This Row],[Yij]],0)</f>
        <v>0</v>
      </c>
      <c r="U10" s="4" t="s">
        <v>36</v>
      </c>
      <c r="V10">
        <v>10.5</v>
      </c>
      <c r="X10" s="4" t="s">
        <v>36</v>
      </c>
      <c r="Y10" s="4">
        <v>3</v>
      </c>
      <c r="Z10">
        <f>C12</f>
        <v>10</v>
      </c>
      <c r="AA10">
        <v>10</v>
      </c>
      <c r="AB10">
        <v>9</v>
      </c>
      <c r="AD10" s="4" t="s">
        <v>36</v>
      </c>
      <c r="AE10">
        <f t="shared" si="1"/>
        <v>-0.5</v>
      </c>
      <c r="AG10" s="4" t="s">
        <v>36</v>
      </c>
      <c r="AH10">
        <f t="shared" si="2"/>
        <v>1.5811388300841898</v>
      </c>
      <c r="AK10">
        <v>2</v>
      </c>
      <c r="AL10">
        <v>1</v>
      </c>
      <c r="AM10">
        <v>2</v>
      </c>
      <c r="AN10">
        <v>-0.5</v>
      </c>
      <c r="AO10">
        <v>10.5</v>
      </c>
      <c r="AX10">
        <f t="shared" si="3"/>
        <v>0.70408163265306123</v>
      </c>
      <c r="AY10">
        <f t="shared" si="4"/>
        <v>0.53617626636580651</v>
      </c>
    </row>
    <row r="11" spans="1:54" x14ac:dyDescent="0.3">
      <c r="A11">
        <v>1</v>
      </c>
      <c r="B11">
        <v>1</v>
      </c>
      <c r="C11" s="6">
        <v>8</v>
      </c>
      <c r="I11">
        <f>IF(Table1[[#This Row],[A]]=1,Table1[[#This Row],[Yij]],0)</f>
        <v>8</v>
      </c>
      <c r="J11">
        <f>IF(Table1[[#This Row],[A]]=2,Table1[[#This Row],[Yij]],0)</f>
        <v>0</v>
      </c>
      <c r="K11">
        <f>IF(Table1[[#This Row],[A]]=3,Table1[[#This Row],[Yij]],0)</f>
        <v>0</v>
      </c>
      <c r="N11">
        <f>IF(Table1[[#This Row],[B]]=1,Table1[[#This Row],[Yij]],0)</f>
        <v>8</v>
      </c>
      <c r="O11">
        <f>IF(Table1[[#This Row],[B]]=2,Table1[[#This Row],[Yij]],0)</f>
        <v>0</v>
      </c>
      <c r="U11" s="4" t="s">
        <v>37</v>
      </c>
      <c r="V11">
        <v>9</v>
      </c>
      <c r="X11" s="4" t="s">
        <v>37</v>
      </c>
      <c r="Y11" s="4">
        <v>4</v>
      </c>
      <c r="Z11">
        <f>C5</f>
        <v>9</v>
      </c>
      <c r="AA11">
        <v>11</v>
      </c>
      <c r="AB11">
        <v>10</v>
      </c>
      <c r="AD11" s="4" t="s">
        <v>37</v>
      </c>
      <c r="AE11">
        <f t="shared" si="1"/>
        <v>0</v>
      </c>
      <c r="AG11" s="4" t="s">
        <v>37</v>
      </c>
      <c r="AH11">
        <f t="shared" si="2"/>
        <v>0</v>
      </c>
      <c r="AK11">
        <v>2</v>
      </c>
      <c r="AL11">
        <v>2</v>
      </c>
      <c r="AM11">
        <v>2</v>
      </c>
      <c r="AN11">
        <v>0</v>
      </c>
      <c r="AO11">
        <v>9</v>
      </c>
      <c r="AX11">
        <f t="shared" si="3"/>
        <v>0.7857142857142857</v>
      </c>
      <c r="AY11">
        <f t="shared" si="4"/>
        <v>0.79163860774337469</v>
      </c>
    </row>
    <row r="12" spans="1:54" x14ac:dyDescent="0.3">
      <c r="A12">
        <v>2</v>
      </c>
      <c r="B12">
        <v>1</v>
      </c>
      <c r="C12" s="6">
        <v>10</v>
      </c>
      <c r="I12">
        <f>IF(Table1[[#This Row],[A]]=1,Table1[[#This Row],[Yij]],0)</f>
        <v>0</v>
      </c>
      <c r="J12">
        <f>IF(Table1[[#This Row],[A]]=2,Table1[[#This Row],[Yij]],0)</f>
        <v>10</v>
      </c>
      <c r="K12">
        <f>IF(Table1[[#This Row],[A]]=3,Table1[[#This Row],[Yij]],0)</f>
        <v>0</v>
      </c>
      <c r="N12">
        <f>IF(Table1[[#This Row],[B]]=1,Table1[[#This Row],[Yij]],0)</f>
        <v>10</v>
      </c>
      <c r="O12">
        <f>IF(Table1[[#This Row],[B]]=2,Table1[[#This Row],[Yij]],0)</f>
        <v>0</v>
      </c>
      <c r="U12" s="4" t="s">
        <v>39</v>
      </c>
      <c r="V12">
        <v>11.5</v>
      </c>
      <c r="X12" s="4" t="s">
        <v>39</v>
      </c>
      <c r="Y12" s="4">
        <v>5</v>
      </c>
      <c r="Z12">
        <f>C13</f>
        <v>11</v>
      </c>
      <c r="AA12">
        <v>11</v>
      </c>
      <c r="AB12">
        <v>11</v>
      </c>
      <c r="AD12" s="4" t="s">
        <v>39</v>
      </c>
      <c r="AE12">
        <f t="shared" si="1"/>
        <v>-0.5</v>
      </c>
      <c r="AG12" s="4" t="s">
        <v>39</v>
      </c>
      <c r="AH12">
        <f t="shared" si="2"/>
        <v>1.5811388300841898</v>
      </c>
      <c r="AK12">
        <v>3</v>
      </c>
      <c r="AL12">
        <v>1</v>
      </c>
      <c r="AM12">
        <v>2</v>
      </c>
      <c r="AN12">
        <v>-0.5</v>
      </c>
      <c r="AO12">
        <v>11.5</v>
      </c>
      <c r="AX12">
        <f t="shared" si="3"/>
        <v>0.86734693877551017</v>
      </c>
      <c r="AY12">
        <f t="shared" si="4"/>
        <v>1.1139372153566887</v>
      </c>
    </row>
    <row r="13" spans="1:54" x14ac:dyDescent="0.3">
      <c r="A13">
        <v>3</v>
      </c>
      <c r="B13">
        <v>1</v>
      </c>
      <c r="C13" s="6">
        <v>11</v>
      </c>
      <c r="I13">
        <f>IF(Table1[[#This Row],[A]]=1,Table1[[#This Row],[Yij]],0)</f>
        <v>0</v>
      </c>
      <c r="J13">
        <f>IF(Table1[[#This Row],[A]]=2,Table1[[#This Row],[Yij]],0)</f>
        <v>0</v>
      </c>
      <c r="K13">
        <f>IF(Table1[[#This Row],[A]]=3,Table1[[#This Row],[Yij]],0)</f>
        <v>11</v>
      </c>
      <c r="N13">
        <f>IF(Table1[[#This Row],[B]]=1,Table1[[#This Row],[Yij]],0)</f>
        <v>11</v>
      </c>
      <c r="O13">
        <f>IF(Table1[[#This Row],[B]]=2,Table1[[#This Row],[Yij]],0)</f>
        <v>0</v>
      </c>
      <c r="U13" s="4" t="s">
        <v>38</v>
      </c>
      <c r="V13">
        <v>8</v>
      </c>
      <c r="X13" s="4" t="s">
        <v>38</v>
      </c>
      <c r="Y13" s="4">
        <v>6</v>
      </c>
      <c r="Z13">
        <f>C6</f>
        <v>8</v>
      </c>
      <c r="AA13">
        <v>12</v>
      </c>
      <c r="AB13">
        <v>12</v>
      </c>
      <c r="AD13" s="4" t="s">
        <v>38</v>
      </c>
      <c r="AE13">
        <f t="shared" si="1"/>
        <v>0</v>
      </c>
      <c r="AG13" s="4" t="s">
        <v>38</v>
      </c>
      <c r="AH13">
        <f t="shared" si="2"/>
        <v>0</v>
      </c>
      <c r="AK13">
        <v>3</v>
      </c>
      <c r="AL13">
        <v>2</v>
      </c>
      <c r="AM13">
        <v>2</v>
      </c>
      <c r="AN13">
        <v>0</v>
      </c>
      <c r="AO13">
        <v>8</v>
      </c>
      <c r="AX13">
        <f t="shared" si="3"/>
        <v>0.94897959183673475</v>
      </c>
      <c r="AY13">
        <f t="shared" si="4"/>
        <v>1.6350392668017109</v>
      </c>
    </row>
    <row r="14" spans="1:54" x14ac:dyDescent="0.3">
      <c r="AD14" s="5" t="s">
        <v>42</v>
      </c>
      <c r="AE14" s="5">
        <f>SUM(AE2:AE13)</f>
        <v>0</v>
      </c>
      <c r="AF14" s="5"/>
      <c r="AG14" s="5" t="s">
        <v>93</v>
      </c>
      <c r="AH14" s="5">
        <f>_xlfn.T.INV.2T(0.00208333333333333, 5)</f>
        <v>5.8396611960101934</v>
      </c>
    </row>
    <row r="15" spans="1:54" x14ac:dyDescent="0.3">
      <c r="H15" s="5" t="s">
        <v>12</v>
      </c>
      <c r="I15">
        <f>SUM(I4,I8,I11)/3</f>
        <v>6</v>
      </c>
      <c r="J15">
        <f>SUM(J2,J3,J12)/3</f>
        <v>10</v>
      </c>
      <c r="K15">
        <f>SUM(K6,K7,K10)/3</f>
        <v>9.3333333333333339</v>
      </c>
      <c r="M15" s="5" t="s">
        <v>13</v>
      </c>
      <c r="N15">
        <f>SUM(N2,N4,N10,N11,N12,N13)/6</f>
        <v>10</v>
      </c>
      <c r="O15">
        <f>SUM(O3,O5,O6,O7,O8,O9)/6</f>
        <v>6.5</v>
      </c>
    </row>
    <row r="21" spans="1:5" x14ac:dyDescent="0.3">
      <c r="A21">
        <v>1</v>
      </c>
      <c r="B21" t="s">
        <v>3</v>
      </c>
      <c r="D21">
        <v>1</v>
      </c>
      <c r="E21" t="s">
        <v>4</v>
      </c>
    </row>
    <row r="22" spans="1:5" x14ac:dyDescent="0.3">
      <c r="A22">
        <v>2</v>
      </c>
      <c r="B22" t="s">
        <v>5</v>
      </c>
      <c r="D22">
        <v>2</v>
      </c>
      <c r="E22" t="s">
        <v>6</v>
      </c>
    </row>
    <row r="23" spans="1:5" x14ac:dyDescent="0.3">
      <c r="A23">
        <v>3</v>
      </c>
      <c r="B23" t="s">
        <v>7</v>
      </c>
    </row>
  </sheetData>
  <sortState xmlns:xlrd2="http://schemas.microsoft.com/office/spreadsheetml/2017/richdata2" ref="AA2:AA13">
    <sortCondition ref="AA2:AA13"/>
  </sortState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F6008-22B5-4D9E-BE1B-93806E000BDC}">
  <dimension ref="A1:R77"/>
  <sheetViews>
    <sheetView showGridLines="0" topLeftCell="F1" workbookViewId="0">
      <selection activeCell="T12" sqref="T12"/>
    </sheetView>
  </sheetViews>
  <sheetFormatPr defaultRowHeight="14.4" x14ac:dyDescent="0.3"/>
  <cols>
    <col min="2" max="2" width="31" bestFit="1" customWidth="1"/>
    <col min="3" max="7" width="26.109375" bestFit="1" customWidth="1"/>
    <col min="8" max="8" width="19.33203125" bestFit="1" customWidth="1"/>
    <col min="12" max="12" width="26.109375" bestFit="1" customWidth="1"/>
  </cols>
  <sheetData>
    <row r="1" spans="1:16" x14ac:dyDescent="0.3">
      <c r="B1" s="5" t="s">
        <v>50</v>
      </c>
      <c r="C1" s="5" t="s">
        <v>41</v>
      </c>
    </row>
    <row r="2" spans="1:16" x14ac:dyDescent="0.3">
      <c r="A2" s="19" t="s">
        <v>97</v>
      </c>
      <c r="B2" s="8" t="s">
        <v>99</v>
      </c>
      <c r="C2" t="s">
        <v>100</v>
      </c>
      <c r="D2" s="8" t="s">
        <v>101</v>
      </c>
      <c r="E2" t="s">
        <v>102</v>
      </c>
      <c r="F2" s="8" t="s">
        <v>103</v>
      </c>
      <c r="G2" t="s">
        <v>104</v>
      </c>
    </row>
    <row r="3" spans="1:16" x14ac:dyDescent="0.3">
      <c r="A3" s="19">
        <v>1</v>
      </c>
      <c r="B3" s="8">
        <v>8</v>
      </c>
      <c r="C3" s="8">
        <v>3</v>
      </c>
      <c r="D3">
        <v>11</v>
      </c>
      <c r="E3">
        <v>9</v>
      </c>
      <c r="F3">
        <v>12</v>
      </c>
      <c r="G3">
        <v>8</v>
      </c>
    </row>
    <row r="4" spans="1:16" x14ac:dyDescent="0.3">
      <c r="A4" s="19">
        <v>2</v>
      </c>
      <c r="B4" s="8">
        <v>8</v>
      </c>
      <c r="C4" s="8">
        <v>2</v>
      </c>
      <c r="D4">
        <v>10</v>
      </c>
      <c r="E4">
        <v>9</v>
      </c>
      <c r="F4">
        <v>11</v>
      </c>
      <c r="G4">
        <v>8</v>
      </c>
    </row>
    <row r="5" spans="1:16" x14ac:dyDescent="0.3">
      <c r="B5" s="5">
        <f>MEDIAN(B3:B4)</f>
        <v>8</v>
      </c>
      <c r="C5" s="5">
        <f t="shared" ref="C5:G5" si="0">MEDIAN(C3:C4)</f>
        <v>2.5</v>
      </c>
      <c r="D5" s="5">
        <f t="shared" si="0"/>
        <v>10.5</v>
      </c>
      <c r="E5" s="5">
        <f t="shared" si="0"/>
        <v>9</v>
      </c>
      <c r="F5" s="5">
        <f t="shared" si="0"/>
        <v>11.5</v>
      </c>
      <c r="G5" s="5">
        <f t="shared" si="0"/>
        <v>8</v>
      </c>
      <c r="H5" s="5" t="s">
        <v>92</v>
      </c>
    </row>
    <row r="6" spans="1:16" x14ac:dyDescent="0.3">
      <c r="B6" s="5">
        <f>AVERAGE(B3:B4)</f>
        <v>8</v>
      </c>
      <c r="C6" s="5">
        <f t="shared" ref="C6:G6" si="1">AVERAGE(C3:C4)</f>
        <v>2.5</v>
      </c>
      <c r="D6" s="5">
        <f t="shared" si="1"/>
        <v>10.5</v>
      </c>
      <c r="E6" s="5">
        <f t="shared" si="1"/>
        <v>9</v>
      </c>
      <c r="F6" s="5">
        <f t="shared" si="1"/>
        <v>11.5</v>
      </c>
      <c r="G6" s="5">
        <f t="shared" si="1"/>
        <v>8</v>
      </c>
      <c r="H6" s="5" t="s">
        <v>62</v>
      </c>
    </row>
    <row r="7" spans="1:16" x14ac:dyDescent="0.3">
      <c r="B7" s="5"/>
      <c r="C7" s="5"/>
      <c r="D7" s="5"/>
      <c r="E7" s="5"/>
      <c r="F7" s="5"/>
      <c r="G7" s="5"/>
      <c r="H7" s="5"/>
    </row>
    <row r="8" spans="1:16" x14ac:dyDescent="0.3">
      <c r="B8" s="5"/>
      <c r="C8" s="5"/>
      <c r="D8" s="5"/>
      <c r="E8" s="5"/>
      <c r="F8" s="5"/>
      <c r="G8" s="5"/>
      <c r="H8" s="5"/>
    </row>
    <row r="9" spans="1:16" x14ac:dyDescent="0.3">
      <c r="A9" s="19" t="s">
        <v>97</v>
      </c>
      <c r="B9" s="8" t="s">
        <v>99</v>
      </c>
      <c r="C9" t="s">
        <v>100</v>
      </c>
      <c r="D9" s="8" t="s">
        <v>101</v>
      </c>
      <c r="E9" t="s">
        <v>102</v>
      </c>
      <c r="F9" s="8" t="s">
        <v>103</v>
      </c>
      <c r="G9" t="s">
        <v>104</v>
      </c>
      <c r="H9" s="5"/>
      <c r="L9" t="s">
        <v>63</v>
      </c>
    </row>
    <row r="10" spans="1:16" x14ac:dyDescent="0.3">
      <c r="A10" s="19">
        <v>1</v>
      </c>
      <c r="B10">
        <f>ABS(B3-B$5)</f>
        <v>0</v>
      </c>
      <c r="C10">
        <f t="shared" ref="C10:G11" si="2">ABS(C3-C$5)</f>
        <v>0.5</v>
      </c>
      <c r="D10">
        <f t="shared" si="2"/>
        <v>0.5</v>
      </c>
      <c r="E10">
        <f t="shared" si="2"/>
        <v>0</v>
      </c>
      <c r="F10">
        <f t="shared" si="2"/>
        <v>0.5</v>
      </c>
      <c r="G10">
        <f t="shared" si="2"/>
        <v>0</v>
      </c>
      <c r="H10" s="5" t="s">
        <v>98</v>
      </c>
    </row>
    <row r="11" spans="1:16" ht="15" thickBot="1" x14ac:dyDescent="0.35">
      <c r="A11" s="19">
        <v>2</v>
      </c>
      <c r="B11">
        <f>ABS(B4-B$5)</f>
        <v>0</v>
      </c>
      <c r="C11">
        <f t="shared" si="2"/>
        <v>0.5</v>
      </c>
      <c r="D11">
        <f t="shared" si="2"/>
        <v>0.5</v>
      </c>
      <c r="E11">
        <f t="shared" si="2"/>
        <v>0</v>
      </c>
      <c r="F11">
        <f t="shared" si="2"/>
        <v>0.5</v>
      </c>
      <c r="G11">
        <f t="shared" si="2"/>
        <v>0</v>
      </c>
      <c r="L11" t="s">
        <v>64</v>
      </c>
    </row>
    <row r="12" spans="1:16" x14ac:dyDescent="0.3">
      <c r="L12" s="11" t="s">
        <v>65</v>
      </c>
      <c r="M12" s="11" t="s">
        <v>66</v>
      </c>
      <c r="N12" s="11" t="s">
        <v>67</v>
      </c>
      <c r="O12" s="11" t="s">
        <v>68</v>
      </c>
      <c r="P12" s="11" t="s">
        <v>69</v>
      </c>
    </row>
    <row r="13" spans="1:16" x14ac:dyDescent="0.3">
      <c r="L13" s="9" t="s">
        <v>99</v>
      </c>
      <c r="M13" s="9">
        <v>2</v>
      </c>
      <c r="N13" s="9">
        <v>0</v>
      </c>
      <c r="O13" s="9">
        <v>0</v>
      </c>
      <c r="P13" s="9">
        <v>0</v>
      </c>
    </row>
    <row r="14" spans="1:16" x14ac:dyDescent="0.3">
      <c r="B14" t="s">
        <v>63</v>
      </c>
      <c r="L14" s="9" t="s">
        <v>100</v>
      </c>
      <c r="M14" s="9">
        <v>2</v>
      </c>
      <c r="N14" s="9">
        <v>1</v>
      </c>
      <c r="O14" s="9">
        <v>0.5</v>
      </c>
      <c r="P14" s="9">
        <v>0</v>
      </c>
    </row>
    <row r="15" spans="1:16" x14ac:dyDescent="0.3">
      <c r="L15" s="9" t="s">
        <v>101</v>
      </c>
      <c r="M15" s="9">
        <v>2</v>
      </c>
      <c r="N15" s="9">
        <v>1</v>
      </c>
      <c r="O15" s="9">
        <v>0.5</v>
      </c>
      <c r="P15" s="9">
        <v>0</v>
      </c>
    </row>
    <row r="16" spans="1:16" ht="15" thickBot="1" x14ac:dyDescent="0.35">
      <c r="B16" t="s">
        <v>64</v>
      </c>
      <c r="L16" s="9" t="s">
        <v>102</v>
      </c>
      <c r="M16" s="9">
        <v>2</v>
      </c>
      <c r="N16" s="9">
        <v>0</v>
      </c>
      <c r="O16" s="9">
        <v>0</v>
      </c>
      <c r="P16" s="9">
        <v>0</v>
      </c>
    </row>
    <row r="17" spans="2:18" x14ac:dyDescent="0.3">
      <c r="B17" s="11" t="s">
        <v>65</v>
      </c>
      <c r="C17" s="11" t="s">
        <v>66</v>
      </c>
      <c r="D17" s="11" t="s">
        <v>67</v>
      </c>
      <c r="E17" s="11" t="s">
        <v>68</v>
      </c>
      <c r="F17" s="11" t="s">
        <v>69</v>
      </c>
      <c r="L17" s="9" t="s">
        <v>103</v>
      </c>
      <c r="M17" s="9">
        <v>2</v>
      </c>
      <c r="N17" s="9">
        <v>1</v>
      </c>
      <c r="O17" s="9">
        <v>0.5</v>
      </c>
      <c r="P17" s="9">
        <v>0</v>
      </c>
    </row>
    <row r="18" spans="2:18" ht="15" thickBot="1" x14ac:dyDescent="0.35">
      <c r="B18" s="9" t="s">
        <v>70</v>
      </c>
      <c r="C18" s="9">
        <v>2</v>
      </c>
      <c r="D18" s="9">
        <v>0</v>
      </c>
      <c r="E18" s="9">
        <v>0</v>
      </c>
      <c r="F18" s="9">
        <v>0</v>
      </c>
      <c r="L18" s="10" t="s">
        <v>104</v>
      </c>
      <c r="M18" s="10">
        <v>2</v>
      </c>
      <c r="N18" s="10">
        <v>0</v>
      </c>
      <c r="O18" s="10">
        <v>0</v>
      </c>
      <c r="P18" s="10">
        <v>0</v>
      </c>
    </row>
    <row r="19" spans="2:18" x14ac:dyDescent="0.3">
      <c r="B19" s="9" t="s">
        <v>71</v>
      </c>
      <c r="C19" s="9">
        <v>2</v>
      </c>
      <c r="D19" s="9">
        <v>1</v>
      </c>
      <c r="E19" s="9">
        <v>0.5</v>
      </c>
      <c r="F19" s="9">
        <v>0</v>
      </c>
    </row>
    <row r="20" spans="2:18" x14ac:dyDescent="0.3">
      <c r="B20" s="9" t="s">
        <v>72</v>
      </c>
      <c r="C20" s="9">
        <v>2</v>
      </c>
      <c r="D20" s="9">
        <v>1</v>
      </c>
      <c r="E20" s="9">
        <v>0.5</v>
      </c>
      <c r="F20" s="9">
        <v>0</v>
      </c>
    </row>
    <row r="21" spans="2:18" ht="15" thickBot="1" x14ac:dyDescent="0.35">
      <c r="B21" s="9" t="s">
        <v>73</v>
      </c>
      <c r="C21" s="9">
        <v>2</v>
      </c>
      <c r="D21" s="9">
        <v>0</v>
      </c>
      <c r="E21" s="9">
        <v>0</v>
      </c>
      <c r="F21" s="9">
        <v>0</v>
      </c>
      <c r="L21" t="s">
        <v>76</v>
      </c>
    </row>
    <row r="22" spans="2:18" x14ac:dyDescent="0.3">
      <c r="B22" s="9" t="s">
        <v>74</v>
      </c>
      <c r="C22" s="9">
        <v>2</v>
      </c>
      <c r="D22" s="9">
        <v>1</v>
      </c>
      <c r="E22" s="9">
        <v>0.5</v>
      </c>
      <c r="F22" s="9">
        <v>0</v>
      </c>
      <c r="L22" s="11" t="s">
        <v>77</v>
      </c>
      <c r="M22" s="11" t="s">
        <v>78</v>
      </c>
      <c r="N22" s="11" t="s">
        <v>79</v>
      </c>
      <c r="O22" s="11" t="s">
        <v>80</v>
      </c>
      <c r="P22" s="11" t="s">
        <v>81</v>
      </c>
      <c r="Q22" s="11" t="s">
        <v>82</v>
      </c>
      <c r="R22" s="11" t="s">
        <v>83</v>
      </c>
    </row>
    <row r="23" spans="2:18" ht="15" thickBot="1" x14ac:dyDescent="0.35">
      <c r="B23" s="10" t="s">
        <v>75</v>
      </c>
      <c r="C23" s="10">
        <v>2</v>
      </c>
      <c r="D23" s="10">
        <v>0</v>
      </c>
      <c r="E23" s="10">
        <v>0</v>
      </c>
      <c r="F23" s="10">
        <v>0</v>
      </c>
      <c r="L23" s="9" t="s">
        <v>84</v>
      </c>
      <c r="M23" s="9">
        <v>0.75</v>
      </c>
      <c r="N23" s="9">
        <v>5</v>
      </c>
      <c r="O23" s="9">
        <v>0.15</v>
      </c>
      <c r="P23" s="9">
        <v>65535</v>
      </c>
      <c r="Q23" s="9" t="e">
        <v>#DIV/0!</v>
      </c>
      <c r="R23" s="9">
        <v>4.3873741874061292</v>
      </c>
    </row>
    <row r="24" spans="2:18" x14ac:dyDescent="0.3">
      <c r="L24" s="9" t="s">
        <v>85</v>
      </c>
      <c r="M24" s="9">
        <v>0</v>
      </c>
      <c r="N24" s="9">
        <v>6</v>
      </c>
      <c r="O24" s="9">
        <v>0</v>
      </c>
      <c r="P24" s="9"/>
      <c r="Q24" s="9"/>
      <c r="R24" s="9"/>
    </row>
    <row r="25" spans="2:18" x14ac:dyDescent="0.3">
      <c r="L25" s="9"/>
      <c r="M25" s="9"/>
      <c r="N25" s="9"/>
      <c r="O25" s="9"/>
      <c r="P25" s="9"/>
      <c r="Q25" s="9"/>
      <c r="R25" s="9"/>
    </row>
    <row r="26" spans="2:18" ht="15" thickBot="1" x14ac:dyDescent="0.35">
      <c r="B26" t="s">
        <v>76</v>
      </c>
      <c r="L26" s="10" t="s">
        <v>86</v>
      </c>
      <c r="M26" s="10">
        <v>0.75</v>
      </c>
      <c r="N26" s="10">
        <v>11</v>
      </c>
      <c r="O26" s="10"/>
      <c r="P26" s="10"/>
      <c r="Q26" s="10"/>
      <c r="R26" s="10"/>
    </row>
    <row r="27" spans="2:18" x14ac:dyDescent="0.3">
      <c r="B27" s="11" t="s">
        <v>77</v>
      </c>
      <c r="C27" s="11" t="s">
        <v>78</v>
      </c>
      <c r="D27" s="11" t="s">
        <v>79</v>
      </c>
      <c r="E27" s="11" t="s">
        <v>80</v>
      </c>
      <c r="F27" s="11" t="s">
        <v>81</v>
      </c>
      <c r="G27" s="11" t="s">
        <v>82</v>
      </c>
      <c r="H27" s="11" t="s">
        <v>83</v>
      </c>
    </row>
    <row r="28" spans="2:18" x14ac:dyDescent="0.3">
      <c r="B28" s="9" t="s">
        <v>84</v>
      </c>
      <c r="C28" s="9">
        <v>0.75</v>
      </c>
      <c r="D28" s="9">
        <v>5</v>
      </c>
      <c r="E28" s="9">
        <v>0.15</v>
      </c>
      <c r="F28" s="9">
        <v>65535</v>
      </c>
      <c r="G28" s="9" t="e">
        <v>#DIV/0!</v>
      </c>
      <c r="H28" s="9">
        <v>4.3873741874061292</v>
      </c>
    </row>
    <row r="29" spans="2:18" x14ac:dyDescent="0.3">
      <c r="B29" s="9" t="s">
        <v>85</v>
      </c>
      <c r="C29" s="9">
        <v>0</v>
      </c>
      <c r="D29" s="9">
        <v>6</v>
      </c>
      <c r="E29" s="9">
        <v>0</v>
      </c>
      <c r="F29" s="9"/>
      <c r="G29" s="9"/>
      <c r="H29" s="9"/>
    </row>
    <row r="30" spans="2:18" x14ac:dyDescent="0.3">
      <c r="B30" s="9"/>
      <c r="C30" s="9"/>
      <c r="D30" s="9"/>
      <c r="E30" s="9"/>
      <c r="F30" s="9"/>
      <c r="G30" s="9"/>
      <c r="H30" s="9"/>
    </row>
    <row r="31" spans="2:18" ht="15" thickBot="1" x14ac:dyDescent="0.35">
      <c r="B31" s="10" t="s">
        <v>86</v>
      </c>
      <c r="C31" s="10">
        <v>0.75</v>
      </c>
      <c r="D31" s="10">
        <v>11</v>
      </c>
      <c r="E31" s="10"/>
      <c r="F31" s="10"/>
      <c r="G31" s="10"/>
      <c r="H31" s="10"/>
    </row>
    <row r="34" spans="2:8" s="20" customFormat="1" x14ac:dyDescent="0.3">
      <c r="B34" s="20" t="s">
        <v>87</v>
      </c>
    </row>
    <row r="35" spans="2:8" s="20" customFormat="1" x14ac:dyDescent="0.3"/>
    <row r="36" spans="2:8" s="20" customFormat="1" x14ac:dyDescent="0.3">
      <c r="B36" s="20" t="s">
        <v>64</v>
      </c>
      <c r="C36" s="20" t="s">
        <v>57</v>
      </c>
      <c r="D36" s="20" t="s">
        <v>58</v>
      </c>
      <c r="E36" s="20" t="s">
        <v>59</v>
      </c>
      <c r="F36" s="20" t="s">
        <v>60</v>
      </c>
      <c r="G36" s="20" t="s">
        <v>61</v>
      </c>
      <c r="H36" s="20" t="s">
        <v>86</v>
      </c>
    </row>
    <row r="37" spans="2:8" s="20" customFormat="1" ht="15" thickBot="1" x14ac:dyDescent="0.35">
      <c r="B37" s="21">
        <v>8</v>
      </c>
      <c r="C37" s="21"/>
      <c r="D37" s="21"/>
      <c r="E37" s="21"/>
      <c r="F37" s="21"/>
      <c r="G37" s="21"/>
      <c r="H37" s="21"/>
    </row>
    <row r="38" spans="2:8" s="20" customFormat="1" x14ac:dyDescent="0.3">
      <c r="B38" s="22" t="s">
        <v>66</v>
      </c>
      <c r="C38" s="22">
        <v>2</v>
      </c>
      <c r="D38" s="22">
        <v>2</v>
      </c>
      <c r="E38" s="22">
        <v>2</v>
      </c>
      <c r="F38" s="22">
        <v>2</v>
      </c>
      <c r="G38" s="22">
        <v>2</v>
      </c>
      <c r="H38" s="22">
        <v>10</v>
      </c>
    </row>
    <row r="39" spans="2:8" s="20" customFormat="1" x14ac:dyDescent="0.3">
      <c r="B39" s="22" t="s">
        <v>67</v>
      </c>
      <c r="C39" s="22">
        <v>5</v>
      </c>
      <c r="D39" s="22">
        <v>21</v>
      </c>
      <c r="E39" s="22">
        <v>18</v>
      </c>
      <c r="F39" s="22">
        <v>23</v>
      </c>
      <c r="G39" s="22">
        <v>16</v>
      </c>
      <c r="H39" s="22">
        <v>83</v>
      </c>
    </row>
    <row r="40" spans="2:8" s="20" customFormat="1" x14ac:dyDescent="0.3">
      <c r="B40" s="22" t="s">
        <v>68</v>
      </c>
      <c r="C40" s="22">
        <v>2.5</v>
      </c>
      <c r="D40" s="22">
        <v>10.5</v>
      </c>
      <c r="E40" s="22">
        <v>9</v>
      </c>
      <c r="F40" s="22">
        <v>11.5</v>
      </c>
      <c r="G40" s="22">
        <v>8</v>
      </c>
      <c r="H40" s="22">
        <v>8.3000000000000007</v>
      </c>
    </row>
    <row r="41" spans="2:8" s="20" customFormat="1" x14ac:dyDescent="0.3">
      <c r="B41" s="22" t="s">
        <v>69</v>
      </c>
      <c r="C41" s="22">
        <v>0.5</v>
      </c>
      <c r="D41" s="22">
        <v>0.5</v>
      </c>
      <c r="E41" s="22">
        <v>0</v>
      </c>
      <c r="F41" s="22">
        <v>0.5</v>
      </c>
      <c r="G41" s="22">
        <v>0</v>
      </c>
      <c r="H41" s="22">
        <v>11.122222222222225</v>
      </c>
    </row>
    <row r="42" spans="2:8" s="20" customFormat="1" x14ac:dyDescent="0.3">
      <c r="B42" s="22"/>
      <c r="C42" s="22"/>
      <c r="D42" s="22"/>
      <c r="E42" s="22"/>
      <c r="F42" s="22"/>
      <c r="G42" s="22"/>
      <c r="H42" s="22"/>
    </row>
    <row r="43" spans="2:8" s="20" customFormat="1" ht="15" thickBot="1" x14ac:dyDescent="0.35">
      <c r="B43" s="21" t="s">
        <v>86</v>
      </c>
      <c r="C43" s="21"/>
      <c r="D43" s="21"/>
    </row>
    <row r="44" spans="2:8" s="20" customFormat="1" x14ac:dyDescent="0.3">
      <c r="B44" s="22" t="s">
        <v>66</v>
      </c>
      <c r="C44" s="22">
        <v>2</v>
      </c>
      <c r="D44" s="22">
        <v>2</v>
      </c>
      <c r="E44" s="20">
        <v>2</v>
      </c>
      <c r="F44" s="20">
        <v>2</v>
      </c>
      <c r="G44" s="20">
        <v>2</v>
      </c>
    </row>
    <row r="45" spans="2:8" s="20" customFormat="1" x14ac:dyDescent="0.3">
      <c r="B45" s="22" t="s">
        <v>67</v>
      </c>
      <c r="C45" s="22">
        <v>5</v>
      </c>
      <c r="D45" s="22">
        <v>21</v>
      </c>
      <c r="E45" s="20">
        <v>18</v>
      </c>
      <c r="F45" s="20">
        <v>23</v>
      </c>
      <c r="G45" s="20">
        <v>16</v>
      </c>
    </row>
    <row r="46" spans="2:8" s="20" customFormat="1" x14ac:dyDescent="0.3">
      <c r="B46" s="22" t="s">
        <v>68</v>
      </c>
      <c r="C46" s="22">
        <v>2.5</v>
      </c>
      <c r="D46" s="22">
        <v>10.5</v>
      </c>
      <c r="E46" s="20">
        <v>9</v>
      </c>
      <c r="F46" s="20">
        <v>11.5</v>
      </c>
      <c r="G46" s="20">
        <v>8</v>
      </c>
    </row>
    <row r="47" spans="2:8" s="20" customFormat="1" x14ac:dyDescent="0.3">
      <c r="B47" s="22" t="s">
        <v>69</v>
      </c>
      <c r="C47" s="22">
        <v>0.5</v>
      </c>
      <c r="D47" s="22">
        <v>0.5</v>
      </c>
      <c r="E47" s="20">
        <v>0</v>
      </c>
      <c r="F47" s="20">
        <v>0.5</v>
      </c>
      <c r="G47" s="20">
        <v>0</v>
      </c>
    </row>
    <row r="48" spans="2:8" s="20" customFormat="1" x14ac:dyDescent="0.3">
      <c r="B48" s="22"/>
      <c r="C48" s="22"/>
      <c r="D48" s="22"/>
    </row>
    <row r="49" spans="2:8" s="20" customFormat="1" x14ac:dyDescent="0.3"/>
    <row r="50" spans="2:8" s="20" customFormat="1" ht="15" thickBot="1" x14ac:dyDescent="0.35">
      <c r="B50" s="20" t="s">
        <v>76</v>
      </c>
    </row>
    <row r="51" spans="2:8" s="20" customFormat="1" x14ac:dyDescent="0.3">
      <c r="B51" s="23" t="s">
        <v>77</v>
      </c>
      <c r="C51" s="23" t="s">
        <v>78</v>
      </c>
      <c r="D51" s="23" t="s">
        <v>79</v>
      </c>
      <c r="E51" s="23" t="s">
        <v>80</v>
      </c>
      <c r="F51" s="23" t="s">
        <v>81</v>
      </c>
      <c r="G51" s="23" t="s">
        <v>82</v>
      </c>
      <c r="H51" s="23" t="s">
        <v>83</v>
      </c>
    </row>
    <row r="52" spans="2:8" s="20" customFormat="1" x14ac:dyDescent="0.3">
      <c r="B52" s="22" t="s">
        <v>88</v>
      </c>
      <c r="C52" s="22">
        <v>0</v>
      </c>
      <c r="D52" s="22">
        <v>0</v>
      </c>
      <c r="E52" s="22">
        <v>65535</v>
      </c>
      <c r="F52" s="22">
        <v>65535</v>
      </c>
      <c r="G52" s="22" t="e">
        <v>#NUM!</v>
      </c>
      <c r="H52" s="22" t="e">
        <v>#NUM!</v>
      </c>
    </row>
    <row r="53" spans="2:8" s="20" customFormat="1" x14ac:dyDescent="0.3">
      <c r="B53" s="22" t="s">
        <v>89</v>
      </c>
      <c r="C53" s="22">
        <v>98.600000000000009</v>
      </c>
      <c r="D53" s="22">
        <v>4</v>
      </c>
      <c r="E53" s="22">
        <v>24.650000000000002</v>
      </c>
      <c r="F53" s="22">
        <v>82.166666666666671</v>
      </c>
      <c r="G53" s="22">
        <v>9.5178188522840028E-5</v>
      </c>
      <c r="H53" s="22">
        <v>5.1921677728039226</v>
      </c>
    </row>
    <row r="54" spans="2:8" s="20" customFormat="1" x14ac:dyDescent="0.3">
      <c r="B54" s="22" t="s">
        <v>90</v>
      </c>
      <c r="C54" s="22">
        <v>0</v>
      </c>
      <c r="D54" s="22">
        <v>0</v>
      </c>
      <c r="E54" s="22">
        <v>65535</v>
      </c>
      <c r="F54" s="22">
        <v>65535</v>
      </c>
      <c r="G54" s="22" t="e">
        <v>#NUM!</v>
      </c>
      <c r="H54" s="22" t="e">
        <v>#NUM!</v>
      </c>
    </row>
    <row r="55" spans="2:8" s="20" customFormat="1" x14ac:dyDescent="0.3">
      <c r="B55" s="22" t="s">
        <v>91</v>
      </c>
      <c r="C55" s="22">
        <v>1.5</v>
      </c>
      <c r="D55" s="22">
        <v>5</v>
      </c>
      <c r="E55" s="22">
        <v>0.3</v>
      </c>
      <c r="F55" s="22"/>
      <c r="G55" s="22"/>
      <c r="H55" s="22"/>
    </row>
    <row r="56" spans="2:8" s="20" customFormat="1" x14ac:dyDescent="0.3">
      <c r="B56" s="22"/>
      <c r="C56" s="22"/>
      <c r="D56" s="22"/>
      <c r="E56" s="22"/>
      <c r="F56" s="22"/>
      <c r="G56" s="22"/>
      <c r="H56" s="22"/>
    </row>
    <row r="57" spans="2:8" s="20" customFormat="1" ht="15" thickBot="1" x14ac:dyDescent="0.35">
      <c r="B57" s="24" t="s">
        <v>86</v>
      </c>
      <c r="C57" s="24">
        <v>100.10000000000001</v>
      </c>
      <c r="D57" s="24">
        <v>9</v>
      </c>
      <c r="E57" s="24"/>
      <c r="F57" s="24"/>
      <c r="G57" s="24"/>
      <c r="H57" s="24"/>
    </row>
    <row r="60" spans="2:8" x14ac:dyDescent="0.3">
      <c r="B60" t="s">
        <v>63</v>
      </c>
    </row>
    <row r="62" spans="2:8" ht="15" thickBot="1" x14ac:dyDescent="0.35">
      <c r="B62" t="s">
        <v>64</v>
      </c>
    </row>
    <row r="63" spans="2:8" x14ac:dyDescent="0.3">
      <c r="B63" s="11" t="s">
        <v>65</v>
      </c>
      <c r="C63" s="11" t="s">
        <v>66</v>
      </c>
      <c r="D63" s="11" t="s">
        <v>67</v>
      </c>
      <c r="E63" s="11" t="s">
        <v>68</v>
      </c>
      <c r="F63" s="11" t="s">
        <v>69</v>
      </c>
    </row>
    <row r="64" spans="2:8" x14ac:dyDescent="0.3">
      <c r="B64" s="9" t="s">
        <v>56</v>
      </c>
      <c r="C64" s="9">
        <v>2</v>
      </c>
      <c r="D64" s="9">
        <v>0</v>
      </c>
      <c r="E64" s="9">
        <v>0</v>
      </c>
      <c r="F64" s="9">
        <v>0</v>
      </c>
    </row>
    <row r="65" spans="2:8" x14ac:dyDescent="0.3">
      <c r="B65" s="9" t="s">
        <v>57</v>
      </c>
      <c r="C65" s="9">
        <v>2</v>
      </c>
      <c r="D65" s="9">
        <v>1</v>
      </c>
      <c r="E65" s="9">
        <v>0.5</v>
      </c>
      <c r="F65" s="9">
        <v>0</v>
      </c>
    </row>
    <row r="66" spans="2:8" x14ac:dyDescent="0.3">
      <c r="B66" s="9" t="s">
        <v>58</v>
      </c>
      <c r="C66" s="9">
        <v>2</v>
      </c>
      <c r="D66" s="9">
        <v>1</v>
      </c>
      <c r="E66" s="9">
        <v>0.5</v>
      </c>
      <c r="F66" s="9">
        <v>0</v>
      </c>
    </row>
    <row r="67" spans="2:8" x14ac:dyDescent="0.3">
      <c r="B67" s="9" t="s">
        <v>59</v>
      </c>
      <c r="C67" s="9">
        <v>2</v>
      </c>
      <c r="D67" s="9">
        <v>0</v>
      </c>
      <c r="E67" s="9">
        <v>0</v>
      </c>
      <c r="F67" s="9">
        <v>0</v>
      </c>
    </row>
    <row r="68" spans="2:8" x14ac:dyDescent="0.3">
      <c r="B68" s="9" t="s">
        <v>60</v>
      </c>
      <c r="C68" s="9">
        <v>2</v>
      </c>
      <c r="D68" s="9">
        <v>1</v>
      </c>
      <c r="E68" s="9">
        <v>0.5</v>
      </c>
      <c r="F68" s="9">
        <v>0</v>
      </c>
    </row>
    <row r="69" spans="2:8" ht="15" thickBot="1" x14ac:dyDescent="0.35">
      <c r="B69" s="10" t="s">
        <v>61</v>
      </c>
      <c r="C69" s="10">
        <v>2</v>
      </c>
      <c r="D69" s="10">
        <v>0</v>
      </c>
      <c r="E69" s="10">
        <v>0</v>
      </c>
      <c r="F69" s="10">
        <v>0</v>
      </c>
    </row>
    <row r="72" spans="2:8" ht="15" thickBot="1" x14ac:dyDescent="0.35">
      <c r="B72" t="s">
        <v>76</v>
      </c>
    </row>
    <row r="73" spans="2:8" x14ac:dyDescent="0.3">
      <c r="B73" s="11" t="s">
        <v>77</v>
      </c>
      <c r="C73" s="11" t="s">
        <v>78</v>
      </c>
      <c r="D73" s="11" t="s">
        <v>79</v>
      </c>
      <c r="E73" s="11" t="s">
        <v>80</v>
      </c>
      <c r="F73" s="11" t="s">
        <v>81</v>
      </c>
      <c r="G73" s="11" t="s">
        <v>82</v>
      </c>
      <c r="H73" s="11" t="s">
        <v>83</v>
      </c>
    </row>
    <row r="74" spans="2:8" x14ac:dyDescent="0.3">
      <c r="B74" s="9" t="s">
        <v>84</v>
      </c>
      <c r="C74" s="9">
        <v>0.75</v>
      </c>
      <c r="D74" s="9">
        <v>5</v>
      </c>
      <c r="E74" s="9">
        <v>0.15</v>
      </c>
      <c r="F74" s="9">
        <v>65535</v>
      </c>
      <c r="G74" s="9" t="e">
        <v>#DIV/0!</v>
      </c>
      <c r="H74" s="9">
        <v>4.3873741874061292</v>
      </c>
    </row>
    <row r="75" spans="2:8" x14ac:dyDescent="0.3">
      <c r="B75" s="9" t="s">
        <v>85</v>
      </c>
      <c r="C75" s="9">
        <v>0</v>
      </c>
      <c r="D75" s="9">
        <v>6</v>
      </c>
      <c r="E75" s="9">
        <v>0</v>
      </c>
      <c r="F75" s="9"/>
      <c r="G75" s="9"/>
      <c r="H75" s="9"/>
    </row>
    <row r="76" spans="2:8" x14ac:dyDescent="0.3">
      <c r="B76" s="9"/>
      <c r="C76" s="9"/>
      <c r="D76" s="9"/>
      <c r="E76" s="9"/>
      <c r="F76" s="9"/>
      <c r="G76" s="9"/>
      <c r="H76" s="9"/>
    </row>
    <row r="77" spans="2:8" ht="15" thickBot="1" x14ac:dyDescent="0.35">
      <c r="B77" s="10" t="s">
        <v>86</v>
      </c>
      <c r="C77" s="10">
        <v>0.75</v>
      </c>
      <c r="D77" s="10">
        <v>11</v>
      </c>
      <c r="E77" s="10"/>
      <c r="F77" s="10"/>
      <c r="G77" s="10"/>
      <c r="H77" s="10"/>
    </row>
  </sheetData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2F73-A7E9-484C-8656-3000B14067BC}">
  <dimension ref="A1:I13"/>
  <sheetViews>
    <sheetView topLeftCell="A4" workbookViewId="0">
      <selection activeCell="C9" sqref="C9"/>
    </sheetView>
  </sheetViews>
  <sheetFormatPr defaultRowHeight="14.4" x14ac:dyDescent="0.3"/>
  <cols>
    <col min="5" max="5" width="11.6640625" bestFit="1" customWidth="1"/>
    <col min="6" max="8" width="11.5546875" bestFit="1" customWidth="1"/>
  </cols>
  <sheetData>
    <row r="1" spans="1:9" x14ac:dyDescent="0.3">
      <c r="A1" s="12" t="s">
        <v>0</v>
      </c>
      <c r="B1" s="13" t="s">
        <v>1</v>
      </c>
      <c r="C1" s="14" t="s">
        <v>2</v>
      </c>
      <c r="E1" s="5" t="s">
        <v>96</v>
      </c>
      <c r="F1" s="5" t="s">
        <v>40</v>
      </c>
      <c r="G1" s="5"/>
      <c r="H1" s="5" t="s">
        <v>40</v>
      </c>
      <c r="I1" s="18" t="s">
        <v>19</v>
      </c>
    </row>
    <row r="2" spans="1:9" x14ac:dyDescent="0.3">
      <c r="A2" s="15">
        <v>2</v>
      </c>
      <c r="B2" s="16">
        <v>1</v>
      </c>
      <c r="C2" s="17">
        <v>11</v>
      </c>
      <c r="D2" t="str">
        <f>A2&amp;","&amp;B2</f>
        <v>2,1</v>
      </c>
      <c r="E2">
        <v>1</v>
      </c>
      <c r="F2" s="4" t="s">
        <v>28</v>
      </c>
      <c r="G2">
        <v>8</v>
      </c>
      <c r="H2">
        <v>10.5</v>
      </c>
      <c r="I2">
        <f>C2-H2</f>
        <v>0.5</v>
      </c>
    </row>
    <row r="3" spans="1:9" x14ac:dyDescent="0.3">
      <c r="A3" s="15">
        <v>2</v>
      </c>
      <c r="B3" s="16">
        <v>2</v>
      </c>
      <c r="C3" s="17">
        <v>9</v>
      </c>
      <c r="D3" t="str">
        <f t="shared" ref="D3:D13" si="0">A3&amp;","&amp;B3</f>
        <v>2,2</v>
      </c>
      <c r="E3">
        <v>2</v>
      </c>
      <c r="F3" s="4" t="s">
        <v>29</v>
      </c>
      <c r="G3">
        <v>2.5</v>
      </c>
      <c r="H3">
        <v>9</v>
      </c>
      <c r="I3">
        <f t="shared" ref="I3:I13" si="1">C3-H3</f>
        <v>0</v>
      </c>
    </row>
    <row r="4" spans="1:9" x14ac:dyDescent="0.3">
      <c r="A4" s="15">
        <v>1</v>
      </c>
      <c r="B4" s="16">
        <v>1</v>
      </c>
      <c r="C4" s="17">
        <v>8</v>
      </c>
      <c r="D4" t="str">
        <f t="shared" si="0"/>
        <v>1,1</v>
      </c>
      <c r="E4">
        <v>3</v>
      </c>
      <c r="F4" s="4" t="s">
        <v>30</v>
      </c>
      <c r="G4">
        <v>10.5</v>
      </c>
      <c r="H4">
        <v>8</v>
      </c>
      <c r="I4">
        <f t="shared" si="1"/>
        <v>0</v>
      </c>
    </row>
    <row r="5" spans="1:9" x14ac:dyDescent="0.3">
      <c r="A5" s="15">
        <v>2</v>
      </c>
      <c r="B5" s="16">
        <v>2</v>
      </c>
      <c r="C5" s="17">
        <v>9</v>
      </c>
      <c r="D5" t="str">
        <f t="shared" si="0"/>
        <v>2,2</v>
      </c>
      <c r="E5">
        <v>4</v>
      </c>
      <c r="F5" s="4" t="s">
        <v>31</v>
      </c>
      <c r="G5">
        <v>9</v>
      </c>
      <c r="H5">
        <v>9</v>
      </c>
      <c r="I5">
        <f t="shared" si="1"/>
        <v>0</v>
      </c>
    </row>
    <row r="6" spans="1:9" x14ac:dyDescent="0.3">
      <c r="A6" s="15">
        <v>3</v>
      </c>
      <c r="B6" s="16">
        <v>2</v>
      </c>
      <c r="C6" s="17">
        <v>8</v>
      </c>
      <c r="D6" t="str">
        <f t="shared" si="0"/>
        <v>3,2</v>
      </c>
      <c r="E6">
        <v>5</v>
      </c>
      <c r="F6" s="4" t="s">
        <v>32</v>
      </c>
      <c r="G6">
        <v>11.5</v>
      </c>
      <c r="H6">
        <v>8</v>
      </c>
      <c r="I6">
        <f t="shared" si="1"/>
        <v>0</v>
      </c>
    </row>
    <row r="7" spans="1:9" x14ac:dyDescent="0.3">
      <c r="A7" s="15">
        <v>3</v>
      </c>
      <c r="B7" s="16">
        <v>2</v>
      </c>
      <c r="C7" s="17">
        <v>8</v>
      </c>
      <c r="D7" t="str">
        <f t="shared" si="0"/>
        <v>3,2</v>
      </c>
      <c r="E7">
        <v>6</v>
      </c>
      <c r="F7" s="4" t="s">
        <v>33</v>
      </c>
      <c r="G7">
        <v>8</v>
      </c>
      <c r="H7">
        <v>8</v>
      </c>
      <c r="I7">
        <f t="shared" si="1"/>
        <v>0</v>
      </c>
    </row>
    <row r="8" spans="1:9" x14ac:dyDescent="0.3">
      <c r="A8" s="15">
        <v>1</v>
      </c>
      <c r="B8" s="16">
        <v>2</v>
      </c>
      <c r="C8" s="17">
        <v>2</v>
      </c>
      <c r="D8" t="str">
        <f t="shared" si="0"/>
        <v>1,2</v>
      </c>
      <c r="E8">
        <v>7</v>
      </c>
      <c r="F8" s="4" t="s">
        <v>34</v>
      </c>
      <c r="G8">
        <v>8</v>
      </c>
      <c r="H8">
        <v>2.5</v>
      </c>
      <c r="I8">
        <f t="shared" si="1"/>
        <v>-0.5</v>
      </c>
    </row>
    <row r="9" spans="1:9" x14ac:dyDescent="0.3">
      <c r="A9" s="15">
        <v>1</v>
      </c>
      <c r="B9" s="16">
        <v>2</v>
      </c>
      <c r="C9" s="17">
        <v>3</v>
      </c>
      <c r="D9" t="str">
        <f t="shared" si="0"/>
        <v>1,2</v>
      </c>
      <c r="E9">
        <v>8</v>
      </c>
      <c r="F9" s="4" t="s">
        <v>35</v>
      </c>
      <c r="G9">
        <v>2.5</v>
      </c>
      <c r="H9">
        <v>2.5</v>
      </c>
      <c r="I9">
        <f t="shared" si="1"/>
        <v>0.5</v>
      </c>
    </row>
    <row r="10" spans="1:9" x14ac:dyDescent="0.3">
      <c r="A10" s="15">
        <v>3</v>
      </c>
      <c r="B10" s="16">
        <v>1</v>
      </c>
      <c r="C10" s="17">
        <v>12</v>
      </c>
      <c r="D10" t="str">
        <f t="shared" si="0"/>
        <v>3,1</v>
      </c>
      <c r="E10">
        <v>9</v>
      </c>
      <c r="F10" s="4" t="s">
        <v>36</v>
      </c>
      <c r="G10">
        <v>10.5</v>
      </c>
      <c r="H10">
        <v>11.5</v>
      </c>
      <c r="I10">
        <f t="shared" si="1"/>
        <v>0.5</v>
      </c>
    </row>
    <row r="11" spans="1:9" x14ac:dyDescent="0.3">
      <c r="A11" s="15">
        <v>1</v>
      </c>
      <c r="B11" s="16">
        <v>1</v>
      </c>
      <c r="C11" s="17">
        <v>8</v>
      </c>
      <c r="D11" t="str">
        <f t="shared" si="0"/>
        <v>1,1</v>
      </c>
      <c r="E11">
        <v>10</v>
      </c>
      <c r="F11" s="4" t="s">
        <v>37</v>
      </c>
      <c r="G11">
        <v>9</v>
      </c>
      <c r="H11">
        <v>8</v>
      </c>
      <c r="I11">
        <f t="shared" si="1"/>
        <v>0</v>
      </c>
    </row>
    <row r="12" spans="1:9" x14ac:dyDescent="0.3">
      <c r="A12" s="15">
        <v>2</v>
      </c>
      <c r="B12" s="16">
        <v>1</v>
      </c>
      <c r="C12" s="17">
        <v>10</v>
      </c>
      <c r="D12" t="str">
        <f t="shared" si="0"/>
        <v>2,1</v>
      </c>
      <c r="E12">
        <v>11</v>
      </c>
      <c r="F12" s="4" t="s">
        <v>39</v>
      </c>
      <c r="G12">
        <v>11.5</v>
      </c>
      <c r="H12">
        <v>10.5</v>
      </c>
      <c r="I12">
        <f t="shared" si="1"/>
        <v>-0.5</v>
      </c>
    </row>
    <row r="13" spans="1:9" x14ac:dyDescent="0.3">
      <c r="A13" s="1">
        <v>3</v>
      </c>
      <c r="B13" s="2">
        <v>1</v>
      </c>
      <c r="C13" s="3">
        <v>11</v>
      </c>
      <c r="D13" t="str">
        <f t="shared" si="0"/>
        <v>3,1</v>
      </c>
      <c r="E13">
        <v>12</v>
      </c>
      <c r="F13" s="4" t="s">
        <v>38</v>
      </c>
      <c r="G13">
        <v>8</v>
      </c>
      <c r="H13">
        <v>11.5</v>
      </c>
      <c r="I13">
        <f t="shared" si="1"/>
        <v>-0.5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Ranjan</dc:creator>
  <cp:lastModifiedBy>Ankit Ranjan</cp:lastModifiedBy>
  <dcterms:created xsi:type="dcterms:W3CDTF">2021-04-21T05:18:34Z</dcterms:created>
  <dcterms:modified xsi:type="dcterms:W3CDTF">2021-05-11T05:02:19Z</dcterms:modified>
</cp:coreProperties>
</file>