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h Ranjan\Downloads\"/>
    </mc:Choice>
  </mc:AlternateContent>
  <xr:revisionPtr revIDLastSave="0" documentId="13_ncr:1_{231D73DA-A42D-4582-B176-9AEDAE578CE4}" xr6:coauthVersionLast="47" xr6:coauthVersionMax="47" xr10:uidLastSave="{00000000-0000-0000-0000-000000000000}"/>
  <bookViews>
    <workbookView xWindow="-96" yWindow="0" windowWidth="11712" windowHeight="12336" firstSheet="3" activeTab="4" xr2:uid="{CE74F872-AF53-4271-9905-1C66A2994319}"/>
  </bookViews>
  <sheets>
    <sheet name="Policy Dataset" sheetId="1" r:id="rId1"/>
    <sheet name="Claims Dataset" sheetId="2" r:id="rId2"/>
    <sheet name="Time Slicing" sheetId="3" r:id="rId3"/>
    <sheet name="RBNS Dataset" sheetId="4" r:id="rId4"/>
    <sheet name="IBNR Dataset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1" i="6" l="1"/>
  <c r="O51" i="6"/>
  <c r="N51" i="6"/>
  <c r="M51" i="6"/>
  <c r="L51" i="6"/>
  <c r="K51" i="6"/>
  <c r="J51" i="6"/>
  <c r="I51" i="6"/>
  <c r="H51" i="6"/>
  <c r="P50" i="6"/>
  <c r="O50" i="6"/>
  <c r="N50" i="6"/>
  <c r="M50" i="6"/>
  <c r="L50" i="6"/>
  <c r="K50" i="6"/>
  <c r="J50" i="6"/>
  <c r="I50" i="6"/>
  <c r="H50" i="6"/>
  <c r="P49" i="6"/>
  <c r="O49" i="6"/>
  <c r="N49" i="6"/>
  <c r="M49" i="6"/>
  <c r="L49" i="6"/>
  <c r="K49" i="6"/>
  <c r="J49" i="6"/>
  <c r="I49" i="6"/>
  <c r="H49" i="6"/>
  <c r="P48" i="6"/>
  <c r="O48" i="6"/>
  <c r="N48" i="6"/>
  <c r="M48" i="6"/>
  <c r="L48" i="6"/>
  <c r="K48" i="6"/>
  <c r="J48" i="6"/>
  <c r="I48" i="6"/>
  <c r="H48" i="6"/>
  <c r="P47" i="6"/>
  <c r="O47" i="6"/>
  <c r="N47" i="6"/>
  <c r="M47" i="6"/>
  <c r="L47" i="6"/>
  <c r="K47" i="6"/>
  <c r="J47" i="6"/>
  <c r="I47" i="6"/>
  <c r="H47" i="6"/>
  <c r="P46" i="6"/>
  <c r="O46" i="6"/>
  <c r="N46" i="6"/>
  <c r="M46" i="6"/>
  <c r="L46" i="6"/>
  <c r="K46" i="6"/>
  <c r="J46" i="6"/>
  <c r="I46" i="6"/>
  <c r="H46" i="6"/>
  <c r="P45" i="6"/>
  <c r="O45" i="6"/>
  <c r="N45" i="6"/>
  <c r="M45" i="6"/>
  <c r="L45" i="6"/>
  <c r="K45" i="6"/>
  <c r="J45" i="6"/>
  <c r="I45" i="6"/>
  <c r="H45" i="6"/>
  <c r="P44" i="6"/>
  <c r="O44" i="6"/>
  <c r="N44" i="6"/>
  <c r="M44" i="6"/>
  <c r="L44" i="6"/>
  <c r="K44" i="6"/>
  <c r="J44" i="6"/>
  <c r="I44" i="6"/>
  <c r="H44" i="6"/>
  <c r="P43" i="6"/>
  <c r="O43" i="6"/>
  <c r="N43" i="6"/>
  <c r="M43" i="6"/>
  <c r="L43" i="6"/>
  <c r="K43" i="6"/>
  <c r="J43" i="6"/>
  <c r="I43" i="6"/>
  <c r="H43" i="6"/>
  <c r="P42" i="6"/>
  <c r="O42" i="6"/>
  <c r="N42" i="6"/>
  <c r="M42" i="6"/>
  <c r="L42" i="6"/>
  <c r="K42" i="6"/>
  <c r="J42" i="6"/>
  <c r="I42" i="6"/>
  <c r="H42" i="6"/>
  <c r="P41" i="6"/>
  <c r="O41" i="6"/>
  <c r="N41" i="6"/>
  <c r="M41" i="6"/>
  <c r="L41" i="6"/>
  <c r="K41" i="6"/>
  <c r="J41" i="6"/>
  <c r="I41" i="6"/>
  <c r="H41" i="6"/>
  <c r="P40" i="6"/>
  <c r="O40" i="6"/>
  <c r="N40" i="6"/>
  <c r="M40" i="6"/>
  <c r="L40" i="6"/>
  <c r="K40" i="6"/>
  <c r="J40" i="6"/>
  <c r="I40" i="6"/>
  <c r="H40" i="6"/>
  <c r="P39" i="6"/>
  <c r="O39" i="6"/>
  <c r="N39" i="6"/>
  <c r="M39" i="6"/>
  <c r="L39" i="6"/>
  <c r="K39" i="6"/>
  <c r="J39" i="6"/>
  <c r="I39" i="6"/>
  <c r="H39" i="6"/>
  <c r="P38" i="6"/>
  <c r="O38" i="6"/>
  <c r="N38" i="6"/>
  <c r="M38" i="6"/>
  <c r="L38" i="6"/>
  <c r="K38" i="6"/>
  <c r="J38" i="6"/>
  <c r="I38" i="6"/>
  <c r="H38" i="6"/>
  <c r="P37" i="6"/>
  <c r="O37" i="6"/>
  <c r="N37" i="6"/>
  <c r="M37" i="6"/>
  <c r="L37" i="6"/>
  <c r="K37" i="6"/>
  <c r="J37" i="6"/>
  <c r="I37" i="6"/>
  <c r="H37" i="6"/>
  <c r="P36" i="6"/>
  <c r="O36" i="6"/>
  <c r="N36" i="6"/>
  <c r="M36" i="6"/>
  <c r="L36" i="6"/>
  <c r="K36" i="6"/>
  <c r="J36" i="6"/>
  <c r="I36" i="6"/>
  <c r="H36" i="6"/>
  <c r="P35" i="6"/>
  <c r="O35" i="6"/>
  <c r="N35" i="6"/>
  <c r="M35" i="6"/>
  <c r="L35" i="6"/>
  <c r="K35" i="6"/>
  <c r="J35" i="6"/>
  <c r="I35" i="6"/>
  <c r="H35" i="6"/>
  <c r="P34" i="6"/>
  <c r="O34" i="6"/>
  <c r="N34" i="6"/>
  <c r="M34" i="6"/>
  <c r="L34" i="6"/>
  <c r="K34" i="6"/>
  <c r="J34" i="6"/>
  <c r="I34" i="6"/>
  <c r="H34" i="6"/>
  <c r="H33" i="6"/>
  <c r="P33" i="6"/>
  <c r="O33" i="6"/>
  <c r="J33" i="6"/>
  <c r="K33" i="6"/>
  <c r="L33" i="6"/>
  <c r="M33" i="6"/>
  <c r="N33" i="6"/>
  <c r="I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3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94" i="1"/>
</calcChain>
</file>

<file path=xl/sharedStrings.xml><?xml version="1.0" encoding="utf-8"?>
<sst xmlns="http://schemas.openxmlformats.org/spreadsheetml/2006/main" count="959" uniqueCount="371">
  <si>
    <t>date_UW</t>
  </si>
  <si>
    <t>policycount</t>
  </si>
  <si>
    <t>date_lapse</t>
  </si>
  <si>
    <t>expodays</t>
  </si>
  <si>
    <t>pol_prefix</t>
  </si>
  <si>
    <t>...</t>
  </si>
  <si>
    <t>Day</t>
  </si>
  <si>
    <t>Expected (Mean)</t>
  </si>
  <si>
    <t>Actual Simulated</t>
  </si>
  <si>
    <t>Jan 1, 2016</t>
  </si>
  <si>
    <t>Jan 2, 2016</t>
  </si>
  <si>
    <t>Jan 3, 2016</t>
  </si>
  <si>
    <t>Jan 4, 2016</t>
  </si>
  <si>
    <t>varies daily</t>
  </si>
  <si>
    <t>Cover_B</t>
  </si>
  <si>
    <t>Cover_BO</t>
  </si>
  <si>
    <t>Cover_BOT</t>
  </si>
  <si>
    <t>pol_seq</t>
  </si>
  <si>
    <t>pol_number</t>
  </si>
  <si>
    <t>Cover</t>
  </si>
  <si>
    <t>B</t>
  </si>
  <si>
    <t>BOT</t>
  </si>
  <si>
    <t>BO</t>
  </si>
  <si>
    <t>policycount - Cover_BO = 10 - 5 = 5</t>
  </si>
  <si>
    <t>Cover_B = 3</t>
  </si>
  <si>
    <t>Policy</t>
  </si>
  <si>
    <t>Brand</t>
  </si>
  <si>
    <t>Base_Price</t>
  </si>
  <si>
    <t>Model</t>
  </si>
  <si>
    <t>Model_mult</t>
  </si>
  <si>
    <t>1.15³ ≈ 1.52</t>
  </si>
  <si>
    <t>1.15² ≈ 1.32</t>
  </si>
  <si>
    <t>1.15¹ = 1.15</t>
  </si>
  <si>
    <t>1.15⁰ = 1.00</t>
  </si>
  <si>
    <t>Price</t>
  </si>
  <si>
    <t>claim_type</t>
  </si>
  <si>
    <t>claim_count</t>
  </si>
  <si>
    <t>claim_sev</t>
  </si>
  <si>
    <t>O</t>
  </si>
  <si>
    <t>T</t>
  </si>
  <si>
    <t>claim_cost</t>
  </si>
  <si>
    <t>date_occur</t>
  </si>
  <si>
    <t>date_report</t>
  </si>
  <si>
    <t>date_pay</t>
  </si>
  <si>
    <t>Create Policy Data set</t>
  </si>
  <si>
    <t>Policy count by date</t>
  </si>
  <si>
    <t>…</t>
  </si>
  <si>
    <t>rpois(n, λ)  - This function generates n random numbers from a Poisson distribution with a given mean λ</t>
  </si>
  <si>
    <t>"We’re simulating how many policies are sold each day. While the long-term average is 700 per day, real sales vary. So we use a statistical method (Poisson distribution) to generate slightly different numbers each day, just like real life.</t>
  </si>
  <si>
    <t>Policy covers by date</t>
  </si>
  <si>
    <r>
      <t>Creates a row for each day</t>
    </r>
    <r>
      <rPr>
        <sz val="11"/>
        <color theme="1"/>
        <rFont val="Calibri"/>
        <family val="2"/>
        <scheme val="minor"/>
      </rPr>
      <t xml:space="preserve"> from Jan 1, 2016 to Dec 31, 2017 (i.e., 731 days).</t>
    </r>
  </si>
  <si>
    <t>You now split that daily total into:</t>
  </si>
  <si>
    <r>
      <t>Cover_B</t>
    </r>
    <r>
      <rPr>
        <sz val="11"/>
        <color theme="1"/>
        <rFont val="Calibri"/>
        <family val="2"/>
        <scheme val="minor"/>
      </rPr>
      <t xml:space="preserve">: 25% get </t>
    </r>
    <r>
      <rPr>
        <b/>
        <sz val="11"/>
        <color theme="1"/>
        <rFont val="Calibri"/>
        <family val="2"/>
        <scheme val="minor"/>
      </rPr>
      <t>Breakage only</t>
    </r>
  </si>
  <si>
    <r>
      <t>Cover_BO</t>
    </r>
    <r>
      <rPr>
        <sz val="11"/>
        <color theme="1"/>
        <rFont val="Calibri"/>
        <family val="2"/>
        <scheme val="minor"/>
      </rPr>
      <t xml:space="preserve">: 45% get </t>
    </r>
    <r>
      <rPr>
        <b/>
        <sz val="11"/>
        <color theme="1"/>
        <rFont val="Calibri"/>
        <family val="2"/>
        <scheme val="minor"/>
      </rPr>
      <t>Breakage + Oxidation</t>
    </r>
  </si>
  <si>
    <r>
      <t>Cover_BOT</t>
    </r>
    <r>
      <rPr>
        <sz val="11"/>
        <color theme="1"/>
        <rFont val="Calibri"/>
        <family val="2"/>
        <scheme val="minor"/>
      </rPr>
      <t xml:space="preserve">: remaining get </t>
    </r>
    <r>
      <rPr>
        <b/>
        <sz val="11"/>
        <color theme="1"/>
        <rFont val="Calibri"/>
        <family val="2"/>
        <scheme val="minor"/>
      </rPr>
      <t>Breakage + Oxidation + Theft</t>
    </r>
  </si>
  <si>
    <t>..</t>
  </si>
  <si>
    <t>Each day, we simulate a certain number of policies. Then we split them by type of insurance coverage: 25% get Breakage, 45% get Breakage+Oxidation, and the rest get all three — Breakage, Oxidation, and Theft.</t>
  </si>
  <si>
    <t>Policy transaction file</t>
  </si>
  <si>
    <t>Policy date &amp; number</t>
  </si>
  <si>
    <t>Policy coverage type</t>
  </si>
  <si>
    <t>dt_policy[, Cover := 'BO']  # Default: BO</t>
  </si>
  <si>
    <t>dt_policy[pol_seq &lt;= policycount - Cover_BO, Cover := 'BOT']</t>
  </si>
  <si>
    <t>dt_policy[pol_seq &lt;= Cover_B, Cover := 'B']</t>
  </si>
  <si>
    <r>
      <t xml:space="preserve">Then: Assign </t>
    </r>
    <r>
      <rPr>
        <sz val="10"/>
        <color theme="1"/>
        <rFont val="Arial Unicode MS"/>
      </rPr>
      <t>'B'</t>
    </r>
    <r>
      <rPr>
        <sz val="11"/>
        <color theme="1"/>
        <rFont val="Calibri"/>
        <family val="2"/>
        <scheme val="minor"/>
      </rPr>
      <t xml:space="preserve"> if </t>
    </r>
    <r>
      <rPr>
        <sz val="10"/>
        <color theme="1"/>
        <rFont val="Arial Unicode MS"/>
      </rPr>
      <t>pol_seq &lt;= 3</t>
    </r>
  </si>
  <si>
    <t>Policy Brand, Price, Model features</t>
  </si>
  <si>
    <t>Cover (Final)</t>
  </si>
  <si>
    <t>Final Table</t>
  </si>
  <si>
    <r>
      <t>Brand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Base_Price</t>
    </r>
  </si>
  <si>
    <t>dt_policy[, Brand := rep(rep(c(1,2,3,4), c(9,6,3,2)), length.out = .N)]</t>
  </si>
  <si>
    <t>dt_policy[, Base_Price := rep(rep(c(600,550,300,150), c(9,6,3,2)), length.out = .N)]</t>
  </si>
  <si>
    <r>
      <t>Model</t>
    </r>
    <r>
      <rPr>
        <b/>
        <sz val="13.5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Model_mult</t>
    </r>
  </si>
  <si>
    <t>Model:       3     2     1     0</t>
  </si>
  <si>
    <t>Count:      10     7     2     1</t>
  </si>
  <si>
    <t>Multiplier: 1.52  1.32  1.15  1.00</t>
  </si>
  <si>
    <t>This means for every brand group:</t>
  </si>
  <si>
    <t>Model Multi</t>
  </si>
  <si>
    <t>Tidy and save</t>
  </si>
  <si>
    <t>:Policy Dataset final</t>
  </si>
  <si>
    <t>Create claims file</t>
  </si>
  <si>
    <t>Breakage Claims</t>
  </si>
  <si>
    <t>claim_sev = rbeta(length(claim), 2, 5)</t>
  </si>
  <si>
    <t>Oxidation Claims</t>
  </si>
  <si>
    <t>15% of B,BO,BOT</t>
  </si>
  <si>
    <t>5% of BO,BOT</t>
  </si>
  <si>
    <t>claim_sev = rbeta(length(claim), 5, 3)</t>
  </si>
  <si>
    <t>Claim probability = 5% × (1 + model_level)</t>
  </si>
  <si>
    <t>Multiplier</t>
  </si>
  <si>
    <t>Theft Claim Rate</t>
  </si>
  <si>
    <t>×1</t>
  </si>
  <si>
    <t>×2</t>
  </si>
  <si>
    <t>×3</t>
  </si>
  <si>
    <t>×4</t>
  </si>
  <si>
    <t>claim_sev = rbeta(n, 5, 0.5)</t>
  </si>
  <si>
    <t>Theft Claims</t>
  </si>
  <si>
    <t>Merging Claim Info with Policy Data</t>
  </si>
  <si>
    <t>Simulate Occurrence Delay</t>
  </si>
  <si>
    <t>floor(expodays * runif(.N, 0, 1))]</t>
  </si>
  <si>
    <t>Reporting Delay</t>
  </si>
  <si>
    <t xml:space="preserve"> floor(365 * rbeta(.N, 0.4, 10))]</t>
  </si>
  <si>
    <t>Payment Delay</t>
  </si>
  <si>
    <t>floor(10 + 40 * rbeta(.N, 7, 7))]</t>
  </si>
  <si>
    <t>Add Date Columns</t>
  </si>
  <si>
    <t>date occur, date report, date pay</t>
  </si>
  <si>
    <t>rbeta()</t>
  </si>
  <si>
    <t>delay_pay</t>
  </si>
  <si>
    <t>P1001</t>
  </si>
  <si>
    <t>P1002</t>
  </si>
  <si>
    <t>P1003</t>
  </si>
  <si>
    <t>runif()</t>
  </si>
  <si>
    <t>occ_delay_days</t>
  </si>
  <si>
    <t>delay_report</t>
  </si>
  <si>
    <t>Calculate Final Claim Cost</t>
  </si>
  <si>
    <t>claim_cost = round(Price × claim_sev)</t>
  </si>
  <si>
    <t>Create a Unique Claim Number</t>
  </si>
  <si>
    <r>
      <t xml:space="preserve">Creates a claim ID based on the </t>
    </r>
    <r>
      <rPr>
        <b/>
        <sz val="11"/>
        <color theme="1"/>
        <rFont val="Calibri"/>
        <family val="2"/>
        <scheme val="minor"/>
      </rPr>
      <t>claim occurrence date</t>
    </r>
    <r>
      <rPr>
        <sz val="11"/>
        <color theme="1"/>
        <rFont val="Calibri"/>
        <family val="2"/>
        <scheme val="minor"/>
      </rPr>
      <t>.</t>
    </r>
  </si>
  <si>
    <r>
      <t>clm_prefix</t>
    </r>
    <r>
      <rPr>
        <sz val="11"/>
        <color theme="1"/>
        <rFont val="Calibri"/>
        <family val="2"/>
        <scheme val="minor"/>
      </rPr>
      <t xml:space="preserve"> = formatted as </t>
    </r>
    <r>
      <rPr>
        <sz val="10"/>
        <color theme="1"/>
        <rFont val="Arial Unicode MS"/>
      </rPr>
      <t>YYYYMMDD</t>
    </r>
  </si>
  <si>
    <r>
      <t>clm_seq</t>
    </r>
    <r>
      <rPr>
        <sz val="11"/>
        <color theme="1"/>
        <rFont val="Calibri"/>
        <family val="2"/>
        <scheme val="minor"/>
      </rPr>
      <t xml:space="preserve"> = running sequence for that day (in case multiple claims occur on the same day)</t>
    </r>
  </si>
  <si>
    <t>clm_prefix</t>
  </si>
  <si>
    <t>clm_seq</t>
  </si>
  <si>
    <t>clm_number</t>
  </si>
  <si>
    <t>Keep Only One Claim per Policy (Competing Hazards Logic)</t>
  </si>
  <si>
    <r>
      <t xml:space="preserve">Each policy can only lead to </t>
    </r>
    <r>
      <rPr>
        <b/>
        <sz val="11"/>
        <color theme="1"/>
        <rFont val="Calibri"/>
        <family val="2"/>
        <scheme val="minor"/>
      </rPr>
      <t>one claim</t>
    </r>
    <r>
      <rPr>
        <sz val="11"/>
        <color theme="1"/>
        <rFont val="Calibri"/>
        <family val="2"/>
        <scheme val="minor"/>
      </rPr>
      <t>, and the type of claim (B, O, or T) depends on which one occurs first.</t>
    </r>
  </si>
  <si>
    <t>Final Claim Table</t>
  </si>
  <si>
    <t>Reserving Database</t>
  </si>
  <si>
    <t>date_pol_start</t>
  </si>
  <si>
    <t>date_pol_end</t>
  </si>
  <si>
    <t>ExpoDays</t>
  </si>
  <si>
    <t>NA</t>
  </si>
  <si>
    <t>Join Policy and Claim Dataset</t>
  </si>
  <si>
    <r>
      <t xml:space="preserve">Rows 1–6: policies </t>
    </r>
    <r>
      <rPr>
        <b/>
        <sz val="11"/>
        <color theme="1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claims, showing real dates and costs</t>
    </r>
  </si>
  <si>
    <r>
      <t xml:space="preserve">Rows 7–10: policies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claims, filled with dummy future dates and zeros</t>
    </r>
  </si>
  <si>
    <t>Timesliced Policy+Claim Dataset</t>
  </si>
  <si>
    <r>
      <t xml:space="preserve">For </t>
    </r>
    <r>
      <rPr>
        <sz val="10"/>
        <color theme="1"/>
        <rFont val="Arial Unicode MS"/>
      </rPr>
      <t>pol_number = 201601010001</t>
    </r>
    <r>
      <rPr>
        <sz val="11"/>
        <color theme="1"/>
        <rFont val="Calibri"/>
        <family val="2"/>
        <scheme val="minor"/>
      </rPr>
      <t xml:space="preserve">, with </t>
    </r>
    <r>
      <rPr>
        <sz val="10"/>
        <color theme="1"/>
        <rFont val="Arial Unicode MS"/>
      </rPr>
      <t>date_pay = 2016-07-21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claim_cost = 305</t>
    </r>
    <r>
      <rPr>
        <sz val="11"/>
        <color theme="1"/>
        <rFont val="Calibri"/>
        <family val="2"/>
        <scheme val="minor"/>
      </rPr>
      <t>, you’ll see:</t>
    </r>
  </si>
  <si>
    <r>
      <t xml:space="preserve">All time slices before July 21 = </t>
    </r>
    <r>
      <rPr>
        <sz val="10"/>
        <color theme="1"/>
        <rFont val="Arial Unicode MS"/>
      </rPr>
      <t>0</t>
    </r>
  </si>
  <si>
    <r>
      <t xml:space="preserve">All time slices on or after July 21 = </t>
    </r>
    <r>
      <rPr>
        <sz val="10"/>
        <color theme="1"/>
        <rFont val="Arial Unicode MS"/>
      </rPr>
      <t>305</t>
    </r>
  </si>
  <si>
    <r>
      <t xml:space="preserve">Policies without claims will have </t>
    </r>
    <r>
      <rPr>
        <b/>
        <sz val="11"/>
        <color theme="1"/>
        <rFont val="Calibri"/>
        <family val="2"/>
        <scheme val="minor"/>
      </rPr>
      <t xml:space="preserve">0 in all </t>
    </r>
    <r>
      <rPr>
        <b/>
        <sz val="10"/>
        <color theme="1"/>
        <rFont val="Arial Unicode MS"/>
      </rPr>
      <t>P_t_YYYYMMDD</t>
    </r>
    <r>
      <rPr>
        <b/>
        <sz val="11"/>
        <color theme="1"/>
        <rFont val="Calibri"/>
        <family val="2"/>
        <scheme val="minor"/>
      </rPr>
      <t xml:space="preserve"> columns</t>
    </r>
    <r>
      <rPr>
        <sz val="11"/>
        <color theme="1"/>
        <rFont val="Calibri"/>
        <family val="2"/>
        <scheme val="minor"/>
      </rPr>
      <t>.</t>
    </r>
  </si>
  <si>
    <t>Start: 2016-01-01</t>
  </si>
  <si>
    <t>End:   2019-06-30</t>
  </si>
  <si>
    <t>Why these start and end dates?</t>
  </si>
  <si>
    <r>
      <t>2016-01-01</t>
    </r>
    <r>
      <rPr>
        <sz val="11"/>
        <color theme="1"/>
        <rFont val="Calibri"/>
        <family val="2"/>
        <scheme val="minor"/>
      </rPr>
      <t xml:space="preserve"> is the beginning of policy underwriting (from Notebook 1)</t>
    </r>
  </si>
  <si>
    <r>
      <t>2019-06-30</t>
    </r>
    <r>
      <rPr>
        <sz val="11"/>
        <color theme="1"/>
        <rFont val="Calibri"/>
        <family val="2"/>
        <scheme val="minor"/>
      </rPr>
      <t xml:space="preserve"> is about 2.5 years later — ensuring all claims, including late payers, are covered</t>
    </r>
  </si>
  <si>
    <t>“As of 2018-06-01, which claims were reported but not yet paid?”</t>
  </si>
  <si>
    <r>
      <t xml:space="preserve">(These are </t>
    </r>
    <r>
      <rPr>
        <b/>
        <sz val="11"/>
        <color theme="1"/>
        <rFont val="Calibri"/>
        <family val="2"/>
        <scheme val="minor"/>
      </rPr>
      <t>RBNS</t>
    </r>
    <r>
      <rPr>
        <sz val="11"/>
        <color theme="1"/>
        <rFont val="Calibri"/>
        <family val="2"/>
        <scheme val="minor"/>
      </rPr>
      <t xml:space="preserve"> = Reported But Not Settled)</t>
    </r>
  </si>
  <si>
    <r>
      <t>date_report ≤ 2018-06-01</t>
    </r>
    <r>
      <rPr>
        <sz val="11"/>
        <color theme="1"/>
        <rFont val="Calibri"/>
        <family val="2"/>
        <scheme val="minor"/>
      </rPr>
      <t xml:space="preserve"> (reported)</t>
    </r>
  </si>
  <si>
    <r>
      <t>date_pay &gt; 2018-06-01</t>
    </r>
    <r>
      <rPr>
        <sz val="11"/>
        <color theme="1"/>
        <rFont val="Calibri"/>
        <family val="2"/>
        <scheme val="minor"/>
      </rPr>
      <t xml:space="preserve"> (not yet paid)</t>
    </r>
  </si>
  <si>
    <t>“As of 2018-06-01, which policies had no reported claims but might have incurred ones?”</t>
  </si>
  <si>
    <r>
      <t xml:space="preserve">(These are </t>
    </r>
    <r>
      <rPr>
        <b/>
        <sz val="11"/>
        <color theme="1"/>
        <rFont val="Calibri"/>
        <family val="2"/>
        <scheme val="minor"/>
      </rPr>
      <t>IBNR</t>
    </r>
    <r>
      <rPr>
        <sz val="11"/>
        <color theme="1"/>
        <rFont val="Calibri"/>
        <family val="2"/>
        <scheme val="minor"/>
      </rPr>
      <t xml:space="preserve"> = Incurred But Not Reported)</t>
    </r>
  </si>
  <si>
    <r>
      <t>date_occur ≤ 2018-06-01</t>
    </r>
    <r>
      <rPr>
        <sz val="11"/>
        <color theme="1"/>
        <rFont val="Calibri"/>
        <family val="2"/>
        <scheme val="minor"/>
      </rPr>
      <t xml:space="preserve">  (claim occurred)</t>
    </r>
  </si>
  <si>
    <r>
      <t>date_report &gt; 2018-06-01</t>
    </r>
    <r>
      <rPr>
        <sz val="11"/>
        <color theme="1"/>
        <rFont val="Calibri"/>
        <family val="2"/>
        <scheme val="minor"/>
      </rPr>
      <t xml:space="preserve"> (but not yet reported)</t>
    </r>
  </si>
  <si>
    <t>Claim Status</t>
  </si>
  <si>
    <t>Criteria (as of date X)</t>
  </si>
  <si>
    <t>RBNS</t>
  </si>
  <si>
    <r>
      <t>date_report ≤ 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date_pay &gt; X</t>
    </r>
  </si>
  <si>
    <t>IBNR</t>
  </si>
  <si>
    <r>
      <t>date_occur ≤ 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date_report &gt; X</t>
    </r>
  </si>
  <si>
    <t>Summary Table</t>
  </si>
  <si>
    <t xml:space="preserve">Valuation Date </t>
  </si>
  <si>
    <r>
      <t xml:space="preserve">The </t>
    </r>
    <r>
      <rPr>
        <b/>
        <sz val="11"/>
        <color theme="1"/>
        <rFont val="Calibri"/>
        <family val="2"/>
        <scheme val="minor"/>
      </rPr>
      <t>10th time slice</t>
    </r>
    <r>
      <rPr>
        <sz val="11"/>
        <color theme="1"/>
        <rFont val="Calibri"/>
        <family val="2"/>
        <scheme val="minor"/>
      </rPr>
      <t xml:space="preserve"> corresponds to the valuation date: </t>
    </r>
    <r>
      <rPr>
        <b/>
        <sz val="11"/>
        <color theme="1"/>
        <rFont val="Calibri"/>
        <family val="2"/>
        <scheme val="minor"/>
      </rPr>
      <t>27 October 2016</t>
    </r>
    <r>
      <rPr>
        <sz val="11"/>
        <color theme="1"/>
        <rFont val="Calibri"/>
        <family val="2"/>
        <scheme val="minor"/>
      </rPr>
      <t>.</t>
    </r>
  </si>
  <si>
    <t>Inputs:</t>
  </si>
  <si>
    <r>
      <t>k</t>
    </r>
    <r>
      <rPr>
        <sz val="11"/>
        <color theme="1"/>
        <rFont val="Calibri"/>
        <family val="2"/>
        <scheme val="minor"/>
      </rPr>
      <t>: lag period,</t>
    </r>
  </si>
  <si>
    <t>Core logic:</t>
  </si>
  <si>
    <r>
      <t xml:space="preserve">Calculate dates </t>
    </r>
    <r>
      <rPr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target_lookup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target_lookup_next</t>
    </r>
    <r>
      <rPr>
        <sz val="11"/>
        <color theme="1"/>
        <rFont val="Calibri"/>
        <family val="2"/>
        <scheme val="minor"/>
      </rPr>
      <t xml:space="preserve"> by navigating the reserving_dates vector relative to </t>
    </r>
    <r>
      <rPr>
        <sz val="10"/>
        <color theme="1"/>
        <rFont val="Arial Unicode MS"/>
      </rPr>
      <t>date_i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j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.</t>
    </r>
  </si>
  <si>
    <r>
      <t xml:space="preserve">Filter rows where claims are </t>
    </r>
    <r>
      <rPr>
        <b/>
        <sz val="11"/>
        <color theme="1"/>
        <rFont val="Calibri"/>
        <family val="2"/>
        <scheme val="minor"/>
      </rPr>
      <t xml:space="preserve">reported on or before </t>
    </r>
    <r>
      <rPr>
        <b/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paid after </t>
    </r>
    <r>
      <rPr>
        <b/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 (RBNS definition).</t>
    </r>
  </si>
  <si>
    <t>Calculate:</t>
  </si>
  <si>
    <t>Return filtered dataset with model variables.</t>
  </si>
  <si>
    <t>2. RBNS_Test_ijk</t>
  </si>
  <si>
    <t>Similar structure, but:</t>
  </si>
  <si>
    <r>
      <t>date_lookup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target_lookup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target_lookup_next</t>
    </r>
    <r>
      <rPr>
        <sz val="11"/>
        <color theme="1"/>
        <rFont val="Calibri"/>
        <family val="2"/>
        <scheme val="minor"/>
      </rPr>
      <t xml:space="preserve"> are calculated differently (forward in reserving_dates),</t>
    </r>
  </si>
  <si>
    <r>
      <t xml:space="preserve">Filter rows where </t>
    </r>
    <r>
      <rPr>
        <sz val="10"/>
        <color theme="1"/>
        <rFont val="Arial Unicode MS"/>
      </rPr>
      <t>date_report &lt;= date_lookup &lt; date_pay</t>
    </r>
    <r>
      <rPr>
        <sz val="11"/>
        <color theme="1"/>
        <rFont val="Calibri"/>
        <family val="2"/>
        <scheme val="minor"/>
      </rPr>
      <t xml:space="preserve"> (still RBNS claims),</t>
    </r>
  </si>
  <si>
    <r>
      <t xml:space="preserve">Compute </t>
    </r>
    <r>
      <rPr>
        <sz val="10"/>
        <color theme="1"/>
        <rFont val="Arial Unicode MS"/>
      </rPr>
      <t>target</t>
    </r>
    <r>
      <rPr>
        <sz val="11"/>
        <color theme="1"/>
        <rFont val="Calibri"/>
        <family val="2"/>
        <scheme val="minor"/>
      </rPr>
      <t xml:space="preserve"> the same way as train.</t>
    </r>
  </si>
  <si>
    <t>3. RBNS_Train and RBNS_Test</t>
  </si>
  <si>
    <r>
      <t xml:space="preserve">Loop over all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j</t>
    </r>
    <r>
      <rPr>
        <sz val="11"/>
        <color theme="1"/>
        <rFont val="Calibri"/>
        <family val="2"/>
        <scheme val="minor"/>
      </rPr>
      <t xml:space="preserve"> combinations to build full train/test dataset for RBNS,</t>
    </r>
  </si>
  <si>
    <t>Concatenate results for all combinations.</t>
  </si>
  <si>
    <t>date_i = 2016-09-23</t>
  </si>
  <si>
    <t>j_dev_period = 1</t>
  </si>
  <si>
    <t>k = 1</t>
  </si>
  <si>
    <t>Index</t>
  </si>
  <si>
    <t>Date</t>
  </si>
  <si>
    <t>Reserving Dates (monthly 30-day intervals)</t>
  </si>
  <si>
    <t>Calculations for RBNS_Train_ijk with:</t>
  </si>
  <si>
    <t>So,</t>
  </si>
  <si>
    <r>
      <t>date_lookup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reserving_dates[which(reserving_dates == date_i) - j_dev_period - k + 1]</t>
    </r>
  </si>
  <si>
    <r>
      <t xml:space="preserve">= </t>
    </r>
    <r>
      <rPr>
        <sz val="10"/>
        <color theme="1"/>
        <rFont val="Arial Unicode MS"/>
      </rPr>
      <t>reserving_dates[9 - 1 - 1 + 1] = reserving_dates[8] = 2016-08-24</t>
    </r>
  </si>
  <si>
    <r>
      <t>target_lookup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reserving_dates[which(reserving_dates == date_i) - k]</t>
    </r>
  </si>
  <si>
    <r>
      <t xml:space="preserve">= </t>
    </r>
    <r>
      <rPr>
        <sz val="10"/>
        <color theme="1"/>
        <rFont val="Arial Unicode MS"/>
      </rPr>
      <t>reserving_dates[9 - 1] = reserving_dates[8] = 2016-08-24</t>
    </r>
  </si>
  <si>
    <r>
      <t>target_lookup_next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reserving_dates[which(reserving_dates == date_i) - k + 1]</t>
    </r>
  </si>
  <si>
    <r>
      <t xml:space="preserve">= </t>
    </r>
    <r>
      <rPr>
        <sz val="10"/>
        <color theme="1"/>
        <rFont val="Arial Unicode MS"/>
      </rPr>
      <t>reserving_dates[8 + 1] = reserving_dates[9] = 2016-09-23</t>
    </r>
  </si>
  <si>
    <t>Filtering policy_claims for RBNS train:</t>
  </si>
  <si>
    <r>
      <t xml:space="preserve">Condition: </t>
    </r>
    <r>
      <rPr>
        <sz val="10"/>
        <color theme="1"/>
        <rFont val="Arial Unicode MS"/>
      </rPr>
      <t>date_report &lt;= date_lookup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date_pay &gt; date_lookup</t>
    </r>
  </si>
  <si>
    <r>
      <t xml:space="preserve">i.e. </t>
    </r>
    <r>
      <rPr>
        <sz val="10"/>
        <color theme="1"/>
        <rFont val="Arial Unicode MS"/>
      </rPr>
      <t>date_report &lt;= 2016-08-24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date_pay &gt; 2016-08-24</t>
    </r>
  </si>
  <si>
    <t>Results after filtering (rows that satisfy RBNS train condition):</t>
  </si>
  <si>
    <t>delay_train (days)</t>
  </si>
  <si>
    <t>j</t>
  </si>
  <si>
    <t>k</t>
  </si>
  <si>
    <t>target (claim_cost if paid between target_lookup &amp; target_lookup_next else 0)</t>
  </si>
  <si>
    <t>500 (paid after 2016-09-23, so target = claim_cost)</t>
  </si>
  <si>
    <t>Explanation:</t>
  </si>
  <si>
    <r>
      <t xml:space="preserve">Policies with claim reported </t>
    </r>
    <r>
      <rPr>
        <b/>
        <sz val="11"/>
        <color theme="1"/>
        <rFont val="Calibri"/>
        <family val="2"/>
        <scheme val="minor"/>
      </rPr>
      <t>on/before 2016-08-24</t>
    </r>
    <r>
      <rPr>
        <sz val="11"/>
        <color theme="1"/>
        <rFont val="Calibri"/>
        <family val="2"/>
        <scheme val="minor"/>
      </rPr>
      <t xml:space="preserve"> and paid </t>
    </r>
    <r>
      <rPr>
        <b/>
        <sz val="11"/>
        <color theme="1"/>
        <rFont val="Calibri"/>
        <family val="2"/>
        <scheme val="minor"/>
      </rPr>
      <t>after 2016-08-24</t>
    </r>
    <r>
      <rPr>
        <sz val="11"/>
        <color theme="1"/>
        <rFont val="Calibri"/>
        <family val="2"/>
        <scheme val="minor"/>
      </rPr>
      <t xml:space="preserve"> are included.</t>
    </r>
  </si>
  <si>
    <r>
      <t>delay_train</t>
    </r>
    <r>
      <rPr>
        <sz val="11"/>
        <color theme="1"/>
        <rFont val="Calibri"/>
        <family val="2"/>
        <scheme val="minor"/>
      </rPr>
      <t xml:space="preserve"> is days from policy start to </t>
    </r>
    <r>
      <rPr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 (2016-08-24).</t>
    </r>
  </si>
  <si>
    <r>
      <t>target</t>
    </r>
    <r>
      <rPr>
        <sz val="11"/>
        <color theme="1"/>
        <rFont val="Calibri"/>
        <family val="2"/>
        <scheme val="minor"/>
      </rPr>
      <t xml:space="preserve"> is full claim cost because payments happen after </t>
    </r>
    <r>
      <rPr>
        <sz val="10"/>
        <color theme="1"/>
        <rFont val="Arial Unicode MS"/>
      </rPr>
      <t>target_lookup_next</t>
    </r>
    <r>
      <rPr>
        <sz val="11"/>
        <color theme="1"/>
        <rFont val="Calibri"/>
        <family val="2"/>
        <scheme val="minor"/>
      </rPr>
      <t xml:space="preserve"> (2016-09-23).</t>
    </r>
  </si>
  <si>
    <t>Policies excluded:</t>
  </si>
  <si>
    <r>
      <t xml:space="preserve">Claims reported after </t>
    </r>
    <r>
      <rPr>
        <sz val="10"/>
        <color theme="1"/>
        <rFont val="Arial Unicode MS"/>
      </rPr>
      <t>2016-08-24</t>
    </r>
    <r>
      <rPr>
        <sz val="11"/>
        <color theme="1"/>
        <rFont val="Calibri"/>
        <family val="2"/>
        <scheme val="minor"/>
      </rPr>
      <t xml:space="preserve"> (e.g. pol_number 20160108 reported 2016-08-24 or later),</t>
    </r>
  </si>
  <si>
    <r>
      <t xml:space="preserve">Claims paid before or on </t>
    </r>
    <r>
      <rPr>
        <sz val="10"/>
        <color theme="1"/>
        <rFont val="Arial Unicode MS"/>
      </rPr>
      <t>2016-08-24</t>
    </r>
    <r>
      <rPr>
        <sz val="11"/>
        <color theme="1"/>
        <rFont val="Calibri"/>
        <family val="2"/>
        <scheme val="minor"/>
      </rPr>
      <t>,</t>
    </r>
  </si>
  <si>
    <t>Policies without claims.</t>
  </si>
  <si>
    <r>
      <t xml:space="preserve">1. </t>
    </r>
    <r>
      <rPr>
        <b/>
        <sz val="16"/>
        <color theme="1"/>
        <rFont val="Calibri"/>
        <family val="2"/>
        <scheme val="minor"/>
      </rPr>
      <t>RBNS_Train_ijk</t>
    </r>
  </si>
  <si>
    <t>date_i</t>
  </si>
  <si>
    <t>date_lookup</t>
  </si>
  <si>
    <t>target_lookup</t>
  </si>
  <si>
    <t>target_lookup_next</t>
  </si>
  <si>
    <t>target</t>
  </si>
  <si>
    <t>How filtering is applied to each row:</t>
  </si>
  <si>
    <t>Meets RBNS condition?</t>
  </si>
  <si>
    <t>Reason</t>
  </si>
  <si>
    <t>Yes</t>
  </si>
  <si>
    <r>
      <t xml:space="preserve">Reported </t>
    </r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2016-08-24 &amp; paid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2016-08-24</t>
    </r>
  </si>
  <si>
    <t>Reported before 2016-08-24 &amp; paid after 2016-08-24</t>
  </si>
  <si>
    <t>No</t>
  </si>
  <si>
    <t>No claim report date</t>
  </si>
  <si>
    <r>
      <t xml:space="preserve">Reported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2016-08-24 (2016-09-10 &gt; 2016-08-24)</t>
    </r>
  </si>
  <si>
    <t>Reported after 2016-08-24</t>
  </si>
  <si>
    <r>
      <t xml:space="preserve">Reported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2016-08-24 (2016-09-22 &gt; 2016-08-24)</t>
    </r>
  </si>
  <si>
    <r>
      <t xml:space="preserve">Rows with </t>
    </r>
    <r>
      <rPr>
        <b/>
        <sz val="11"/>
        <color theme="1"/>
        <rFont val="Calibri"/>
        <family val="2"/>
        <scheme val="minor"/>
      </rPr>
      <t>no claim reported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theme="1"/>
        <rFont val="Arial Unicode MS"/>
      </rPr>
      <t>date_report = NA</t>
    </r>
    <r>
      <rPr>
        <sz val="11"/>
        <color theme="1"/>
        <rFont val="Calibri"/>
        <family val="2"/>
        <scheme val="minor"/>
      </rPr>
      <t>) are excluded (no report date).</t>
    </r>
  </si>
  <si>
    <r>
      <t xml:space="preserve">Rows where </t>
    </r>
    <r>
      <rPr>
        <sz val="10"/>
        <color theme="1"/>
        <rFont val="Arial Unicode MS"/>
      </rPr>
      <t>date_report &gt; date_lookup</t>
    </r>
    <r>
      <rPr>
        <sz val="11"/>
        <color theme="1"/>
        <rFont val="Calibri"/>
        <family val="2"/>
        <scheme val="minor"/>
      </rPr>
      <t xml:space="preserve"> (after 2016-08-24) are excluded.</t>
    </r>
  </si>
  <si>
    <r>
      <t xml:space="preserve">Rows where </t>
    </r>
    <r>
      <rPr>
        <sz val="10"/>
        <color theme="1"/>
        <rFont val="Arial Unicode MS"/>
      </rPr>
      <t>date_pay ≤ date_lookup</t>
    </r>
    <r>
      <rPr>
        <sz val="11"/>
        <color theme="1"/>
        <rFont val="Calibri"/>
        <family val="2"/>
        <scheme val="minor"/>
      </rPr>
      <t xml:space="preserve"> are excluded (paid before or on 2016-08-24).</t>
    </r>
  </si>
  <si>
    <r>
      <t xml:space="preserve">1. Define </t>
    </r>
    <r>
      <rPr>
        <b/>
        <sz val="10"/>
        <color theme="1"/>
        <rFont val="Arial Unicode MS"/>
      </rPr>
      <t>RBNS_model_vars</t>
    </r>
  </si>
  <si>
    <t>You select a subset of variables (columns) relevant for modeling and further analysis, including:</t>
  </si>
  <si>
    <t>Claim and policy IDs,</t>
  </si>
  <si>
    <r>
      <t xml:space="preserve">Delay parameters </t>
    </r>
    <r>
      <rPr>
        <sz val="10"/>
        <color theme="1"/>
        <rFont val="Arial Unicode MS"/>
      </rPr>
      <t>j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,</t>
    </r>
  </si>
  <si>
    <t>Dates related to underwriting, occurrence, report, pay,</t>
  </si>
  <si>
    <r>
      <t>Policy features (</t>
    </r>
    <r>
      <rPr>
        <sz val="10"/>
        <color theme="1"/>
        <rFont val="Arial Unicode MS"/>
      </rPr>
      <t>Cover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claim_type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Brand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Model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>),</t>
    </r>
  </si>
  <si>
    <r>
      <t>The target variable (</t>
    </r>
    <r>
      <rPr>
        <sz val="10"/>
        <color theme="1"/>
        <rFont val="Arial Unicode MS"/>
      </rPr>
      <t>target</t>
    </r>
    <r>
      <rPr>
        <sz val="11"/>
        <color theme="1"/>
        <rFont val="Calibri"/>
        <family val="2"/>
        <scheme val="minor"/>
      </rPr>
      <t>) — incremental payment to predict.</t>
    </r>
  </si>
  <si>
    <t>This trims the dataset to keep only essential columns for training/testing.</t>
  </si>
  <si>
    <t>2. Create RBNS Train and Test Datasets</t>
  </si>
  <si>
    <r>
      <t>RBNS_Train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RBNS_Test</t>
    </r>
    <r>
      <rPr>
        <sz val="11"/>
        <color theme="1"/>
        <rFont val="Calibri"/>
        <family val="2"/>
        <scheme val="minor"/>
      </rPr>
      <t xml:space="preserve"> functions are called on your joined time-sliced data (</t>
    </r>
    <r>
      <rPr>
        <sz val="10"/>
        <color theme="1"/>
        <rFont val="Arial Unicode MS"/>
      </rPr>
      <t>dt_polclaim</t>
    </r>
    <r>
      <rPr>
        <sz val="11"/>
        <color theme="1"/>
        <rFont val="Calibri"/>
        <family val="2"/>
        <scheme val="minor"/>
      </rPr>
      <t>), with:</t>
    </r>
  </si>
  <si>
    <r>
      <t>k = 1</t>
    </r>
    <r>
      <rPr>
        <sz val="11"/>
        <color theme="1"/>
        <rFont val="Calibri"/>
        <family val="2"/>
        <scheme val="minor"/>
      </rPr>
      <t xml:space="preserve"> fixed (lag period),</t>
    </r>
  </si>
  <si>
    <r>
      <t xml:space="preserve">Varying development periods </t>
    </r>
    <r>
      <rPr>
        <sz val="10"/>
        <color theme="1"/>
        <rFont val="Arial Unicode MS"/>
      </rPr>
      <t>j</t>
    </r>
    <r>
      <rPr>
        <sz val="11"/>
        <color theme="1"/>
        <rFont val="Calibri"/>
        <family val="2"/>
        <scheme val="minor"/>
      </rPr>
      <t xml:space="preserve"> depending on input (</t>
    </r>
    <r>
      <rPr>
        <sz val="10"/>
        <color theme="1"/>
        <rFont val="Arial Unicode MS"/>
      </rPr>
      <t>i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delta</t>
    </r>
    <r>
      <rPr>
        <sz val="11"/>
        <color theme="1"/>
        <rFont val="Calibri"/>
        <family val="2"/>
        <scheme val="minor"/>
      </rPr>
      <t>),</t>
    </r>
  </si>
  <si>
    <r>
      <t xml:space="preserve">Using </t>
    </r>
    <r>
      <rPr>
        <sz val="10"/>
        <color theme="1"/>
        <rFont val="Arial Unicode MS"/>
      </rPr>
      <t>lst_Date_slice</t>
    </r>
    <r>
      <rPr>
        <sz val="11"/>
        <color theme="1"/>
        <rFont val="Calibri"/>
        <family val="2"/>
        <scheme val="minor"/>
      </rPr>
      <t xml:space="preserve"> as the timeline reference,</t>
    </r>
  </si>
  <si>
    <t>Returning only the selected model variables.</t>
  </si>
  <si>
    <t>This produces two separate datasets:</t>
  </si>
  <si>
    <r>
      <t>dt_RBNS_train</t>
    </r>
    <r>
      <rPr>
        <sz val="11"/>
        <color theme="1"/>
        <rFont val="Calibri"/>
        <family val="2"/>
        <scheme val="minor"/>
      </rPr>
      <t>: claims reported on or before valuation date with payments observed up to that date,</t>
    </r>
  </si>
  <si>
    <r>
      <t>dt_RBNS_test</t>
    </r>
    <r>
      <rPr>
        <sz val="11"/>
        <color theme="1"/>
        <rFont val="Calibri"/>
        <family val="2"/>
        <scheme val="minor"/>
      </rPr>
      <t>: claims that need to be predicted (payments expected after valuation date).</t>
    </r>
  </si>
  <si>
    <t>3. Add Train/Test Flags</t>
  </si>
  <si>
    <r>
      <t>flgTrain</t>
    </r>
    <r>
      <rPr>
        <sz val="11"/>
        <color theme="1"/>
        <rFont val="Calibri"/>
        <family val="2"/>
        <scheme val="minor"/>
      </rPr>
      <t xml:space="preserve"> column added:</t>
    </r>
  </si>
  <si>
    <r>
      <t>1</t>
    </r>
    <r>
      <rPr>
        <sz val="11"/>
        <color theme="1"/>
        <rFont val="Calibri"/>
        <family val="2"/>
        <scheme val="minor"/>
      </rPr>
      <t xml:space="preserve"> for rows from the train dataset,</t>
    </r>
  </si>
  <si>
    <r>
      <t>0</t>
    </r>
    <r>
      <rPr>
        <sz val="11"/>
        <color theme="1"/>
        <rFont val="Calibri"/>
        <family val="2"/>
        <scheme val="minor"/>
      </rPr>
      <t xml:space="preserve"> for rows from the test dataset.</t>
    </r>
  </si>
  <si>
    <t>This flag helps distinguish data origin after combining.</t>
  </si>
  <si>
    <r>
      <t>rbind</t>
    </r>
    <r>
      <rPr>
        <sz val="11"/>
        <color theme="1"/>
        <rFont val="Calibri"/>
        <family val="2"/>
        <scheme val="minor"/>
      </rPr>
      <t xml:space="preserve"> merges train and test rows into a single dataset </t>
    </r>
    <r>
      <rPr>
        <sz val="10"/>
        <color theme="1"/>
        <rFont val="Arial Unicode MS"/>
      </rPr>
      <t>dt_All_RBNS</t>
    </r>
    <r>
      <rPr>
        <sz val="11"/>
        <color theme="1"/>
        <rFont val="Calibri"/>
        <family val="2"/>
        <scheme val="minor"/>
      </rPr>
      <t xml:space="preserve"> for easier handling downstream (modeling, validation).</t>
    </r>
  </si>
  <si>
    <r>
      <t xml:space="preserve">Temporary variables </t>
    </r>
    <r>
      <rPr>
        <sz val="10"/>
        <color theme="1"/>
        <rFont val="Arial Unicode MS"/>
      </rPr>
      <t>dt_RBNS_train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dt_RBNS_test</t>
    </r>
    <r>
      <rPr>
        <sz val="11"/>
        <color theme="1"/>
        <rFont val="Calibri"/>
        <family val="2"/>
        <scheme val="minor"/>
      </rPr>
      <t xml:space="preserve"> are removed to save memory.</t>
    </r>
  </si>
  <si>
    <r>
      <t>gc()</t>
    </r>
    <r>
      <rPr>
        <sz val="11"/>
        <color theme="1"/>
        <rFont val="Calibri"/>
        <family val="2"/>
        <scheme val="minor"/>
      </rPr>
      <t xml:space="preserve"> triggers garbage collection to free memory.</t>
    </r>
  </si>
  <si>
    <t>4. Combine Train and Test</t>
  </si>
  <si>
    <t>5. Ordering and Count Creation</t>
  </si>
  <si>
    <r>
      <t xml:space="preserve">Data is sorted (keyed) by </t>
    </r>
    <r>
      <rPr>
        <sz val="10"/>
        <color theme="1"/>
        <rFont val="Arial Unicode MS"/>
      </rPr>
      <t>clm_number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j</t>
    </r>
    <r>
      <rPr>
        <sz val="11"/>
        <color theme="1"/>
        <rFont val="Calibri"/>
        <family val="2"/>
        <scheme val="minor"/>
      </rPr>
      <t xml:space="preserve"> — for fast grouping and operations.</t>
    </r>
  </si>
  <si>
    <r>
      <t xml:space="preserve">A new column </t>
    </r>
    <r>
      <rPr>
        <sz val="10"/>
        <color theme="1"/>
        <rFont val="Arial Unicode MS"/>
      </rPr>
      <t>Count</t>
    </r>
    <r>
      <rPr>
        <sz val="11"/>
        <color theme="1"/>
        <rFont val="Calibri"/>
        <family val="2"/>
        <scheme val="minor"/>
      </rPr>
      <t xml:space="preserve"> is created per </t>
    </r>
    <r>
      <rPr>
        <sz val="10"/>
        <color theme="1"/>
        <rFont val="Arial Unicode MS"/>
      </rPr>
      <t>clm_number</t>
    </r>
    <r>
      <rPr>
        <sz val="11"/>
        <color theme="1"/>
        <rFont val="Calibri"/>
        <family val="2"/>
        <scheme val="minor"/>
      </rPr>
      <t xml:space="preserve"> indicating how many rows share that claim number (number of </t>
    </r>
    <r>
      <rPr>
        <sz val="10"/>
        <color theme="1"/>
        <rFont val="Arial Unicode MS"/>
      </rPr>
      <t>(j,k)</t>
    </r>
    <r>
      <rPr>
        <sz val="11"/>
        <color theme="1"/>
        <rFont val="Calibri"/>
        <family val="2"/>
        <scheme val="minor"/>
      </rPr>
      <t xml:space="preserve"> combinations per claim).</t>
    </r>
  </si>
  <si>
    <t>6. Calculate Delay Variables and Convert Data Types</t>
  </si>
  <si>
    <t>Several delay measures are computed as integer days (using seconds difference between dates divided by seconds per day):</t>
  </si>
  <si>
    <r>
      <t>delay_uw_occ</t>
    </r>
    <r>
      <rPr>
        <sz val="11"/>
        <color theme="1"/>
        <rFont val="Calibri"/>
        <family val="2"/>
        <scheme val="minor"/>
      </rPr>
      <t>: days between policy start (</t>
    </r>
    <r>
      <rPr>
        <sz val="10"/>
        <color theme="1"/>
        <rFont val="Arial Unicode MS"/>
      </rPr>
      <t>date_pol_start</t>
    </r>
    <r>
      <rPr>
        <sz val="11"/>
        <color theme="1"/>
        <rFont val="Calibri"/>
        <family val="2"/>
        <scheme val="minor"/>
      </rPr>
      <t>) and claim occurrence (</t>
    </r>
    <r>
      <rPr>
        <sz val="10"/>
        <color theme="1"/>
        <rFont val="Arial Unicode MS"/>
      </rPr>
      <t>date_occur</t>
    </r>
    <r>
      <rPr>
        <sz val="11"/>
        <color theme="1"/>
        <rFont val="Calibri"/>
        <family val="2"/>
        <scheme val="minor"/>
      </rPr>
      <t>), or -1 if date is invalid (year 2199 is a placeholder).</t>
    </r>
  </si>
  <si>
    <r>
      <t>delay_occ_rep</t>
    </r>
    <r>
      <rPr>
        <sz val="11"/>
        <color theme="1"/>
        <rFont val="Calibri"/>
        <family val="2"/>
        <scheme val="minor"/>
      </rPr>
      <t>: days between occurrence and reporting of the claim.</t>
    </r>
  </si>
  <si>
    <r>
      <t>delay_uw_val</t>
    </r>
    <r>
      <rPr>
        <sz val="11"/>
        <color theme="1"/>
        <rFont val="Calibri"/>
        <family val="2"/>
        <scheme val="minor"/>
      </rPr>
      <t>: days between policy start and valuation date (</t>
    </r>
    <r>
      <rPr>
        <sz val="10"/>
        <color theme="1"/>
        <rFont val="Arial Unicode MS"/>
      </rPr>
      <t>t_i</t>
    </r>
    <r>
      <rPr>
        <sz val="11"/>
        <color theme="1"/>
        <rFont val="Calibri"/>
        <family val="2"/>
        <scheme val="minor"/>
      </rPr>
      <t>).</t>
    </r>
  </si>
  <si>
    <r>
      <t>delay_rep_pay</t>
    </r>
    <r>
      <rPr>
        <sz val="11"/>
        <color theme="1"/>
        <rFont val="Calibri"/>
        <family val="2"/>
        <scheme val="minor"/>
      </rPr>
      <t>: days between reporting and payment.</t>
    </r>
  </si>
  <si>
    <r>
      <t>date_uw</t>
    </r>
    <r>
      <rPr>
        <sz val="11"/>
        <color theme="1"/>
        <rFont val="Calibri"/>
        <family val="2"/>
        <scheme val="minor"/>
      </rPr>
      <t>: policy start date converted to numeric day count (likely for modeling).</t>
    </r>
  </si>
  <si>
    <r>
      <t xml:space="preserve">Factors are set for categorical columns: </t>
    </r>
    <r>
      <rPr>
        <sz val="10"/>
        <color theme="1"/>
        <rFont val="Arial Unicode MS"/>
      </rPr>
      <t>Cover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claim_type</t>
    </r>
    <r>
      <rPr>
        <sz val="11"/>
        <color theme="1"/>
        <rFont val="Calibri"/>
        <family val="2"/>
        <scheme val="minor"/>
      </rPr>
      <t>.</t>
    </r>
  </si>
  <si>
    <t>flgTrain</t>
  </si>
  <si>
    <t>Count</t>
  </si>
  <si>
    <t>delay_uw_occ</t>
  </si>
  <si>
    <t>delay_occ_rep</t>
  </si>
  <si>
    <t>delay_uw_val</t>
  </si>
  <si>
    <t>delay_rep_pay</t>
  </si>
  <si>
    <t>Summary table after all steps:</t>
  </si>
  <si>
    <r>
      <t>dt_policy_claim</t>
    </r>
    <r>
      <rPr>
        <sz val="11"/>
        <color theme="1"/>
        <rFont val="Calibri"/>
        <family val="2"/>
        <scheme val="minor"/>
      </rPr>
      <t xml:space="preserve">: </t>
    </r>
  </si>
  <si>
    <t>the dataset with policies + claims + time slices,</t>
  </si>
  <si>
    <r>
      <t>date_i</t>
    </r>
    <r>
      <rPr>
        <sz val="11"/>
        <color theme="1"/>
        <rFont val="Calibri"/>
        <family val="2"/>
        <scheme val="minor"/>
      </rPr>
      <t xml:space="preserve">: </t>
    </r>
  </si>
  <si>
    <t>evaluation date (e.g. valuation date),</t>
  </si>
  <si>
    <r>
      <t>j_dev_period</t>
    </r>
    <r>
      <rPr>
        <sz val="11"/>
        <color theme="1"/>
        <rFont val="Calibri"/>
        <family val="2"/>
        <scheme val="minor"/>
      </rPr>
      <t xml:space="preserve">: </t>
    </r>
  </si>
  <si>
    <t>development period index,</t>
  </si>
  <si>
    <r>
      <t>reserving_dates</t>
    </r>
    <r>
      <rPr>
        <sz val="11"/>
        <color theme="1"/>
        <rFont val="Calibri"/>
        <family val="2"/>
        <scheme val="minor"/>
      </rPr>
      <t xml:space="preserve">: </t>
    </r>
  </si>
  <si>
    <t>ordered list of date slices (e.g. every 30 days),</t>
  </si>
  <si>
    <r>
      <t>model_vars</t>
    </r>
    <r>
      <rPr>
        <sz val="11"/>
        <color theme="1"/>
        <rFont val="Calibri"/>
        <family val="2"/>
        <scheme val="minor"/>
      </rPr>
      <t xml:space="preserve">: </t>
    </r>
  </si>
  <si>
    <t>list of variables to keep in output.</t>
  </si>
  <si>
    <r>
      <t>delay_train</t>
    </r>
    <r>
      <rPr>
        <sz val="11"/>
        <color theme="1"/>
        <rFont val="Calibri"/>
        <family val="2"/>
        <scheme val="minor"/>
      </rPr>
      <t xml:space="preserve"> </t>
    </r>
  </si>
  <si>
    <t>days between date_pol_start and date_lookup (feature),</t>
  </si>
  <si>
    <t xml:space="preserve"> which is the incremental paid amount between target_lookup and target_lookup_next.</t>
  </si>
  <si>
    <t>The splitting logic:</t>
  </si>
  <si>
    <t>1. Train set (RBNS_Train_ijk):</t>
  </si>
  <si>
    <r>
      <t xml:space="preserve">Includes claims </t>
    </r>
    <r>
      <rPr>
        <b/>
        <sz val="11"/>
        <color theme="1"/>
        <rFont val="Calibri"/>
        <family val="2"/>
        <scheme val="minor"/>
      </rPr>
      <t>reported on or before</t>
    </r>
    <r>
      <rPr>
        <sz val="11"/>
        <color theme="1"/>
        <rFont val="Calibri"/>
        <family val="2"/>
        <scheme val="minor"/>
      </rPr>
      <t xml:space="preserve"> a cutoff date called </t>
    </r>
    <r>
      <rPr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 (derived from valuation date minus development and lag periods),</t>
    </r>
  </si>
  <si>
    <r>
      <t xml:space="preserve">And claims </t>
    </r>
    <r>
      <rPr>
        <b/>
        <sz val="11"/>
        <color theme="1"/>
        <rFont val="Calibri"/>
        <family val="2"/>
        <scheme val="minor"/>
      </rPr>
      <t xml:space="preserve">not yet fully paid as of </t>
    </r>
    <r>
      <rPr>
        <b/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 (i.e., payment date is after </t>
    </r>
    <r>
      <rPr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>),</t>
    </r>
  </si>
  <si>
    <r>
      <t xml:space="preserve">The model uses data available </t>
    </r>
    <r>
      <rPr>
        <b/>
        <sz val="11"/>
        <color theme="1"/>
        <rFont val="Calibri"/>
        <family val="2"/>
        <scheme val="minor"/>
      </rPr>
      <t xml:space="preserve">up to </t>
    </r>
    <r>
      <rPr>
        <b/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>,</t>
    </r>
  </si>
  <si>
    <r>
      <t xml:space="preserve">The </t>
    </r>
    <r>
      <rPr>
        <b/>
        <sz val="11"/>
        <color theme="1"/>
        <rFont val="Calibri"/>
        <family val="2"/>
        <scheme val="minor"/>
      </rPr>
      <t>target variable</t>
    </r>
    <r>
      <rPr>
        <sz val="11"/>
        <color theme="1"/>
        <rFont val="Calibri"/>
        <family val="2"/>
        <scheme val="minor"/>
      </rPr>
      <t xml:space="preserve"> is the incremental claim payment expected to happen </t>
    </r>
    <r>
      <rPr>
        <b/>
        <sz val="11"/>
        <color theme="1"/>
        <rFont val="Calibri"/>
        <family val="2"/>
        <scheme val="minor"/>
      </rPr>
      <t xml:space="preserve">between </t>
    </r>
    <r>
      <rPr>
        <b/>
        <sz val="10"/>
        <color theme="1"/>
        <rFont val="Arial Unicode MS"/>
      </rPr>
      <t>target_lookup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target_lookup_next</t>
    </r>
    <r>
      <rPr>
        <sz val="11"/>
        <color theme="1"/>
        <rFont val="Calibri"/>
        <family val="2"/>
        <scheme val="minor"/>
      </rPr>
      <t xml:space="preserve"> (slices before and just after valuation date).</t>
    </r>
  </si>
  <si>
    <t>2. Test set (RBNS_Test_ijk):</t>
  </si>
  <si>
    <r>
      <t xml:space="preserve">Includes claims </t>
    </r>
    <r>
      <rPr>
        <b/>
        <sz val="11"/>
        <color theme="1"/>
        <rFont val="Calibri"/>
        <family val="2"/>
        <scheme val="minor"/>
      </rPr>
      <t>reported on or before valuation date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theme="1"/>
        <rFont val="Arial Unicode MS"/>
      </rPr>
      <t>date_report &lt;= date_i</t>
    </r>
    <r>
      <rPr>
        <sz val="11"/>
        <color theme="1"/>
        <rFont val="Calibri"/>
        <family val="2"/>
        <scheme val="minor"/>
      </rPr>
      <t>),</t>
    </r>
  </si>
  <si>
    <r>
      <t xml:space="preserve">But for which the payment is still outstanding </t>
    </r>
    <r>
      <rPr>
        <b/>
        <sz val="11"/>
        <color theme="1"/>
        <rFont val="Calibri"/>
        <family val="2"/>
        <scheme val="minor"/>
      </rPr>
      <t>after valuation date</t>
    </r>
    <r>
      <rPr>
        <sz val="11"/>
        <color theme="1"/>
        <rFont val="Calibri"/>
        <family val="2"/>
        <scheme val="minor"/>
      </rPr>
      <t xml:space="preserve"> (i.e., </t>
    </r>
    <r>
      <rPr>
        <sz val="10"/>
        <color theme="1"/>
        <rFont val="Arial Unicode MS"/>
      </rPr>
      <t>date_i &lt; date_pay</t>
    </r>
    <r>
      <rPr>
        <sz val="11"/>
        <color theme="1"/>
        <rFont val="Calibri"/>
        <family val="2"/>
        <scheme val="minor"/>
      </rPr>
      <t>),</t>
    </r>
  </si>
  <si>
    <r>
      <t xml:space="preserve">The model tests/predicts the </t>
    </r>
    <r>
      <rPr>
        <b/>
        <sz val="11"/>
        <color theme="1"/>
        <rFont val="Calibri"/>
        <family val="2"/>
        <scheme val="minor"/>
      </rPr>
      <t>incremental payments occurring after valuation date</t>
    </r>
    <r>
      <rPr>
        <sz val="11"/>
        <color theme="1"/>
        <rFont val="Calibri"/>
        <family val="2"/>
        <scheme val="minor"/>
      </rPr>
      <t>,</t>
    </r>
  </si>
  <si>
    <r>
      <t xml:space="preserve">The </t>
    </r>
    <r>
      <rPr>
        <b/>
        <sz val="11"/>
        <color theme="1"/>
        <rFont val="Calibri"/>
        <family val="2"/>
        <scheme val="minor"/>
      </rPr>
      <t>target variable</t>
    </r>
    <r>
      <rPr>
        <sz val="11"/>
        <color theme="1"/>
        <rFont val="Calibri"/>
        <family val="2"/>
        <scheme val="minor"/>
      </rPr>
      <t xml:space="preserve"> is the incremental paid amount for periods </t>
    </r>
    <r>
      <rPr>
        <b/>
        <sz val="11"/>
        <color theme="1"/>
        <rFont val="Calibri"/>
        <family val="2"/>
        <scheme val="minor"/>
      </rPr>
      <t>after valuation date</t>
    </r>
    <r>
      <rPr>
        <sz val="11"/>
        <color theme="1"/>
        <rFont val="Calibri"/>
        <family val="2"/>
        <scheme val="minor"/>
      </rPr>
      <t>.</t>
    </r>
  </si>
  <si>
    <r>
      <t xml:space="preserve">The IBNR dataset creation is conceptually similar to RBNS but focuses on </t>
    </r>
    <r>
      <rPr>
        <b/>
        <sz val="11"/>
        <color theme="1"/>
        <rFont val="Calibri"/>
        <family val="2"/>
        <scheme val="minor"/>
      </rPr>
      <t>policy exposures without reported claims as of the valuation date</t>
    </r>
    <r>
      <rPr>
        <sz val="11"/>
        <color theme="1"/>
        <rFont val="Calibri"/>
        <family val="2"/>
        <scheme val="minor"/>
      </rPr>
      <t>, aiming to predict:</t>
    </r>
  </si>
  <si>
    <r>
      <t>Frequency</t>
    </r>
    <r>
      <rPr>
        <sz val="11"/>
        <color theme="1"/>
        <rFont val="Calibri"/>
        <family val="2"/>
        <scheme val="minor"/>
      </rPr>
      <t xml:space="preserve"> (whether a claim will happen),</t>
    </r>
  </si>
  <si>
    <r>
      <t>Severity</t>
    </r>
    <r>
      <rPr>
        <sz val="11"/>
        <color theme="1"/>
        <rFont val="Calibri"/>
        <family val="2"/>
        <scheme val="minor"/>
      </rPr>
      <t xml:space="preserve"> (expected claim cost if it occurs).</t>
    </r>
  </si>
  <si>
    <t>Key points about IBNR dataset:</t>
  </si>
  <si>
    <r>
      <t>All live policy exposures before valuation date</t>
    </r>
    <r>
      <rPr>
        <sz val="11"/>
        <color theme="1"/>
        <rFont val="Calibri"/>
        <family val="2"/>
        <scheme val="minor"/>
      </rPr>
      <t xml:space="preserve"> are included (whether claims exist or not),</t>
    </r>
  </si>
  <si>
    <r>
      <t xml:space="preserve">Unlike RBNS, it includes policies </t>
    </r>
    <r>
      <rPr>
        <b/>
        <sz val="11"/>
        <color theme="1"/>
        <rFont val="Calibri"/>
        <family val="2"/>
        <scheme val="minor"/>
      </rPr>
      <t>without claims reported yet</t>
    </r>
    <r>
      <rPr>
        <sz val="11"/>
        <color theme="1"/>
        <rFont val="Calibri"/>
        <family val="2"/>
        <scheme val="minor"/>
      </rPr>
      <t xml:space="preserve"> but which could develop claims later</t>
    </r>
  </si>
  <si>
    <t>IBNR_Freq_Train_ijk</t>
  </si>
  <si>
    <t>date_pol_start &lt; date_lookup &amp; date_lookup &lt; date_report</t>
  </si>
  <si>
    <t>delay_train</t>
  </si>
  <si>
    <t>exposure</t>
  </si>
  <si>
    <t>Slice Number</t>
  </si>
  <si>
    <t>Start Date</t>
  </si>
  <si>
    <t>End Date</t>
  </si>
  <si>
    <t>30-day slices from 2016-01-01 to 2019-06-30</t>
  </si>
  <si>
    <t>Freq Train fn</t>
  </si>
  <si>
    <t>date_i (val date)</t>
  </si>
  <si>
    <t>Pass filter (pol_start &lt; date_lookup &lt; report)?</t>
  </si>
  <si>
    <t>Notes</t>
  </si>
  <si>
    <t>date_report (2016-02-04) &lt; date_lookup (2016-08-28)</t>
  </si>
  <si>
    <t>same as above</t>
  </si>
  <si>
    <t>No claim yet; date_report in far future</t>
  </si>
  <si>
    <t>Output</t>
  </si>
  <si>
    <t>freq Train</t>
  </si>
  <si>
    <t>loss train</t>
  </si>
  <si>
    <t>(date_lookup &lt; date_report) &amp; (date_occur &lt; date_lookup) &amp; (target_lookup &gt;= date_pay &amp; date_pay &lt; target_lookup_next)</t>
  </si>
  <si>
    <t>test</t>
  </si>
  <si>
    <t>Pass_Filter</t>
  </si>
  <si>
    <t>date_lookup (predictor date)</t>
  </si>
  <si>
    <t>target_lookup (target start)</t>
  </si>
  <si>
    <t>target_lookup_next (target end)</t>
  </si>
  <si>
    <t>Filtering condition on dates</t>
  </si>
  <si>
    <t>What happens to dataset</t>
  </si>
  <si>
    <t>reserving_dates[10 - 1 - 1 + 1] = reserving_dates[9] = 2016-08-28</t>
  </si>
  <si>
    <t>reserving_dates[9] = 2016-08-28</t>
  </si>
  <si>
    <t>reserving_dates[10] = 2016-09-27</t>
  </si>
  <si>
    <r>
      <t xml:space="preserve">Select rows where </t>
    </r>
    <r>
      <rPr>
        <sz val="10"/>
        <color theme="1"/>
        <rFont val="Arial Unicode MS"/>
      </rPr>
      <t>date_pol_start &lt; 2016-08-28 &lt; date_report</t>
    </r>
  </si>
  <si>
    <t>Picks policies with unreported claims as of 2016-08-28; exposure computed up to valuation date; target=1 if payment in [2016-08-28, 2016-09-27)</t>
  </si>
  <si>
    <t>reserving_dates[10 - 2 - 1 + 1] = reserving_dates[8] = 2016-07-29</t>
  </si>
  <si>
    <r>
      <t xml:space="preserve">Select where </t>
    </r>
    <r>
      <rPr>
        <sz val="10"/>
        <color theme="1"/>
        <rFont val="Arial Unicode MS"/>
      </rPr>
      <t>date_pol_start &lt; 2016-07-29 &lt; date_report</t>
    </r>
  </si>
  <si>
    <t>Similar filter earlier predictor date; target checks payments in same target window</t>
  </si>
  <si>
    <t>freq Train , j = 1</t>
  </si>
  <si>
    <t>freq train , j =2</t>
  </si>
  <si>
    <r>
      <t xml:space="preserve">date_i &lt;- </t>
    </r>
    <r>
      <rPr>
        <sz val="8"/>
        <color rgb="FF7928A1"/>
        <rFont val="Courier New"/>
        <family val="3"/>
      </rPr>
      <t>as</t>
    </r>
    <r>
      <rPr>
        <sz val="8"/>
        <color rgb="FF545454"/>
        <rFont val="Courier New"/>
        <family val="3"/>
      </rPr>
      <t>.Date(date_i)</t>
    </r>
  </si>
  <si>
    <r>
      <t xml:space="preserve">date_k &lt;- (reserving_dates[which(reserving_dates == date_i) - k + </t>
    </r>
    <r>
      <rPr>
        <sz val="8"/>
        <color rgb="FFAA5D00"/>
        <rFont val="Courier New"/>
        <family val="3"/>
      </rPr>
      <t>1</t>
    </r>
    <r>
      <rPr>
        <sz val="8"/>
        <color rgb="FF545454"/>
        <rFont val="Courier New"/>
        <family val="3"/>
      </rPr>
      <t>])</t>
    </r>
  </si>
  <si>
    <t xml:space="preserve">date_j &lt;- (reserving_dates[which(reserving_dates == date_k) - j_dev_period]) </t>
  </si>
  <si>
    <r>
      <t xml:space="preserve">date_lookup &lt;- (reserving_dates[which(reserving_dates == (date_i)) - j_dev_period -k + </t>
    </r>
    <r>
      <rPr>
        <sz val="8"/>
        <color rgb="FFAA5D00"/>
        <rFont val="Courier New"/>
        <family val="3"/>
      </rPr>
      <t>1</t>
    </r>
    <r>
      <rPr>
        <sz val="8"/>
        <color rgb="FF545454"/>
        <rFont val="Courier New"/>
        <family val="3"/>
      </rPr>
      <t xml:space="preserve">]) </t>
    </r>
    <r>
      <rPr>
        <i/>
        <sz val="8"/>
        <color rgb="FF408080"/>
        <rFont val="Courier New"/>
        <family val="3"/>
      </rPr>
      <t>#i - j - k + 1 (predictor as at date)</t>
    </r>
    <r>
      <rPr>
        <sz val="8"/>
        <color rgb="FF545454"/>
        <rFont val="Courier New"/>
        <family val="3"/>
      </rPr>
      <t xml:space="preserve"> </t>
    </r>
  </si>
  <si>
    <r>
      <t xml:space="preserve">target_lookup &lt;- (reserving_dates[which(reserving_dates == (date_i)) - k]) </t>
    </r>
    <r>
      <rPr>
        <i/>
        <sz val="8"/>
        <color rgb="FF408080"/>
        <rFont val="Courier New"/>
        <family val="3"/>
      </rPr>
      <t>#i - k to calculate target incremental paid</t>
    </r>
    <r>
      <rPr>
        <sz val="8"/>
        <color rgb="FF545454"/>
        <rFont val="Courier New"/>
        <family val="3"/>
      </rPr>
      <t xml:space="preserve"> </t>
    </r>
  </si>
  <si>
    <r>
      <t xml:space="preserve">target_lookup_next &lt;- (reserving_dates[which(reserving_dates == (date_i)) - k + </t>
    </r>
    <r>
      <rPr>
        <sz val="8"/>
        <color rgb="FFAA5D00"/>
        <rFont val="Courier New"/>
        <family val="3"/>
      </rPr>
      <t>1</t>
    </r>
    <r>
      <rPr>
        <sz val="8"/>
        <color rgb="FF545454"/>
        <rFont val="Courier New"/>
        <family val="3"/>
      </rPr>
      <t xml:space="preserve">]) </t>
    </r>
    <r>
      <rPr>
        <i/>
        <sz val="8"/>
        <color rgb="FF408080"/>
        <rFont val="Courier New"/>
        <family val="3"/>
      </rPr>
      <t>#i -k + 1 to calculate targte incremental paid</t>
    </r>
    <r>
      <rPr>
        <sz val="8"/>
        <color rgb="FF545454"/>
        <rFont val="Courier New"/>
        <family val="3"/>
      </rPr>
      <t xml:space="preserve"> </t>
    </r>
  </si>
  <si>
    <t>IBNR_Loss Train</t>
  </si>
  <si>
    <r>
      <t xml:space="preserve">date_lookup &lt;- (reserving_dates[which(reserving_dates == (date_i)) - j_dev_period -k + </t>
    </r>
    <r>
      <rPr>
        <sz val="8"/>
        <color rgb="FFAA5D00"/>
        <rFont val="Courier New"/>
        <family val="3"/>
      </rPr>
      <t>1</t>
    </r>
    <r>
      <rPr>
        <sz val="8"/>
        <color rgb="FF545454"/>
        <rFont val="Courier New"/>
        <family val="3"/>
      </rPr>
      <t xml:space="preserve">]) </t>
    </r>
    <r>
      <rPr>
        <i/>
        <sz val="8"/>
        <color rgb="FF408080"/>
        <rFont val="Courier New"/>
        <family val="3"/>
      </rPr>
      <t>#i - j - k + 1 (predictor as at date</t>
    </r>
  </si>
  <si>
    <r>
      <t>target = ifelse(target_lookup &gt;= date_pay &amp; date_pay &lt; target_lookup_next,claim_cost,</t>
    </r>
    <r>
      <rPr>
        <sz val="8"/>
        <color rgb="FFAA5D00"/>
        <rFont val="Courier New"/>
        <family val="3"/>
      </rPr>
      <t>0</t>
    </r>
    <r>
      <rPr>
        <sz val="8"/>
        <color rgb="FF545454"/>
        <rFont val="Courier New"/>
        <family val="3"/>
      </rPr>
      <t>)</t>
    </r>
  </si>
  <si>
    <t>Calculates:</t>
  </si>
  <si>
    <r>
      <t>delay_train</t>
    </r>
    <r>
      <rPr>
        <sz val="11"/>
        <color theme="1"/>
        <rFont val="Calibri"/>
        <family val="2"/>
        <scheme val="minor"/>
      </rPr>
      <t xml:space="preserve">: days from policy start to </t>
    </r>
    <r>
      <rPr>
        <sz val="10"/>
        <color theme="1"/>
        <rFont val="Arial Unicode MS"/>
      </rPr>
      <t>date_lookup</t>
    </r>
  </si>
  <si>
    <r>
      <t xml:space="preserve">Sets </t>
    </r>
    <r>
      <rPr>
        <sz val="10"/>
        <color theme="1"/>
        <rFont val="Arial Unicode MS"/>
      </rPr>
      <t>exposure = 1</t>
    </r>
    <r>
      <rPr>
        <sz val="11"/>
        <color theme="1"/>
        <rFont val="Calibri"/>
        <family val="2"/>
        <scheme val="minor"/>
      </rPr>
      <t xml:space="preserve"> (treating all claims equally)</t>
    </r>
  </si>
  <si>
    <r>
      <t>target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claim_cost</t>
    </r>
    <r>
      <rPr>
        <sz val="11"/>
        <color theme="1"/>
        <rFont val="Calibri"/>
        <family val="2"/>
        <scheme val="minor"/>
      </rPr>
      <t xml:space="preserve"> if paid in target window, else 0</t>
    </r>
  </si>
  <si>
    <t>Includes other model variables for output</t>
  </si>
  <si>
    <t>IBNR Test</t>
  </si>
  <si>
    <r>
      <t xml:space="preserve">date_lookup &lt;- (reserving_dates[which(reserving_dates == (date_i))]) </t>
    </r>
    <r>
      <rPr>
        <i/>
        <sz val="8"/>
        <color rgb="FF408080"/>
        <rFont val="Courier New"/>
        <family val="3"/>
      </rPr>
      <t>#i - j - k + 1 (predictor as at date)</t>
    </r>
    <r>
      <rPr>
        <sz val="8"/>
        <color rgb="FF545454"/>
        <rFont val="Courier New"/>
        <family val="3"/>
      </rPr>
      <t xml:space="preserve"> </t>
    </r>
  </si>
  <si>
    <r>
      <t xml:space="preserve">target_lookup &lt;- (reserving_dates[which(reserving_dates == (date_i)) +j_dev_period - </t>
    </r>
    <r>
      <rPr>
        <sz val="8"/>
        <color rgb="FFAA5D00"/>
        <rFont val="Courier New"/>
        <family val="3"/>
      </rPr>
      <t>1</t>
    </r>
    <r>
      <rPr>
        <sz val="8"/>
        <color rgb="FF545454"/>
        <rFont val="Courier New"/>
        <family val="3"/>
      </rPr>
      <t xml:space="preserve">]) </t>
    </r>
    <r>
      <rPr>
        <i/>
        <sz val="8"/>
        <color rgb="FF408080"/>
        <rFont val="Courier New"/>
        <family val="3"/>
      </rPr>
      <t>#i - k to calculate target incremental paid</t>
    </r>
    <r>
      <rPr>
        <sz val="8"/>
        <color rgb="FF545454"/>
        <rFont val="Courier New"/>
        <family val="3"/>
      </rPr>
      <t xml:space="preserve"> </t>
    </r>
  </si>
  <si>
    <r>
      <t xml:space="preserve">target_lookup_next &lt;- (reserving_dates[which(reserving_dates == (date_i)) + j_dev_period]) </t>
    </r>
    <r>
      <rPr>
        <i/>
        <sz val="8"/>
        <color rgb="FF408080"/>
        <rFont val="Courier New"/>
        <family val="3"/>
      </rPr>
      <t xml:space="preserve">#i -k + 1 to calculate targte incremental paid </t>
    </r>
  </si>
  <si>
    <t>date_pol_start &lt;= date_lookup &amp; date_lookup &lt; date_report</t>
  </si>
  <si>
    <t>Variable</t>
  </si>
  <si>
    <t>j=1</t>
  </si>
  <si>
    <t>j=2</t>
  </si>
  <si>
    <t>j=3</t>
  </si>
  <si>
    <t>j=4</t>
  </si>
  <si>
    <t>j=5</t>
  </si>
  <si>
    <t>j=6</t>
  </si>
  <si>
    <t>j=7</t>
  </si>
  <si>
    <t>j=8</t>
  </si>
  <si>
    <t>j=9</t>
  </si>
  <si>
    <t>j=10</t>
  </si>
  <si>
    <r>
      <t>target</t>
    </r>
    <r>
      <rPr>
        <sz val="11"/>
        <color theme="1"/>
        <rFont val="Calibri"/>
        <family val="2"/>
        <scheme val="minor"/>
      </rPr>
      <t xml:space="preserve"> variable</t>
    </r>
  </si>
  <si>
    <r>
      <t xml:space="preserve">A binary indicator (0 or 1) showing whether a claim payment occurred in the </t>
    </r>
    <r>
      <rPr>
        <b/>
        <sz val="11"/>
        <color theme="1"/>
        <rFont val="Calibri"/>
        <family val="2"/>
        <scheme val="minor"/>
      </rPr>
      <t>target window</t>
    </r>
    <r>
      <rPr>
        <sz val="11"/>
        <color theme="1"/>
        <rFont val="Calibri"/>
        <family val="2"/>
        <scheme val="minor"/>
      </rPr>
      <t xml:space="preserve"> for that policy and development period.</t>
    </r>
  </si>
  <si>
    <t>target = ifelse(target_lookup &lt;= date_pay &amp; date_pay &lt; target_lookup_next &amp; date_occur &lt;= date_lookup, 1, 0)</t>
  </si>
  <si>
    <r>
      <t>exposure</t>
    </r>
    <r>
      <rPr>
        <sz val="11"/>
        <color theme="1"/>
        <rFont val="Calibri"/>
        <family val="2"/>
        <scheme val="minor"/>
      </rPr>
      <t xml:space="preserve"> variable</t>
    </r>
  </si>
  <si>
    <t>The amount of time  that the policy was at risk or exposed during the relevant period.</t>
  </si>
  <si>
    <t>In frequency models, exposure varies (often &lt; 1) because claims are modeled as counts per unit exposure (policy years).</t>
  </si>
  <si>
    <r>
      <t xml:space="preserve">In loss models, exposure is not a meaningful denominator because the target is the cost </t>
    </r>
    <r>
      <rPr>
        <b/>
        <sz val="11"/>
        <color theme="1"/>
        <rFont val="Calibri"/>
        <family val="2"/>
        <scheme val="minor"/>
      </rPr>
      <t>conditional on a claim occurring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</si>
</sst>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Arial Unicode MS"/>
    </font>
    <font>
      <sz val="17"/>
      <color theme="1"/>
      <name val="Segoe UI"/>
      <family val="2"/>
    </font>
    <font>
      <sz val="11"/>
      <color theme="1"/>
      <name val="Segoe UI"/>
      <family val="2"/>
    </font>
    <font>
      <b/>
      <sz val="15"/>
      <color theme="1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0"/>
      <color theme="1"/>
      <name val="Arial Unicode MS"/>
    </font>
    <font>
      <b/>
      <sz val="13.5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545454"/>
      <name val="Courier New"/>
      <family val="3"/>
    </font>
    <font>
      <sz val="8"/>
      <color rgb="FF7928A1"/>
      <name val="Courier New"/>
      <family val="3"/>
    </font>
    <font>
      <sz val="8"/>
      <color rgb="FFAA5D00"/>
      <name val="Courier New"/>
      <family val="3"/>
    </font>
    <font>
      <i/>
      <sz val="8"/>
      <color rgb="FF408080"/>
      <name val="Courier New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6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14" fontId="2" fillId="2" borderId="1" xfId="0" applyNumberFormat="1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22" fontId="0" fillId="0" borderId="1" xfId="0" applyNumberForma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/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1" fillId="0" borderId="0" xfId="0" applyFont="1"/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178904</xdr:colOff>
      <xdr:row>23</xdr:row>
      <xdr:rowOff>13252</xdr:rowOff>
    </xdr:from>
    <xdr:to>
      <xdr:col>6</xdr:col>
      <xdr:colOff>503757</xdr:colOff>
      <xdr:row>25</xdr:row>
      <xdr:rowOff>23270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E1D50C-3D82-A645-A765-EB5675934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965" y="4552122"/>
          <a:ext cx="3936070" cy="381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612F-7DCE-4235-982C-1E7EE454237C}">
  <dimension ref="A2:M138"/>
  <sheetViews>
    <sheetView workbookViewId="0">
      <selection activeCell="G118" sqref="G118:G138"/>
    </sheetView>
  </sheetViews>
  <sheetFormatPr defaultRowHeight="14.4"/>
  <cols>
    <col min="1" max="5" width="16.5546875" style="18" customWidth="1"/>
    <col min="6" max="7" width="27.109375" style="18" bestFit="1" customWidth="1"/>
    <col min="8" max="10" width="16.5546875" style="18" customWidth="1"/>
    <col min="11" max="16384" width="8.88671875" style="18"/>
  </cols>
  <sheetData>
    <row r="2" spans="1:13" ht="20.399999999999999" customHeight="1">
      <c r="A2" s="80" t="s">
        <v>44</v>
      </c>
      <c r="B2" s="80"/>
      <c r="C2" s="80"/>
      <c r="D2" s="78"/>
      <c r="E2" s="78"/>
      <c r="F2" s="78"/>
    </row>
    <row r="3" spans="1:13">
      <c r="A3" s="2"/>
      <c r="B3" s="2"/>
      <c r="C3" s="2"/>
      <c r="D3" s="2"/>
      <c r="E3" s="2"/>
    </row>
    <row r="4" spans="1:13" ht="16.8">
      <c r="A4" s="83" t="s">
        <v>45</v>
      </c>
      <c r="B4" s="83"/>
      <c r="C4" s="17"/>
      <c r="D4" s="1"/>
      <c r="E4" s="1"/>
    </row>
    <row r="5" spans="1:13" ht="16.8">
      <c r="A5" s="10"/>
      <c r="B5" s="1"/>
      <c r="C5" s="17"/>
      <c r="D5" s="1"/>
      <c r="E5" s="1"/>
    </row>
    <row r="6" spans="1:13">
      <c r="A6" s="22" t="s">
        <v>50</v>
      </c>
      <c r="B6" s="1"/>
      <c r="C6" s="17"/>
      <c r="D6" s="1"/>
      <c r="E6" s="1"/>
      <c r="G6" s="18" t="s">
        <v>47</v>
      </c>
    </row>
    <row r="7" spans="1:13">
      <c r="A7" s="17"/>
      <c r="B7" s="1"/>
      <c r="C7" s="17"/>
      <c r="D7" s="1"/>
      <c r="E7" s="1"/>
      <c r="G7" s="82" t="s">
        <v>48</v>
      </c>
      <c r="H7" s="82"/>
      <c r="I7" s="82"/>
      <c r="J7" s="82"/>
      <c r="K7" s="82"/>
      <c r="L7" s="82"/>
      <c r="M7" s="82"/>
    </row>
    <row r="8" spans="1:13">
      <c r="A8" s="26" t="s">
        <v>0</v>
      </c>
      <c r="B8" s="26" t="s">
        <v>1</v>
      </c>
      <c r="C8" s="26" t="s">
        <v>2</v>
      </c>
      <c r="D8" s="26" t="s">
        <v>3</v>
      </c>
      <c r="E8" s="26" t="s">
        <v>4</v>
      </c>
      <c r="G8" s="26" t="s">
        <v>6</v>
      </c>
      <c r="H8" s="26" t="s">
        <v>7</v>
      </c>
      <c r="I8" s="26" t="s">
        <v>8</v>
      </c>
    </row>
    <row r="9" spans="1:13">
      <c r="A9" s="27">
        <v>42370</v>
      </c>
      <c r="B9" s="28">
        <v>698</v>
      </c>
      <c r="C9" s="27">
        <v>42736</v>
      </c>
      <c r="D9" s="28">
        <v>366</v>
      </c>
      <c r="E9" s="28">
        <v>20160101</v>
      </c>
      <c r="G9" s="28" t="s">
        <v>9</v>
      </c>
      <c r="H9" s="28">
        <v>700</v>
      </c>
      <c r="I9" s="28">
        <v>698</v>
      </c>
    </row>
    <row r="10" spans="1:13">
      <c r="A10" s="27">
        <v>42371</v>
      </c>
      <c r="B10" s="28">
        <v>707</v>
      </c>
      <c r="C10" s="27">
        <v>42737</v>
      </c>
      <c r="D10" s="28">
        <v>366</v>
      </c>
      <c r="E10" s="28">
        <v>20160102</v>
      </c>
      <c r="G10" s="28" t="s">
        <v>10</v>
      </c>
      <c r="H10" s="28">
        <v>700</v>
      </c>
      <c r="I10" s="28">
        <v>707</v>
      </c>
    </row>
    <row r="11" spans="1:13">
      <c r="A11" s="27">
        <v>42372</v>
      </c>
      <c r="B11" s="28">
        <v>690</v>
      </c>
      <c r="C11" s="27">
        <v>42738</v>
      </c>
      <c r="D11" s="28">
        <v>366</v>
      </c>
      <c r="E11" s="28">
        <v>20160103</v>
      </c>
      <c r="G11" s="28" t="s">
        <v>11</v>
      </c>
      <c r="H11" s="28">
        <v>700</v>
      </c>
      <c r="I11" s="28">
        <v>690</v>
      </c>
    </row>
    <row r="12" spans="1:13">
      <c r="A12" s="28" t="s">
        <v>46</v>
      </c>
      <c r="B12" s="28" t="s">
        <v>5</v>
      </c>
      <c r="C12" s="28" t="s">
        <v>5</v>
      </c>
      <c r="D12" s="28" t="s">
        <v>5</v>
      </c>
      <c r="E12" s="28" t="s">
        <v>5</v>
      </c>
      <c r="G12" s="28" t="s">
        <v>12</v>
      </c>
      <c r="H12" s="28">
        <v>700</v>
      </c>
      <c r="I12" s="28">
        <v>703</v>
      </c>
    </row>
    <row r="13" spans="1:13">
      <c r="A13" s="1"/>
      <c r="B13" s="1"/>
      <c r="C13" s="1"/>
      <c r="G13" s="28" t="s">
        <v>5</v>
      </c>
      <c r="H13" s="28">
        <v>700</v>
      </c>
      <c r="I13" s="28" t="s">
        <v>13</v>
      </c>
    </row>
    <row r="14" spans="1:13">
      <c r="A14" s="1"/>
      <c r="B14" s="1"/>
      <c r="C14" s="1"/>
    </row>
    <row r="15" spans="1:13" ht="16.8">
      <c r="A15" s="83" t="s">
        <v>49</v>
      </c>
      <c r="B15" s="83"/>
      <c r="C15" s="1"/>
    </row>
    <row r="16" spans="1:13">
      <c r="A16" s="1"/>
      <c r="B16" s="1"/>
      <c r="C16" s="1"/>
    </row>
    <row r="17" spans="1:7">
      <c r="A17" s="18" t="s">
        <v>51</v>
      </c>
      <c r="B17" s="1"/>
      <c r="C17" s="26" t="s">
        <v>0</v>
      </c>
      <c r="D17" s="26" t="s">
        <v>1</v>
      </c>
      <c r="E17" s="26" t="s">
        <v>14</v>
      </c>
      <c r="F17" s="26" t="s">
        <v>15</v>
      </c>
      <c r="G17" s="26" t="s">
        <v>16</v>
      </c>
    </row>
    <row r="18" spans="1:7">
      <c r="C18" s="27">
        <v>42370</v>
      </c>
      <c r="D18" s="28">
        <v>698</v>
      </c>
      <c r="E18" s="28">
        <v>175</v>
      </c>
      <c r="F18" s="28">
        <v>314</v>
      </c>
      <c r="G18" s="28">
        <v>209</v>
      </c>
    </row>
    <row r="19" spans="1:7">
      <c r="A19" s="19" t="s">
        <v>52</v>
      </c>
      <c r="C19" s="27">
        <v>42371</v>
      </c>
      <c r="D19" s="28">
        <v>707</v>
      </c>
      <c r="E19" s="28">
        <v>177</v>
      </c>
      <c r="F19" s="28">
        <v>318</v>
      </c>
      <c r="G19" s="28">
        <v>212</v>
      </c>
    </row>
    <row r="20" spans="1:7">
      <c r="B20" s="2"/>
      <c r="C20" s="27">
        <v>42372</v>
      </c>
      <c r="D20" s="28">
        <v>690</v>
      </c>
      <c r="E20" s="28">
        <v>173</v>
      </c>
      <c r="F20" s="28">
        <v>311</v>
      </c>
      <c r="G20" s="28">
        <v>206</v>
      </c>
    </row>
    <row r="21" spans="1:7">
      <c r="A21" s="19" t="s">
        <v>53</v>
      </c>
      <c r="B21" s="1"/>
      <c r="C21" s="28" t="s">
        <v>46</v>
      </c>
      <c r="D21" s="29" t="s">
        <v>46</v>
      </c>
      <c r="E21" s="29" t="s">
        <v>46</v>
      </c>
      <c r="F21" s="28" t="s">
        <v>55</v>
      </c>
      <c r="G21" s="28" t="s">
        <v>46</v>
      </c>
    </row>
    <row r="22" spans="1:7">
      <c r="B22" s="1"/>
      <c r="C22" s="1"/>
      <c r="D22" s="1"/>
      <c r="E22" s="1"/>
    </row>
    <row r="23" spans="1:7">
      <c r="A23" s="19" t="s">
        <v>54</v>
      </c>
      <c r="B23" s="1"/>
      <c r="C23" s="1"/>
      <c r="D23" s="1"/>
      <c r="E23" s="1"/>
    </row>
    <row r="25" spans="1:7">
      <c r="A25" s="18" t="s">
        <v>56</v>
      </c>
    </row>
    <row r="29" spans="1:7" ht="23.4">
      <c r="A29" s="84" t="s">
        <v>57</v>
      </c>
      <c r="B29" s="84"/>
      <c r="C29" s="84"/>
    </row>
    <row r="30" spans="1:7" ht="23.4">
      <c r="A30" s="13"/>
      <c r="B30" s="13"/>
      <c r="C30" s="13"/>
    </row>
    <row r="31" spans="1:7" ht="19.2" customHeight="1">
      <c r="A31" s="81" t="s">
        <v>58</v>
      </c>
      <c r="B31" s="81"/>
      <c r="C31" s="81"/>
    </row>
    <row r="33" spans="1:4">
      <c r="A33" s="30" t="s">
        <v>0</v>
      </c>
      <c r="B33" s="30" t="s">
        <v>4</v>
      </c>
      <c r="C33" s="30" t="s">
        <v>17</v>
      </c>
      <c r="D33" s="30" t="s">
        <v>18</v>
      </c>
    </row>
    <row r="34" spans="1:4">
      <c r="A34" s="31">
        <v>42370</v>
      </c>
      <c r="B34" s="32">
        <v>20160101</v>
      </c>
      <c r="C34" s="32">
        <v>1</v>
      </c>
      <c r="D34" s="33">
        <v>201601010001</v>
      </c>
    </row>
    <row r="35" spans="1:4">
      <c r="A35" s="31">
        <v>42370</v>
      </c>
      <c r="B35" s="32">
        <v>20160101</v>
      </c>
      <c r="C35" s="32">
        <v>2</v>
      </c>
      <c r="D35" s="33">
        <v>201601010002</v>
      </c>
    </row>
    <row r="36" spans="1:4">
      <c r="A36" s="31">
        <v>42370</v>
      </c>
      <c r="B36" s="32">
        <v>20160101</v>
      </c>
      <c r="C36" s="32">
        <v>3</v>
      </c>
      <c r="D36" s="33">
        <v>201601010003</v>
      </c>
    </row>
    <row r="37" spans="1:4">
      <c r="A37" s="31">
        <v>42370</v>
      </c>
      <c r="B37" s="32">
        <v>20160101</v>
      </c>
      <c r="C37" s="32">
        <v>4</v>
      </c>
      <c r="D37" s="33">
        <v>201601010004</v>
      </c>
    </row>
    <row r="38" spans="1:4">
      <c r="A38" s="31">
        <v>42370</v>
      </c>
      <c r="B38" s="32">
        <v>20160101</v>
      </c>
      <c r="C38" s="32">
        <v>5</v>
      </c>
      <c r="D38" s="33">
        <v>201601010005</v>
      </c>
    </row>
    <row r="39" spans="1:4">
      <c r="A39" s="31">
        <v>42370</v>
      </c>
      <c r="B39" s="32">
        <v>20160101</v>
      </c>
      <c r="C39" s="32">
        <v>6</v>
      </c>
      <c r="D39" s="33">
        <v>201601010006</v>
      </c>
    </row>
    <row r="40" spans="1:4">
      <c r="A40" s="31">
        <v>42370</v>
      </c>
      <c r="B40" s="32">
        <v>20160101</v>
      </c>
      <c r="C40" s="32">
        <v>7</v>
      </c>
      <c r="D40" s="33">
        <v>201601010007</v>
      </c>
    </row>
    <row r="41" spans="1:4">
      <c r="A41" s="31">
        <v>42370</v>
      </c>
      <c r="B41" s="32">
        <v>20160101</v>
      </c>
      <c r="C41" s="32">
        <v>8</v>
      </c>
      <c r="D41" s="33">
        <v>201601010008</v>
      </c>
    </row>
    <row r="42" spans="1:4">
      <c r="A42" s="31">
        <v>42370</v>
      </c>
      <c r="B42" s="32">
        <v>20160101</v>
      </c>
      <c r="C42" s="32">
        <v>9</v>
      </c>
      <c r="D42" s="33">
        <v>201601010009</v>
      </c>
    </row>
    <row r="43" spans="1:4">
      <c r="A43" s="31">
        <v>42370</v>
      </c>
      <c r="B43" s="32">
        <v>20160101</v>
      </c>
      <c r="C43" s="32">
        <v>10</v>
      </c>
      <c r="D43" s="33">
        <v>201601010010</v>
      </c>
    </row>
    <row r="44" spans="1:4">
      <c r="A44" s="20"/>
      <c r="B44" s="20"/>
      <c r="C44" s="14"/>
      <c r="D44" s="21"/>
    </row>
    <row r="45" spans="1:4">
      <c r="A45" s="20"/>
      <c r="B45" s="20"/>
      <c r="C45" s="14"/>
      <c r="D45" s="21"/>
    </row>
    <row r="46" spans="1:4" ht="19.2">
      <c r="A46" s="81" t="s">
        <v>59</v>
      </c>
      <c r="B46" s="81"/>
    </row>
    <row r="48" spans="1:4">
      <c r="A48" s="18" t="s">
        <v>60</v>
      </c>
    </row>
    <row r="49" spans="1:8">
      <c r="A49" s="18" t="s">
        <v>61</v>
      </c>
    </row>
    <row r="50" spans="1:8">
      <c r="A50" s="18" t="s">
        <v>62</v>
      </c>
    </row>
    <row r="52" spans="1:8">
      <c r="A52" s="26" t="s">
        <v>0</v>
      </c>
      <c r="B52" s="26" t="s">
        <v>17</v>
      </c>
      <c r="C52" s="26" t="s">
        <v>1</v>
      </c>
      <c r="D52" s="26" t="s">
        <v>14</v>
      </c>
      <c r="E52" s="26" t="s">
        <v>15</v>
      </c>
      <c r="F52" s="26" t="s">
        <v>16</v>
      </c>
    </row>
    <row r="53" spans="1:8">
      <c r="A53" s="27">
        <v>42370</v>
      </c>
      <c r="B53" s="28">
        <v>1</v>
      </c>
      <c r="C53" s="28">
        <v>10</v>
      </c>
      <c r="D53" s="28">
        <v>3</v>
      </c>
      <c r="E53" s="28">
        <v>5</v>
      </c>
      <c r="F53" s="28">
        <v>2</v>
      </c>
    </row>
    <row r="54" spans="1:8">
      <c r="A54" s="1" t="s">
        <v>5</v>
      </c>
      <c r="B54" s="1" t="s">
        <v>5</v>
      </c>
      <c r="C54" s="1" t="s">
        <v>5</v>
      </c>
      <c r="D54" s="1" t="s">
        <v>5</v>
      </c>
      <c r="E54" s="1" t="s">
        <v>5</v>
      </c>
      <c r="F54" s="1" t="s">
        <v>5</v>
      </c>
    </row>
    <row r="56" spans="1:8">
      <c r="A56" s="19" t="s">
        <v>23</v>
      </c>
      <c r="D56" s="18" t="s">
        <v>63</v>
      </c>
    </row>
    <row r="57" spans="1:8">
      <c r="A57" s="19" t="s">
        <v>24</v>
      </c>
    </row>
    <row r="59" spans="1:8">
      <c r="A59" s="38" t="s">
        <v>17</v>
      </c>
      <c r="B59" s="26" t="s">
        <v>19</v>
      </c>
      <c r="D59" s="26" t="s">
        <v>17</v>
      </c>
      <c r="E59" s="40" t="s">
        <v>19</v>
      </c>
      <c r="G59" s="26" t="s">
        <v>17</v>
      </c>
      <c r="H59" s="26" t="s">
        <v>19</v>
      </c>
    </row>
    <row r="60" spans="1:8">
      <c r="A60" s="39">
        <v>1</v>
      </c>
      <c r="B60" s="28" t="s">
        <v>22</v>
      </c>
      <c r="D60" s="28">
        <v>1</v>
      </c>
      <c r="E60" s="41" t="s">
        <v>21</v>
      </c>
      <c r="G60" s="28">
        <v>1</v>
      </c>
      <c r="H60" s="28" t="s">
        <v>20</v>
      </c>
    </row>
    <row r="61" spans="1:8">
      <c r="A61" s="39">
        <v>2</v>
      </c>
      <c r="B61" s="28" t="s">
        <v>22</v>
      </c>
      <c r="D61" s="28">
        <v>2</v>
      </c>
      <c r="E61" s="41" t="s">
        <v>21</v>
      </c>
      <c r="G61" s="28">
        <v>2</v>
      </c>
      <c r="H61" s="28" t="s">
        <v>20</v>
      </c>
    </row>
    <row r="62" spans="1:8">
      <c r="A62" s="39">
        <v>3</v>
      </c>
      <c r="B62" s="28" t="s">
        <v>22</v>
      </c>
      <c r="D62" s="28">
        <v>3</v>
      </c>
      <c r="E62" s="41" t="s">
        <v>21</v>
      </c>
      <c r="G62" s="28">
        <v>3</v>
      </c>
      <c r="H62" s="28" t="s">
        <v>20</v>
      </c>
    </row>
    <row r="63" spans="1:8">
      <c r="A63" s="39">
        <v>4</v>
      </c>
      <c r="B63" s="28" t="s">
        <v>22</v>
      </c>
      <c r="D63" s="28">
        <v>4</v>
      </c>
      <c r="E63" s="41" t="s">
        <v>21</v>
      </c>
      <c r="G63" s="28">
        <v>4</v>
      </c>
      <c r="H63" s="28" t="s">
        <v>21</v>
      </c>
    </row>
    <row r="64" spans="1:8">
      <c r="A64" s="39">
        <v>5</v>
      </c>
      <c r="B64" s="28" t="s">
        <v>22</v>
      </c>
      <c r="D64" s="28">
        <v>5</v>
      </c>
      <c r="E64" s="41" t="s">
        <v>21</v>
      </c>
      <c r="G64" s="28">
        <v>5</v>
      </c>
      <c r="H64" s="28" t="s">
        <v>21</v>
      </c>
    </row>
    <row r="65" spans="1:8">
      <c r="A65" s="39">
        <v>6</v>
      </c>
      <c r="B65" s="28" t="s">
        <v>22</v>
      </c>
      <c r="D65" s="28">
        <v>6</v>
      </c>
      <c r="E65" s="41" t="s">
        <v>22</v>
      </c>
      <c r="G65" s="28">
        <v>6</v>
      </c>
      <c r="H65" s="28" t="s">
        <v>22</v>
      </c>
    </row>
    <row r="66" spans="1:8">
      <c r="A66" s="39">
        <v>7</v>
      </c>
      <c r="B66" s="28" t="s">
        <v>22</v>
      </c>
      <c r="D66" s="28">
        <v>7</v>
      </c>
      <c r="E66" s="41" t="s">
        <v>22</v>
      </c>
      <c r="G66" s="28">
        <v>7</v>
      </c>
      <c r="H66" s="28" t="s">
        <v>22</v>
      </c>
    </row>
    <row r="67" spans="1:8">
      <c r="A67" s="39">
        <v>8</v>
      </c>
      <c r="B67" s="28" t="s">
        <v>22</v>
      </c>
      <c r="D67" s="28">
        <v>8</v>
      </c>
      <c r="E67" s="41" t="s">
        <v>22</v>
      </c>
      <c r="G67" s="28">
        <v>8</v>
      </c>
      <c r="H67" s="28" t="s">
        <v>22</v>
      </c>
    </row>
    <row r="68" spans="1:8">
      <c r="A68" s="39">
        <v>9</v>
      </c>
      <c r="B68" s="28" t="s">
        <v>22</v>
      </c>
      <c r="D68" s="28">
        <v>9</v>
      </c>
      <c r="E68" s="41" t="s">
        <v>22</v>
      </c>
      <c r="G68" s="28">
        <v>9</v>
      </c>
      <c r="H68" s="28" t="s">
        <v>22</v>
      </c>
    </row>
    <row r="69" spans="1:8">
      <c r="A69" s="39">
        <v>10</v>
      </c>
      <c r="B69" s="28" t="s">
        <v>22</v>
      </c>
      <c r="D69" s="28">
        <v>10</v>
      </c>
      <c r="E69" s="41" t="s">
        <v>22</v>
      </c>
      <c r="G69" s="28">
        <v>10</v>
      </c>
      <c r="H69" s="28" t="s">
        <v>22</v>
      </c>
    </row>
    <row r="71" spans="1:8">
      <c r="A71" s="18" t="s">
        <v>66</v>
      </c>
    </row>
    <row r="72" spans="1:8">
      <c r="A72" s="26" t="s">
        <v>0</v>
      </c>
      <c r="B72" s="26" t="s">
        <v>18</v>
      </c>
      <c r="C72" s="34" t="s">
        <v>2</v>
      </c>
      <c r="D72" s="26" t="s">
        <v>3</v>
      </c>
      <c r="E72" s="26" t="s">
        <v>65</v>
      </c>
    </row>
    <row r="73" spans="1:8" ht="19.2" customHeight="1">
      <c r="A73" s="35">
        <v>42370</v>
      </c>
      <c r="B73" s="36">
        <v>201601010001</v>
      </c>
      <c r="C73" s="35">
        <v>42736</v>
      </c>
      <c r="D73" s="37">
        <v>366</v>
      </c>
      <c r="E73" s="28" t="s">
        <v>20</v>
      </c>
    </row>
    <row r="74" spans="1:8">
      <c r="A74" s="35">
        <v>42370</v>
      </c>
      <c r="B74" s="36">
        <v>201601010002</v>
      </c>
      <c r="C74" s="35">
        <v>42736</v>
      </c>
      <c r="D74" s="37">
        <v>366</v>
      </c>
      <c r="E74" s="28" t="s">
        <v>20</v>
      </c>
    </row>
    <row r="75" spans="1:8">
      <c r="A75" s="35">
        <v>42370</v>
      </c>
      <c r="B75" s="36">
        <v>201601010003</v>
      </c>
      <c r="C75" s="35">
        <v>42736</v>
      </c>
      <c r="D75" s="37">
        <v>366</v>
      </c>
      <c r="E75" s="28" t="s">
        <v>20</v>
      </c>
    </row>
    <row r="76" spans="1:8">
      <c r="A76" s="35">
        <v>42370</v>
      </c>
      <c r="B76" s="36">
        <v>201601010004</v>
      </c>
      <c r="C76" s="35">
        <v>42736</v>
      </c>
      <c r="D76" s="37">
        <v>366</v>
      </c>
      <c r="E76" s="28" t="s">
        <v>21</v>
      </c>
    </row>
    <row r="77" spans="1:8">
      <c r="A77" s="35">
        <v>42370</v>
      </c>
      <c r="B77" s="36">
        <v>201601010005</v>
      </c>
      <c r="C77" s="35">
        <v>42736</v>
      </c>
      <c r="D77" s="37">
        <v>366</v>
      </c>
      <c r="E77" s="28" t="s">
        <v>21</v>
      </c>
    </row>
    <row r="78" spans="1:8">
      <c r="A78" s="35">
        <v>42370</v>
      </c>
      <c r="B78" s="36">
        <v>201601010006</v>
      </c>
      <c r="C78" s="35">
        <v>42736</v>
      </c>
      <c r="D78" s="37">
        <v>366</v>
      </c>
      <c r="E78" s="28" t="s">
        <v>22</v>
      </c>
    </row>
    <row r="79" spans="1:8">
      <c r="A79" s="35">
        <v>42370</v>
      </c>
      <c r="B79" s="36">
        <v>201601010007</v>
      </c>
      <c r="C79" s="35">
        <v>42736</v>
      </c>
      <c r="D79" s="37">
        <v>366</v>
      </c>
      <c r="E79" s="28" t="s">
        <v>22</v>
      </c>
    </row>
    <row r="80" spans="1:8">
      <c r="A80" s="35">
        <v>42370</v>
      </c>
      <c r="B80" s="36">
        <v>201601010008</v>
      </c>
      <c r="C80" s="35">
        <v>42736</v>
      </c>
      <c r="D80" s="37">
        <v>366</v>
      </c>
      <c r="E80" s="28" t="s">
        <v>22</v>
      </c>
    </row>
    <row r="81" spans="1:8">
      <c r="A81" s="35">
        <v>42370</v>
      </c>
      <c r="B81" s="36">
        <v>201601010009</v>
      </c>
      <c r="C81" s="35">
        <v>42736</v>
      </c>
      <c r="D81" s="37">
        <v>366</v>
      </c>
      <c r="E81" s="28" t="s">
        <v>22</v>
      </c>
    </row>
    <row r="82" spans="1:8">
      <c r="A82" s="35">
        <v>42370</v>
      </c>
      <c r="B82" s="36">
        <v>201601010010</v>
      </c>
      <c r="C82" s="35">
        <v>42736</v>
      </c>
      <c r="D82" s="37">
        <v>366</v>
      </c>
      <c r="E82" s="28" t="s">
        <v>22</v>
      </c>
    </row>
    <row r="85" spans="1:8" ht="19.2">
      <c r="A85" s="81" t="s">
        <v>64</v>
      </c>
      <c r="B85" s="81"/>
      <c r="C85" s="81"/>
    </row>
    <row r="86" spans="1:8">
      <c r="G86" s="8" t="s">
        <v>74</v>
      </c>
      <c r="H86" s="8"/>
    </row>
    <row r="87" spans="1:8" ht="18">
      <c r="A87" s="23" t="s">
        <v>67</v>
      </c>
      <c r="F87" s="24" t="s">
        <v>70</v>
      </c>
      <c r="G87" s="26" t="s">
        <v>28</v>
      </c>
      <c r="H87" s="26" t="s">
        <v>29</v>
      </c>
    </row>
    <row r="88" spans="1:8">
      <c r="G88" s="28">
        <v>3</v>
      </c>
      <c r="H88" s="28" t="s">
        <v>30</v>
      </c>
    </row>
    <row r="89" spans="1:8">
      <c r="C89" s="18" t="s">
        <v>68</v>
      </c>
      <c r="F89" s="18" t="s">
        <v>71</v>
      </c>
      <c r="G89" s="28">
        <v>2</v>
      </c>
      <c r="H89" s="28" t="s">
        <v>31</v>
      </c>
    </row>
    <row r="90" spans="1:8">
      <c r="C90" s="18" t="s">
        <v>69</v>
      </c>
      <c r="F90" s="18" t="s">
        <v>72</v>
      </c>
      <c r="G90" s="28">
        <v>1</v>
      </c>
      <c r="H90" s="28" t="s">
        <v>32</v>
      </c>
    </row>
    <row r="91" spans="1:8">
      <c r="F91" s="18" t="s">
        <v>73</v>
      </c>
      <c r="G91" s="28">
        <v>0</v>
      </c>
      <c r="H91" s="28" t="s">
        <v>33</v>
      </c>
    </row>
    <row r="93" spans="1:8">
      <c r="A93" s="26" t="s">
        <v>25</v>
      </c>
      <c r="B93" s="26" t="s">
        <v>26</v>
      </c>
      <c r="C93" s="26" t="s">
        <v>27</v>
      </c>
      <c r="D93" s="42" t="s">
        <v>28</v>
      </c>
      <c r="E93" s="42" t="s">
        <v>75</v>
      </c>
      <c r="F93" s="42" t="s">
        <v>34</v>
      </c>
    </row>
    <row r="94" spans="1:8">
      <c r="A94" s="28">
        <v>1</v>
      </c>
      <c r="B94" s="28">
        <v>1</v>
      </c>
      <c r="C94" s="28">
        <v>600</v>
      </c>
      <c r="D94" s="29">
        <v>3</v>
      </c>
      <c r="E94" s="29">
        <v>1.52</v>
      </c>
      <c r="F94" s="29">
        <f>C94*E94</f>
        <v>912</v>
      </c>
    </row>
    <row r="95" spans="1:8">
      <c r="A95" s="28">
        <v>2</v>
      </c>
      <c r="B95" s="28">
        <v>1</v>
      </c>
      <c r="C95" s="28">
        <v>600</v>
      </c>
      <c r="D95" s="29">
        <v>3</v>
      </c>
      <c r="E95" s="29">
        <v>1.52</v>
      </c>
      <c r="F95" s="29">
        <f t="shared" ref="F95:F113" si="0">C95*E95</f>
        <v>912</v>
      </c>
    </row>
    <row r="96" spans="1:8">
      <c r="A96" s="28">
        <v>3</v>
      </c>
      <c r="B96" s="28">
        <v>1</v>
      </c>
      <c r="C96" s="28">
        <v>600</v>
      </c>
      <c r="D96" s="29">
        <v>3</v>
      </c>
      <c r="E96" s="29">
        <v>1.52</v>
      </c>
      <c r="F96" s="29">
        <f t="shared" si="0"/>
        <v>912</v>
      </c>
    </row>
    <row r="97" spans="1:6">
      <c r="A97" s="28">
        <v>4</v>
      </c>
      <c r="B97" s="28">
        <v>1</v>
      </c>
      <c r="C97" s="28">
        <v>600</v>
      </c>
      <c r="D97" s="29">
        <v>3</v>
      </c>
      <c r="E97" s="29">
        <v>1.52</v>
      </c>
      <c r="F97" s="29">
        <f t="shared" si="0"/>
        <v>912</v>
      </c>
    </row>
    <row r="98" spans="1:6">
      <c r="A98" s="28">
        <v>5</v>
      </c>
      <c r="B98" s="28">
        <v>1</v>
      </c>
      <c r="C98" s="28">
        <v>600</v>
      </c>
      <c r="D98" s="29">
        <v>3</v>
      </c>
      <c r="E98" s="29">
        <v>1.52</v>
      </c>
      <c r="F98" s="29">
        <f t="shared" si="0"/>
        <v>912</v>
      </c>
    </row>
    <row r="99" spans="1:6">
      <c r="A99" s="28">
        <v>6</v>
      </c>
      <c r="B99" s="28">
        <v>1</v>
      </c>
      <c r="C99" s="28">
        <v>600</v>
      </c>
      <c r="D99" s="29">
        <v>3</v>
      </c>
      <c r="E99" s="29">
        <v>1.52</v>
      </c>
      <c r="F99" s="29">
        <f t="shared" si="0"/>
        <v>912</v>
      </c>
    </row>
    <row r="100" spans="1:6">
      <c r="A100" s="28">
        <v>7</v>
      </c>
      <c r="B100" s="28">
        <v>1</v>
      </c>
      <c r="C100" s="28">
        <v>600</v>
      </c>
      <c r="D100" s="29">
        <v>3</v>
      </c>
      <c r="E100" s="29">
        <v>1.52</v>
      </c>
      <c r="F100" s="29">
        <f t="shared" si="0"/>
        <v>912</v>
      </c>
    </row>
    <row r="101" spans="1:6">
      <c r="A101" s="28">
        <v>8</v>
      </c>
      <c r="B101" s="28">
        <v>1</v>
      </c>
      <c r="C101" s="28">
        <v>600</v>
      </c>
      <c r="D101" s="29">
        <v>3</v>
      </c>
      <c r="E101" s="29">
        <v>1.52</v>
      </c>
      <c r="F101" s="29">
        <f t="shared" si="0"/>
        <v>912</v>
      </c>
    </row>
    <row r="102" spans="1:6">
      <c r="A102" s="28">
        <v>9</v>
      </c>
      <c r="B102" s="28">
        <v>1</v>
      </c>
      <c r="C102" s="28">
        <v>600</v>
      </c>
      <c r="D102" s="29">
        <v>3</v>
      </c>
      <c r="E102" s="29">
        <v>1.52</v>
      </c>
      <c r="F102" s="29">
        <f t="shared" si="0"/>
        <v>912</v>
      </c>
    </row>
    <row r="103" spans="1:6">
      <c r="A103" s="28">
        <v>10</v>
      </c>
      <c r="B103" s="29">
        <v>2</v>
      </c>
      <c r="C103" s="29">
        <v>550</v>
      </c>
      <c r="D103" s="29">
        <v>3</v>
      </c>
      <c r="E103" s="29">
        <v>1.52</v>
      </c>
      <c r="F103" s="29">
        <f t="shared" si="0"/>
        <v>836</v>
      </c>
    </row>
    <row r="104" spans="1:6">
      <c r="A104" s="28">
        <v>11</v>
      </c>
      <c r="B104" s="29">
        <v>2</v>
      </c>
      <c r="C104" s="29">
        <v>550</v>
      </c>
      <c r="D104" s="29">
        <v>2</v>
      </c>
      <c r="E104" s="29">
        <v>1.32</v>
      </c>
      <c r="F104" s="29">
        <f t="shared" si="0"/>
        <v>726</v>
      </c>
    </row>
    <row r="105" spans="1:6">
      <c r="A105" s="28">
        <v>12</v>
      </c>
      <c r="B105" s="29">
        <v>2</v>
      </c>
      <c r="C105" s="29">
        <v>550</v>
      </c>
      <c r="D105" s="29">
        <v>2</v>
      </c>
      <c r="E105" s="29">
        <v>1.32</v>
      </c>
      <c r="F105" s="29">
        <f t="shared" si="0"/>
        <v>726</v>
      </c>
    </row>
    <row r="106" spans="1:6">
      <c r="A106" s="28">
        <v>13</v>
      </c>
      <c r="B106" s="29">
        <v>2</v>
      </c>
      <c r="C106" s="29">
        <v>550</v>
      </c>
      <c r="D106" s="29">
        <v>2</v>
      </c>
      <c r="E106" s="29">
        <v>1.32</v>
      </c>
      <c r="F106" s="29">
        <f t="shared" si="0"/>
        <v>726</v>
      </c>
    </row>
    <row r="107" spans="1:6">
      <c r="A107" s="28">
        <v>14</v>
      </c>
      <c r="B107" s="29">
        <v>2</v>
      </c>
      <c r="C107" s="29">
        <v>550</v>
      </c>
      <c r="D107" s="29">
        <v>2</v>
      </c>
      <c r="E107" s="29">
        <v>1.32</v>
      </c>
      <c r="F107" s="29">
        <f t="shared" si="0"/>
        <v>726</v>
      </c>
    </row>
    <row r="108" spans="1:6">
      <c r="A108" s="28">
        <v>15</v>
      </c>
      <c r="B108" s="29">
        <v>2</v>
      </c>
      <c r="C108" s="29">
        <v>550</v>
      </c>
      <c r="D108" s="29">
        <v>2</v>
      </c>
      <c r="E108" s="29">
        <v>1.32</v>
      </c>
      <c r="F108" s="29">
        <f t="shared" si="0"/>
        <v>726</v>
      </c>
    </row>
    <row r="109" spans="1:6">
      <c r="A109" s="28">
        <v>16</v>
      </c>
      <c r="B109" s="29">
        <v>3</v>
      </c>
      <c r="C109" s="29">
        <v>300</v>
      </c>
      <c r="D109" s="29">
        <v>2</v>
      </c>
      <c r="E109" s="29">
        <v>1.32</v>
      </c>
      <c r="F109" s="29">
        <f t="shared" si="0"/>
        <v>396</v>
      </c>
    </row>
    <row r="110" spans="1:6">
      <c r="A110" s="28">
        <v>17</v>
      </c>
      <c r="B110" s="29">
        <v>3</v>
      </c>
      <c r="C110" s="29">
        <v>300</v>
      </c>
      <c r="D110" s="29">
        <v>2</v>
      </c>
      <c r="E110" s="29">
        <v>1.32</v>
      </c>
      <c r="F110" s="29">
        <f t="shared" si="0"/>
        <v>396</v>
      </c>
    </row>
    <row r="111" spans="1:6">
      <c r="A111" s="28">
        <v>18</v>
      </c>
      <c r="B111" s="29">
        <v>3</v>
      </c>
      <c r="C111" s="29">
        <v>300</v>
      </c>
      <c r="D111" s="29">
        <v>1</v>
      </c>
      <c r="E111" s="29">
        <v>1.1499999999999999</v>
      </c>
      <c r="F111" s="29">
        <f t="shared" si="0"/>
        <v>345</v>
      </c>
    </row>
    <row r="112" spans="1:6">
      <c r="A112" s="28">
        <v>19</v>
      </c>
      <c r="B112" s="29">
        <v>4</v>
      </c>
      <c r="C112" s="29">
        <v>150</v>
      </c>
      <c r="D112" s="29">
        <v>1</v>
      </c>
      <c r="E112" s="29">
        <v>1.1499999999999999</v>
      </c>
      <c r="F112" s="29">
        <f t="shared" si="0"/>
        <v>172.5</v>
      </c>
    </row>
    <row r="113" spans="1:7">
      <c r="A113" s="28">
        <v>20</v>
      </c>
      <c r="B113" s="29">
        <v>4</v>
      </c>
      <c r="C113" s="29">
        <v>150</v>
      </c>
      <c r="D113" s="29">
        <v>0</v>
      </c>
      <c r="E113" s="29">
        <v>1</v>
      </c>
      <c r="F113" s="29">
        <f t="shared" si="0"/>
        <v>150</v>
      </c>
    </row>
    <row r="116" spans="1:7" ht="19.2">
      <c r="A116" s="15" t="s">
        <v>76</v>
      </c>
      <c r="B116" s="22" t="s">
        <v>77</v>
      </c>
    </row>
    <row r="118" spans="1:7">
      <c r="A118" s="26" t="s">
        <v>0</v>
      </c>
      <c r="B118" s="26" t="s">
        <v>18</v>
      </c>
      <c r="C118" s="34" t="s">
        <v>2</v>
      </c>
      <c r="D118" s="26" t="s">
        <v>65</v>
      </c>
      <c r="E118" s="26" t="s">
        <v>26</v>
      </c>
      <c r="F118" s="42" t="s">
        <v>28</v>
      </c>
      <c r="G118" s="29" t="s">
        <v>34</v>
      </c>
    </row>
    <row r="119" spans="1:7">
      <c r="A119" s="35">
        <v>42370</v>
      </c>
      <c r="B119" s="36">
        <v>201601010001</v>
      </c>
      <c r="C119" s="35">
        <v>42736</v>
      </c>
      <c r="D119" s="28" t="s">
        <v>20</v>
      </c>
      <c r="E119" s="28">
        <v>1</v>
      </c>
      <c r="F119" s="29">
        <v>3</v>
      </c>
      <c r="G119" s="29">
        <v>912</v>
      </c>
    </row>
    <row r="120" spans="1:7">
      <c r="A120" s="35">
        <v>42370</v>
      </c>
      <c r="B120" s="36">
        <v>201601010002</v>
      </c>
      <c r="C120" s="35">
        <v>42736</v>
      </c>
      <c r="D120" s="28" t="s">
        <v>20</v>
      </c>
      <c r="E120" s="28">
        <v>1</v>
      </c>
      <c r="F120" s="29">
        <v>3</v>
      </c>
      <c r="G120" s="29">
        <v>912</v>
      </c>
    </row>
    <row r="121" spans="1:7">
      <c r="A121" s="35">
        <v>42370</v>
      </c>
      <c r="B121" s="36">
        <v>201601010003</v>
      </c>
      <c r="C121" s="35">
        <v>42736</v>
      </c>
      <c r="D121" s="28" t="s">
        <v>20</v>
      </c>
      <c r="E121" s="28">
        <v>1</v>
      </c>
      <c r="F121" s="29">
        <v>3</v>
      </c>
      <c r="G121" s="29">
        <v>912</v>
      </c>
    </row>
    <row r="122" spans="1:7">
      <c r="A122" s="35">
        <v>42370</v>
      </c>
      <c r="B122" s="36">
        <v>201601010004</v>
      </c>
      <c r="C122" s="35">
        <v>42736</v>
      </c>
      <c r="D122" s="28" t="s">
        <v>20</v>
      </c>
      <c r="E122" s="28">
        <v>1</v>
      </c>
      <c r="F122" s="29">
        <v>3</v>
      </c>
      <c r="G122" s="29">
        <v>912</v>
      </c>
    </row>
    <row r="123" spans="1:7">
      <c r="A123" s="35">
        <v>42370</v>
      </c>
      <c r="B123" s="36">
        <v>201601010005</v>
      </c>
      <c r="C123" s="35">
        <v>42736</v>
      </c>
      <c r="D123" s="28" t="s">
        <v>20</v>
      </c>
      <c r="E123" s="28">
        <v>1</v>
      </c>
      <c r="F123" s="29">
        <v>3</v>
      </c>
      <c r="G123" s="29">
        <v>912</v>
      </c>
    </row>
    <row r="124" spans="1:7">
      <c r="A124" s="35">
        <v>42370</v>
      </c>
      <c r="B124" s="36">
        <v>201601010006</v>
      </c>
      <c r="C124" s="35">
        <v>42736</v>
      </c>
      <c r="D124" s="28" t="s">
        <v>21</v>
      </c>
      <c r="E124" s="28">
        <v>1</v>
      </c>
      <c r="F124" s="29">
        <v>3</v>
      </c>
      <c r="G124" s="29">
        <v>912</v>
      </c>
    </row>
    <row r="125" spans="1:7">
      <c r="A125" s="35">
        <v>42370</v>
      </c>
      <c r="B125" s="36">
        <v>201601010007</v>
      </c>
      <c r="C125" s="35">
        <v>42736</v>
      </c>
      <c r="D125" s="28" t="s">
        <v>21</v>
      </c>
      <c r="E125" s="28">
        <v>1</v>
      </c>
      <c r="F125" s="29">
        <v>3</v>
      </c>
      <c r="G125" s="29">
        <v>912</v>
      </c>
    </row>
    <row r="126" spans="1:7">
      <c r="A126" s="35">
        <v>42370</v>
      </c>
      <c r="B126" s="36">
        <v>201601010008</v>
      </c>
      <c r="C126" s="35">
        <v>42736</v>
      </c>
      <c r="D126" s="28" t="s">
        <v>21</v>
      </c>
      <c r="E126" s="28">
        <v>1</v>
      </c>
      <c r="F126" s="29">
        <v>3</v>
      </c>
      <c r="G126" s="29">
        <v>912</v>
      </c>
    </row>
    <row r="127" spans="1:7">
      <c r="A127" s="35">
        <v>42370</v>
      </c>
      <c r="B127" s="36">
        <v>201601010009</v>
      </c>
      <c r="C127" s="35">
        <v>42736</v>
      </c>
      <c r="D127" s="28" t="s">
        <v>21</v>
      </c>
      <c r="E127" s="28">
        <v>1</v>
      </c>
      <c r="F127" s="29">
        <v>3</v>
      </c>
      <c r="G127" s="29">
        <v>912</v>
      </c>
    </row>
    <row r="128" spans="1:7">
      <c r="A128" s="35">
        <v>42370</v>
      </c>
      <c r="B128" s="36">
        <v>201601010010</v>
      </c>
      <c r="C128" s="35">
        <v>42736</v>
      </c>
      <c r="D128" s="28" t="s">
        <v>21</v>
      </c>
      <c r="E128" s="29">
        <v>2</v>
      </c>
      <c r="F128" s="29">
        <v>3</v>
      </c>
      <c r="G128" s="29">
        <v>836</v>
      </c>
    </row>
    <row r="129" spans="1:7">
      <c r="A129" s="35">
        <v>42370</v>
      </c>
      <c r="B129" s="36">
        <v>201601010011</v>
      </c>
      <c r="C129" s="35">
        <v>42736</v>
      </c>
      <c r="D129" s="28" t="s">
        <v>22</v>
      </c>
      <c r="E129" s="29">
        <v>2</v>
      </c>
      <c r="F129" s="29">
        <v>2</v>
      </c>
      <c r="G129" s="29">
        <v>726</v>
      </c>
    </row>
    <row r="130" spans="1:7">
      <c r="A130" s="35">
        <v>42370</v>
      </c>
      <c r="B130" s="36">
        <v>201601010012</v>
      </c>
      <c r="C130" s="35">
        <v>42736</v>
      </c>
      <c r="D130" s="28" t="s">
        <v>22</v>
      </c>
      <c r="E130" s="29">
        <v>2</v>
      </c>
      <c r="F130" s="29">
        <v>2</v>
      </c>
      <c r="G130" s="29">
        <v>726</v>
      </c>
    </row>
    <row r="131" spans="1:7">
      <c r="A131" s="35">
        <v>42370</v>
      </c>
      <c r="B131" s="36">
        <v>201601010013</v>
      </c>
      <c r="C131" s="35">
        <v>42736</v>
      </c>
      <c r="D131" s="28" t="s">
        <v>22</v>
      </c>
      <c r="E131" s="29">
        <v>2</v>
      </c>
      <c r="F131" s="29">
        <v>2</v>
      </c>
      <c r="G131" s="29">
        <v>726</v>
      </c>
    </row>
    <row r="132" spans="1:7">
      <c r="A132" s="35">
        <v>42370</v>
      </c>
      <c r="B132" s="36">
        <v>201601010014</v>
      </c>
      <c r="C132" s="35">
        <v>42736</v>
      </c>
      <c r="D132" s="28" t="s">
        <v>22</v>
      </c>
      <c r="E132" s="29">
        <v>2</v>
      </c>
      <c r="F132" s="29">
        <v>2</v>
      </c>
      <c r="G132" s="29">
        <v>726</v>
      </c>
    </row>
    <row r="133" spans="1:7">
      <c r="A133" s="35">
        <v>42370</v>
      </c>
      <c r="B133" s="36">
        <v>201601010015</v>
      </c>
      <c r="C133" s="35">
        <v>42736</v>
      </c>
      <c r="D133" s="28" t="s">
        <v>22</v>
      </c>
      <c r="E133" s="29">
        <v>2</v>
      </c>
      <c r="F133" s="29">
        <v>2</v>
      </c>
      <c r="G133" s="29">
        <v>726</v>
      </c>
    </row>
    <row r="134" spans="1:7">
      <c r="A134" s="35">
        <v>42370</v>
      </c>
      <c r="B134" s="36">
        <v>201601010016</v>
      </c>
      <c r="C134" s="35">
        <v>42736</v>
      </c>
      <c r="D134" s="28" t="s">
        <v>22</v>
      </c>
      <c r="E134" s="29">
        <v>3</v>
      </c>
      <c r="F134" s="29">
        <v>2</v>
      </c>
      <c r="G134" s="29">
        <v>396</v>
      </c>
    </row>
    <row r="135" spans="1:7">
      <c r="A135" s="35">
        <v>42370</v>
      </c>
      <c r="B135" s="36">
        <v>201601010017</v>
      </c>
      <c r="C135" s="35">
        <v>42736</v>
      </c>
      <c r="D135" s="28" t="s">
        <v>22</v>
      </c>
      <c r="E135" s="29">
        <v>3</v>
      </c>
      <c r="F135" s="29">
        <v>2</v>
      </c>
      <c r="G135" s="29">
        <v>396</v>
      </c>
    </row>
    <row r="136" spans="1:7">
      <c r="A136" s="35">
        <v>42370</v>
      </c>
      <c r="B136" s="36">
        <v>201601010018</v>
      </c>
      <c r="C136" s="35">
        <v>42736</v>
      </c>
      <c r="D136" s="28" t="s">
        <v>22</v>
      </c>
      <c r="E136" s="29">
        <v>3</v>
      </c>
      <c r="F136" s="29">
        <v>1</v>
      </c>
      <c r="G136" s="29">
        <v>345</v>
      </c>
    </row>
    <row r="137" spans="1:7">
      <c r="A137" s="35">
        <v>42370</v>
      </c>
      <c r="B137" s="36">
        <v>201601010019</v>
      </c>
      <c r="C137" s="35">
        <v>42736</v>
      </c>
      <c r="D137" s="28" t="s">
        <v>22</v>
      </c>
      <c r="E137" s="29">
        <v>4</v>
      </c>
      <c r="F137" s="29">
        <v>1</v>
      </c>
      <c r="G137" s="29">
        <v>172.5</v>
      </c>
    </row>
    <row r="138" spans="1:7">
      <c r="A138" s="35">
        <v>42370</v>
      </c>
      <c r="B138" s="36">
        <v>201601010020</v>
      </c>
      <c r="C138" s="35">
        <v>42736</v>
      </c>
      <c r="D138" s="28" t="s">
        <v>22</v>
      </c>
      <c r="E138" s="29">
        <v>4</v>
      </c>
      <c r="F138" s="29">
        <v>0</v>
      </c>
      <c r="G138" s="29">
        <v>150</v>
      </c>
    </row>
  </sheetData>
  <mergeCells count="8">
    <mergeCell ref="A2:C2"/>
    <mergeCell ref="A46:B46"/>
    <mergeCell ref="A31:C31"/>
    <mergeCell ref="A85:C85"/>
    <mergeCell ref="G7:M7"/>
    <mergeCell ref="A15:B15"/>
    <mergeCell ref="A4:B4"/>
    <mergeCell ref="A29:C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7589-A399-4446-BE0C-862A8A9BF3A7}">
  <dimension ref="A2:Q102"/>
  <sheetViews>
    <sheetView topLeftCell="A26" workbookViewId="0">
      <selection activeCell="C9" sqref="C9"/>
    </sheetView>
  </sheetViews>
  <sheetFormatPr defaultRowHeight="14.4"/>
  <cols>
    <col min="1" max="1" width="23.21875" customWidth="1"/>
    <col min="2" max="2" width="15.5546875" style="5" customWidth="1"/>
    <col min="3" max="3" width="12.44140625" customWidth="1"/>
    <col min="4" max="4" width="18.6640625" style="5" customWidth="1"/>
    <col min="5" max="5" width="16.21875" customWidth="1"/>
    <col min="6" max="14" width="12" customWidth="1"/>
    <col min="15" max="15" width="10.5546875" bestFit="1" customWidth="1"/>
    <col min="16" max="16" width="9.109375" bestFit="1" customWidth="1"/>
  </cols>
  <sheetData>
    <row r="2" spans="1:6" ht="25.2">
      <c r="A2" s="2"/>
      <c r="B2" s="87" t="s">
        <v>78</v>
      </c>
      <c r="C2" s="87"/>
      <c r="D2" s="87"/>
    </row>
    <row r="3" spans="1:6">
      <c r="A3" s="3"/>
      <c r="B3" s="6"/>
      <c r="C3" s="4"/>
      <c r="D3" s="6"/>
    </row>
    <row r="4" spans="1:6" ht="16.8">
      <c r="A4" s="10" t="s">
        <v>79</v>
      </c>
      <c r="B4" s="44" t="s">
        <v>82</v>
      </c>
      <c r="C4" s="43"/>
      <c r="D4" s="8" t="s">
        <v>80</v>
      </c>
      <c r="E4" s="8"/>
    </row>
    <row r="5" spans="1:6">
      <c r="A5" s="4"/>
      <c r="B5" s="6"/>
      <c r="C5" s="4"/>
      <c r="D5" s="6"/>
    </row>
    <row r="6" spans="1:6">
      <c r="A6" s="26" t="s">
        <v>18</v>
      </c>
      <c r="B6" s="26" t="s">
        <v>35</v>
      </c>
      <c r="C6" s="26" t="s">
        <v>36</v>
      </c>
      <c r="D6" s="26" t="s">
        <v>37</v>
      </c>
      <c r="F6" s="8"/>
    </row>
    <row r="7" spans="1:6">
      <c r="A7" s="36">
        <v>201601010007</v>
      </c>
      <c r="B7" s="28" t="s">
        <v>20</v>
      </c>
      <c r="C7" s="28">
        <v>1</v>
      </c>
      <c r="D7" s="28">
        <v>0.26700000000000002</v>
      </c>
    </row>
    <row r="8" spans="1:6">
      <c r="A8" s="36">
        <v>201601020134</v>
      </c>
      <c r="B8" s="28" t="s">
        <v>20</v>
      </c>
      <c r="C8" s="28">
        <v>1</v>
      </c>
      <c r="D8" s="28">
        <v>0.192</v>
      </c>
    </row>
    <row r="9" spans="1:6">
      <c r="A9" s="36">
        <v>201601031004</v>
      </c>
      <c r="B9" s="28" t="s">
        <v>20</v>
      </c>
      <c r="C9" s="28">
        <v>1</v>
      </c>
      <c r="D9" s="28">
        <v>0.39500000000000002</v>
      </c>
    </row>
    <row r="11" spans="1:6">
      <c r="A11" s="1" t="s">
        <v>81</v>
      </c>
      <c r="B11" s="43" t="s">
        <v>83</v>
      </c>
      <c r="C11" s="82" t="s">
        <v>84</v>
      </c>
      <c r="D11" s="82"/>
      <c r="E11" s="2"/>
    </row>
    <row r="12" spans="1:6">
      <c r="A12" s="3"/>
      <c r="B12" s="6"/>
      <c r="C12" s="3"/>
      <c r="D12" s="4"/>
      <c r="E12" s="4"/>
    </row>
    <row r="13" spans="1:6">
      <c r="A13" s="26" t="s">
        <v>18</v>
      </c>
      <c r="B13" s="26" t="s">
        <v>35</v>
      </c>
      <c r="C13" s="26" t="s">
        <v>36</v>
      </c>
      <c r="D13" s="26" t="s">
        <v>37</v>
      </c>
      <c r="E13" s="4"/>
    </row>
    <row r="14" spans="1:6">
      <c r="A14" s="36">
        <v>201601010004</v>
      </c>
      <c r="B14" s="28" t="s">
        <v>20</v>
      </c>
      <c r="C14" s="28">
        <v>1</v>
      </c>
      <c r="D14" s="28">
        <v>0.27</v>
      </c>
      <c r="E14" s="4"/>
    </row>
    <row r="15" spans="1:6">
      <c r="A15" s="36">
        <v>201601020118</v>
      </c>
      <c r="B15" s="28" t="s">
        <v>38</v>
      </c>
      <c r="C15" s="28">
        <v>1</v>
      </c>
      <c r="D15" s="28">
        <v>0.78</v>
      </c>
      <c r="E15" s="4"/>
    </row>
    <row r="16" spans="1:6">
      <c r="A16" s="36">
        <v>201601020249</v>
      </c>
      <c r="B16" s="28" t="s">
        <v>38</v>
      </c>
      <c r="C16" s="28">
        <v>1</v>
      </c>
      <c r="D16" s="28">
        <v>0.63</v>
      </c>
    </row>
    <row r="18" spans="1:17">
      <c r="A18" s="1" t="s">
        <v>93</v>
      </c>
      <c r="B18" s="2"/>
      <c r="C18" s="82" t="s">
        <v>92</v>
      </c>
      <c r="D18" s="82"/>
      <c r="E18" s="2"/>
      <c r="G18" s="2"/>
      <c r="H18" s="2"/>
    </row>
    <row r="19" spans="1:17">
      <c r="A19" s="3"/>
      <c r="B19" s="4"/>
      <c r="C19" s="4"/>
      <c r="D19" s="4"/>
      <c r="E19" s="4"/>
      <c r="F19" t="s">
        <v>85</v>
      </c>
      <c r="G19" s="4"/>
      <c r="H19" s="4"/>
      <c r="I19" s="7"/>
      <c r="M19" s="2"/>
      <c r="N19" s="2"/>
      <c r="P19" s="2"/>
      <c r="Q19" s="2"/>
    </row>
    <row r="20" spans="1:17" ht="28.8">
      <c r="A20" s="49" t="s">
        <v>18</v>
      </c>
      <c r="B20" s="49" t="s">
        <v>35</v>
      </c>
      <c r="C20" s="49" t="s">
        <v>36</v>
      </c>
      <c r="D20" s="49" t="s">
        <v>37</v>
      </c>
      <c r="F20" s="2" t="s">
        <v>28</v>
      </c>
      <c r="G20" s="2" t="s">
        <v>86</v>
      </c>
      <c r="H20" s="2" t="s">
        <v>87</v>
      </c>
      <c r="M20" s="4"/>
      <c r="N20" s="4"/>
      <c r="P20" s="4"/>
      <c r="Q20" s="4"/>
    </row>
    <row r="21" spans="1:17" ht="15">
      <c r="A21" s="52">
        <v>201708230205</v>
      </c>
      <c r="B21" s="50" t="s">
        <v>39</v>
      </c>
      <c r="C21" s="50">
        <v>1</v>
      </c>
      <c r="D21" s="50">
        <v>0.96489170000000002</v>
      </c>
      <c r="F21" s="1">
        <v>0</v>
      </c>
      <c r="G21" s="1" t="s">
        <v>88</v>
      </c>
      <c r="H21" s="53">
        <v>0.05</v>
      </c>
      <c r="I21" s="7"/>
      <c r="M21" s="4"/>
      <c r="N21" s="4"/>
      <c r="P21" s="4"/>
      <c r="Q21" s="4"/>
    </row>
    <row r="22" spans="1:17" ht="15">
      <c r="A22" s="52">
        <v>201701280297</v>
      </c>
      <c r="B22" s="50" t="s">
        <v>39</v>
      </c>
      <c r="C22" s="50">
        <v>1</v>
      </c>
      <c r="D22" s="50">
        <v>0.82453509999999997</v>
      </c>
      <c r="F22" s="1">
        <v>1</v>
      </c>
      <c r="G22" s="1" t="s">
        <v>89</v>
      </c>
      <c r="H22" s="53">
        <v>0.1</v>
      </c>
      <c r="M22" s="4"/>
      <c r="N22" s="4"/>
      <c r="P22" s="4"/>
      <c r="Q22" s="4"/>
    </row>
    <row r="23" spans="1:17" ht="15">
      <c r="A23" s="52">
        <v>201701020337</v>
      </c>
      <c r="B23" s="50" t="s">
        <v>39</v>
      </c>
      <c r="C23" s="50">
        <v>1</v>
      </c>
      <c r="D23" s="50">
        <v>0.77941760000000004</v>
      </c>
      <c r="F23" s="1">
        <v>2</v>
      </c>
      <c r="G23" s="1" t="s">
        <v>90</v>
      </c>
      <c r="H23" s="53">
        <v>0.15</v>
      </c>
      <c r="M23" s="4"/>
      <c r="N23" s="4"/>
      <c r="P23" s="4"/>
      <c r="Q23" s="4"/>
    </row>
    <row r="24" spans="1:17">
      <c r="A24" s="16"/>
      <c r="B24" s="4"/>
      <c r="F24" s="1">
        <v>3</v>
      </c>
      <c r="G24" s="1" t="s">
        <v>91</v>
      </c>
      <c r="H24" s="53">
        <v>0.2</v>
      </c>
      <c r="M24" s="4"/>
      <c r="N24" s="4"/>
      <c r="P24" s="4"/>
      <c r="Q24" s="4"/>
    </row>
    <row r="25" spans="1:17">
      <c r="A25" s="4"/>
      <c r="B25" s="4"/>
      <c r="G25" s="4"/>
      <c r="H25" s="4"/>
      <c r="M25" s="4"/>
      <c r="N25" s="4"/>
      <c r="P25" s="4"/>
      <c r="Q25" s="4"/>
    </row>
    <row r="26" spans="1:17">
      <c r="A26" s="4"/>
      <c r="B26" s="4"/>
      <c r="G26" s="4"/>
      <c r="H26" s="4"/>
      <c r="J26" s="2"/>
    </row>
    <row r="27" spans="1:17" ht="18">
      <c r="A27" s="55" t="s">
        <v>94</v>
      </c>
      <c r="B27" s="4"/>
      <c r="G27" s="4"/>
      <c r="H27" s="4"/>
      <c r="I27" s="4"/>
      <c r="J27" s="4"/>
    </row>
    <row r="28" spans="1:17">
      <c r="A28" s="4"/>
      <c r="B28" s="4"/>
      <c r="I28" s="4"/>
      <c r="J28" s="4"/>
    </row>
    <row r="29" spans="1:17" ht="15">
      <c r="A29" s="49" t="s">
        <v>18</v>
      </c>
      <c r="B29" s="49" t="s">
        <v>35</v>
      </c>
      <c r="C29" s="49" t="s">
        <v>36</v>
      </c>
      <c r="D29" s="49" t="s">
        <v>37</v>
      </c>
      <c r="E29" s="49" t="s">
        <v>0</v>
      </c>
      <c r="F29" s="49" t="s">
        <v>34</v>
      </c>
      <c r="G29" s="49" t="s">
        <v>26</v>
      </c>
      <c r="I29" s="4"/>
      <c r="J29" s="4"/>
    </row>
    <row r="30" spans="1:17" ht="15">
      <c r="A30" s="51">
        <v>201601010003</v>
      </c>
      <c r="B30" s="50" t="s">
        <v>20</v>
      </c>
      <c r="C30" s="50">
        <v>1</v>
      </c>
      <c r="D30" s="50">
        <v>0.27860040000000003</v>
      </c>
      <c r="E30" s="57">
        <v>42370</v>
      </c>
      <c r="F30" s="50">
        <v>913</v>
      </c>
      <c r="G30" s="50">
        <v>1</v>
      </c>
      <c r="I30" s="4"/>
      <c r="J30" s="4"/>
    </row>
    <row r="31" spans="1:17" ht="15">
      <c r="A31" s="51">
        <v>201601010019</v>
      </c>
      <c r="B31" s="50" t="s">
        <v>20</v>
      </c>
      <c r="C31" s="50">
        <v>1</v>
      </c>
      <c r="D31" s="50">
        <v>0.33837020000000001</v>
      </c>
      <c r="E31" s="57">
        <v>42370</v>
      </c>
      <c r="F31" s="50">
        <v>229</v>
      </c>
      <c r="G31" s="50">
        <v>4</v>
      </c>
      <c r="I31" s="4"/>
      <c r="J31" s="4"/>
    </row>
    <row r="32" spans="1:17" ht="15">
      <c r="A32" s="51">
        <v>201601010021</v>
      </c>
      <c r="B32" s="50" t="s">
        <v>20</v>
      </c>
      <c r="C32" s="50">
        <v>1</v>
      </c>
      <c r="D32" s="50">
        <v>0.2924503</v>
      </c>
      <c r="E32" s="57">
        <v>42370</v>
      </c>
      <c r="F32" s="50">
        <v>913</v>
      </c>
      <c r="G32" s="50">
        <v>1</v>
      </c>
      <c r="I32" s="4"/>
      <c r="J32" s="4"/>
    </row>
    <row r="33" spans="1:15" ht="15">
      <c r="A33" s="51">
        <v>201601010028</v>
      </c>
      <c r="B33" s="50" t="s">
        <v>20</v>
      </c>
      <c r="C33" s="50">
        <v>1</v>
      </c>
      <c r="D33" s="50">
        <v>0.21930669999999999</v>
      </c>
      <c r="E33" s="57">
        <v>42370</v>
      </c>
      <c r="F33" s="50">
        <v>794</v>
      </c>
      <c r="G33" s="50">
        <v>1</v>
      </c>
    </row>
    <row r="34" spans="1:15" ht="15">
      <c r="A34" s="51">
        <v>201601010032</v>
      </c>
      <c r="B34" s="50" t="s">
        <v>20</v>
      </c>
      <c r="C34" s="50">
        <v>1</v>
      </c>
      <c r="D34" s="50">
        <v>0.2106113</v>
      </c>
      <c r="E34" s="57">
        <v>42370</v>
      </c>
      <c r="F34" s="50">
        <v>837</v>
      </c>
      <c r="G34" s="50">
        <v>2</v>
      </c>
    </row>
    <row r="35" spans="1:15" ht="15">
      <c r="A35" s="51">
        <v>201601010047</v>
      </c>
      <c r="B35" s="50" t="s">
        <v>20</v>
      </c>
      <c r="C35" s="50">
        <v>1</v>
      </c>
      <c r="D35" s="50">
        <v>0.1108387</v>
      </c>
      <c r="E35" s="57">
        <v>42370</v>
      </c>
      <c r="F35" s="50">
        <v>913</v>
      </c>
      <c r="G35" s="50">
        <v>1</v>
      </c>
    </row>
    <row r="37" spans="1:15">
      <c r="A37" s="2"/>
      <c r="B37" s="2"/>
      <c r="C37" s="2"/>
    </row>
    <row r="38" spans="1:15">
      <c r="A38" t="s">
        <v>95</v>
      </c>
      <c r="B38" s="4"/>
      <c r="C38" s="86" t="s">
        <v>96</v>
      </c>
      <c r="D38" s="86"/>
      <c r="E38" s="86"/>
      <c r="F38" t="s">
        <v>97</v>
      </c>
      <c r="G38" s="4"/>
      <c r="H38" s="85" t="s">
        <v>98</v>
      </c>
      <c r="I38" s="85"/>
      <c r="J38" s="85"/>
      <c r="K38" t="s">
        <v>99</v>
      </c>
      <c r="L38" s="4"/>
      <c r="M38" s="86" t="s">
        <v>100</v>
      </c>
      <c r="N38" s="86"/>
      <c r="O38" s="86"/>
    </row>
    <row r="39" spans="1:15">
      <c r="A39" s="4"/>
      <c r="B39" s="4"/>
      <c r="C39" s="4"/>
      <c r="F39" s="4"/>
      <c r="G39" s="4"/>
      <c r="H39" s="4"/>
      <c r="I39" s="5"/>
      <c r="K39" s="4"/>
      <c r="L39" s="4"/>
      <c r="M39" s="4"/>
      <c r="N39" s="5"/>
    </row>
    <row r="40" spans="1:15" ht="28.8">
      <c r="A40" s="26" t="s">
        <v>18</v>
      </c>
      <c r="B40" s="26" t="s">
        <v>108</v>
      </c>
      <c r="C40" s="26" t="s">
        <v>109</v>
      </c>
      <c r="D40" s="26" t="s">
        <v>41</v>
      </c>
      <c r="E40" s="8"/>
      <c r="F40" s="26" t="s">
        <v>18</v>
      </c>
      <c r="G40" s="26" t="s">
        <v>103</v>
      </c>
      <c r="H40" s="26" t="s">
        <v>110</v>
      </c>
      <c r="I40" s="26" t="s">
        <v>42</v>
      </c>
      <c r="J40" s="8"/>
      <c r="K40" s="26" t="s">
        <v>18</v>
      </c>
      <c r="L40" s="26" t="s">
        <v>103</v>
      </c>
      <c r="M40" s="26" t="s">
        <v>104</v>
      </c>
      <c r="N40" s="26" t="s">
        <v>43</v>
      </c>
    </row>
    <row r="41" spans="1:15">
      <c r="A41" s="28" t="s">
        <v>105</v>
      </c>
      <c r="B41" s="28">
        <v>0.2</v>
      </c>
      <c r="C41" s="28">
        <v>73</v>
      </c>
      <c r="D41" s="27">
        <v>42443</v>
      </c>
      <c r="E41" s="8"/>
      <c r="F41" s="28" t="s">
        <v>105</v>
      </c>
      <c r="G41" s="28">
        <v>0.1</v>
      </c>
      <c r="H41" s="28">
        <v>36</v>
      </c>
      <c r="I41" s="27">
        <v>42479</v>
      </c>
      <c r="J41" s="8"/>
      <c r="K41" s="28" t="s">
        <v>105</v>
      </c>
      <c r="L41" s="28">
        <v>0.7</v>
      </c>
      <c r="M41" s="28">
        <v>38</v>
      </c>
      <c r="N41" s="27">
        <v>42517</v>
      </c>
    </row>
    <row r="42" spans="1:15">
      <c r="A42" s="28" t="s">
        <v>106</v>
      </c>
      <c r="B42" s="28">
        <v>0.55000000000000004</v>
      </c>
      <c r="C42" s="28">
        <v>201</v>
      </c>
      <c r="D42" s="27">
        <v>42571</v>
      </c>
      <c r="E42" s="8"/>
      <c r="F42" s="28" t="s">
        <v>106</v>
      </c>
      <c r="G42" s="28">
        <v>0.02</v>
      </c>
      <c r="H42" s="28">
        <v>7</v>
      </c>
      <c r="I42" s="27">
        <v>42578</v>
      </c>
      <c r="J42" s="8"/>
      <c r="K42" s="28" t="s">
        <v>106</v>
      </c>
      <c r="L42" s="28">
        <v>0.3</v>
      </c>
      <c r="M42" s="28">
        <v>22</v>
      </c>
      <c r="N42" s="27">
        <v>42600</v>
      </c>
    </row>
    <row r="43" spans="1:15">
      <c r="A43" s="28" t="s">
        <v>107</v>
      </c>
      <c r="B43" s="28">
        <v>0.95</v>
      </c>
      <c r="C43" s="28">
        <v>348</v>
      </c>
      <c r="D43" s="27">
        <v>42719</v>
      </c>
      <c r="E43" s="8"/>
      <c r="F43" s="28" t="s">
        <v>107</v>
      </c>
      <c r="G43" s="28">
        <v>0.3</v>
      </c>
      <c r="H43" s="28">
        <v>109</v>
      </c>
      <c r="I43" s="27">
        <v>42828</v>
      </c>
      <c r="J43" s="8"/>
      <c r="K43" s="28" t="s">
        <v>107</v>
      </c>
      <c r="L43" s="28">
        <v>0.5</v>
      </c>
      <c r="M43" s="28">
        <v>30</v>
      </c>
      <c r="N43" s="27">
        <v>42858</v>
      </c>
    </row>
    <row r="46" spans="1:15">
      <c r="A46" s="9" t="s">
        <v>101</v>
      </c>
      <c r="B46" t="s">
        <v>102</v>
      </c>
    </row>
    <row r="47" spans="1:15">
      <c r="A47" s="2"/>
      <c r="B47" s="2"/>
    </row>
    <row r="48" spans="1:15">
      <c r="A48" s="9" t="s">
        <v>111</v>
      </c>
      <c r="B48" s="82" t="s">
        <v>112</v>
      </c>
      <c r="C48" s="82"/>
      <c r="D48" s="82"/>
    </row>
    <row r="49" spans="1:16">
      <c r="A49" s="4"/>
      <c r="B49" s="4"/>
    </row>
    <row r="50" spans="1:16" ht="30">
      <c r="A50" s="49" t="s">
        <v>18</v>
      </c>
      <c r="B50" s="49" t="s">
        <v>35</v>
      </c>
      <c r="C50" s="49" t="s">
        <v>36</v>
      </c>
      <c r="D50" s="49" t="s">
        <v>37</v>
      </c>
      <c r="E50" s="49" t="s">
        <v>0</v>
      </c>
      <c r="F50" s="49" t="s">
        <v>34</v>
      </c>
      <c r="G50" s="49" t="s">
        <v>26</v>
      </c>
      <c r="H50" s="49" t="s">
        <v>2</v>
      </c>
      <c r="I50" s="49" t="s">
        <v>3</v>
      </c>
      <c r="J50" s="49" t="s">
        <v>109</v>
      </c>
      <c r="K50" s="49" t="s">
        <v>110</v>
      </c>
      <c r="L50" s="49" t="s">
        <v>104</v>
      </c>
      <c r="M50" s="49" t="s">
        <v>41</v>
      </c>
      <c r="N50" s="49" t="s">
        <v>42</v>
      </c>
      <c r="O50" s="49" t="s">
        <v>43</v>
      </c>
      <c r="P50" s="49" t="s">
        <v>40</v>
      </c>
    </row>
    <row r="51" spans="1:16" ht="15">
      <c r="A51" s="51">
        <v>201601010003</v>
      </c>
      <c r="B51" s="50" t="s">
        <v>20</v>
      </c>
      <c r="C51" s="50">
        <v>1</v>
      </c>
      <c r="D51" s="50">
        <v>0.27860040000000003</v>
      </c>
      <c r="E51" s="57">
        <v>42370</v>
      </c>
      <c r="F51" s="50">
        <v>913</v>
      </c>
      <c r="G51" s="50">
        <v>1</v>
      </c>
      <c r="H51" s="57">
        <v>42736</v>
      </c>
      <c r="I51" s="50">
        <v>366</v>
      </c>
      <c r="J51" s="50">
        <v>173</v>
      </c>
      <c r="K51" s="50">
        <v>71</v>
      </c>
      <c r="L51" s="50">
        <v>28</v>
      </c>
      <c r="M51" s="57">
        <v>42543</v>
      </c>
      <c r="N51" s="57">
        <v>42614</v>
      </c>
      <c r="O51" s="57">
        <v>42642</v>
      </c>
      <c r="P51" s="50">
        <v>254</v>
      </c>
    </row>
    <row r="52" spans="1:16" ht="15">
      <c r="A52" s="51">
        <v>201601010019</v>
      </c>
      <c r="B52" s="50" t="s">
        <v>20</v>
      </c>
      <c r="C52" s="50">
        <v>1</v>
      </c>
      <c r="D52" s="50">
        <v>0.33837020000000001</v>
      </c>
      <c r="E52" s="57">
        <v>42370</v>
      </c>
      <c r="F52" s="50">
        <v>229</v>
      </c>
      <c r="G52" s="50">
        <v>4</v>
      </c>
      <c r="H52" s="57">
        <v>42736</v>
      </c>
      <c r="I52" s="50">
        <v>366</v>
      </c>
      <c r="J52" s="50">
        <v>139</v>
      </c>
      <c r="K52" s="50">
        <v>6</v>
      </c>
      <c r="L52" s="50">
        <v>33</v>
      </c>
      <c r="M52" s="57">
        <v>42509</v>
      </c>
      <c r="N52" s="57">
        <v>42515</v>
      </c>
      <c r="O52" s="57">
        <v>42548</v>
      </c>
      <c r="P52" s="50">
        <v>77</v>
      </c>
    </row>
    <row r="53" spans="1:16" ht="15">
      <c r="A53" s="51">
        <v>201601010021</v>
      </c>
      <c r="B53" s="50" t="s">
        <v>20</v>
      </c>
      <c r="C53" s="50">
        <v>1</v>
      </c>
      <c r="D53" s="50">
        <v>0.2924503</v>
      </c>
      <c r="E53" s="57">
        <v>42370</v>
      </c>
      <c r="F53" s="50">
        <v>913</v>
      </c>
      <c r="G53" s="50">
        <v>1</v>
      </c>
      <c r="H53" s="57">
        <v>42736</v>
      </c>
      <c r="I53" s="50">
        <v>366</v>
      </c>
      <c r="J53" s="50">
        <v>203</v>
      </c>
      <c r="K53" s="50">
        <v>2</v>
      </c>
      <c r="L53" s="50">
        <v>30</v>
      </c>
      <c r="M53" s="57">
        <v>42573</v>
      </c>
      <c r="N53" s="57">
        <v>42575</v>
      </c>
      <c r="O53" s="57">
        <v>42605</v>
      </c>
      <c r="P53" s="50">
        <v>267</v>
      </c>
    </row>
    <row r="54" spans="1:16" ht="15">
      <c r="A54" s="51">
        <v>201601010028</v>
      </c>
      <c r="B54" s="50" t="s">
        <v>20</v>
      </c>
      <c r="C54" s="50">
        <v>1</v>
      </c>
      <c r="D54" s="50">
        <v>0.21930669999999999</v>
      </c>
      <c r="E54" s="57">
        <v>42370</v>
      </c>
      <c r="F54" s="50">
        <v>794</v>
      </c>
      <c r="G54" s="50">
        <v>1</v>
      </c>
      <c r="H54" s="57">
        <v>42736</v>
      </c>
      <c r="I54" s="50">
        <v>366</v>
      </c>
      <c r="J54" s="50">
        <v>186</v>
      </c>
      <c r="K54" s="50">
        <v>1</v>
      </c>
      <c r="L54" s="50">
        <v>29</v>
      </c>
      <c r="M54" s="57">
        <v>42556</v>
      </c>
      <c r="N54" s="57">
        <v>42557</v>
      </c>
      <c r="O54" s="57">
        <v>42586</v>
      </c>
      <c r="P54" s="50">
        <v>174</v>
      </c>
    </row>
    <row r="55" spans="1:16" ht="15">
      <c r="A55" s="51">
        <v>201601010032</v>
      </c>
      <c r="B55" s="50" t="s">
        <v>20</v>
      </c>
      <c r="C55" s="50">
        <v>1</v>
      </c>
      <c r="D55" s="50">
        <v>0.2106113</v>
      </c>
      <c r="E55" s="57">
        <v>42370</v>
      </c>
      <c r="F55" s="50">
        <v>837</v>
      </c>
      <c r="G55" s="50">
        <v>2</v>
      </c>
      <c r="H55" s="57">
        <v>42736</v>
      </c>
      <c r="I55" s="50">
        <v>366</v>
      </c>
      <c r="J55" s="50">
        <v>199</v>
      </c>
      <c r="K55" s="50">
        <v>33</v>
      </c>
      <c r="L55" s="50">
        <v>29</v>
      </c>
      <c r="M55" s="57">
        <v>42569</v>
      </c>
      <c r="N55" s="57">
        <v>42602</v>
      </c>
      <c r="O55" s="57">
        <v>42631</v>
      </c>
      <c r="P55" s="50">
        <v>176</v>
      </c>
    </row>
    <row r="56" spans="1:16" ht="15">
      <c r="A56" s="51">
        <v>201601010047</v>
      </c>
      <c r="B56" s="50" t="s">
        <v>20</v>
      </c>
      <c r="C56" s="50">
        <v>1</v>
      </c>
      <c r="D56" s="50">
        <v>0.1108387</v>
      </c>
      <c r="E56" s="57">
        <v>42370</v>
      </c>
      <c r="F56" s="50">
        <v>913</v>
      </c>
      <c r="G56" s="50">
        <v>1</v>
      </c>
      <c r="H56" s="57">
        <v>42736</v>
      </c>
      <c r="I56" s="50">
        <v>366</v>
      </c>
      <c r="J56" s="50">
        <v>141</v>
      </c>
      <c r="K56" s="50">
        <v>0</v>
      </c>
      <c r="L56" s="50">
        <v>29</v>
      </c>
      <c r="M56" s="57">
        <v>42511</v>
      </c>
      <c r="N56" s="57">
        <v>42511</v>
      </c>
      <c r="O56" s="57">
        <v>42540</v>
      </c>
      <c r="P56" s="50">
        <v>101</v>
      </c>
    </row>
    <row r="57" spans="1:16">
      <c r="A57" s="4"/>
      <c r="B57" s="4"/>
      <c r="C57" s="4"/>
      <c r="D57" s="4"/>
      <c r="E57" s="4"/>
      <c r="F57" s="4"/>
    </row>
    <row r="58" spans="1:16">
      <c r="A58" s="4"/>
      <c r="B58" s="4"/>
      <c r="C58" s="4"/>
      <c r="D58" s="4"/>
      <c r="E58" s="4"/>
      <c r="F58" s="4"/>
    </row>
    <row r="59" spans="1:16">
      <c r="A59" s="9" t="s">
        <v>113</v>
      </c>
      <c r="B59" s="4"/>
      <c r="C59" t="s">
        <v>114</v>
      </c>
      <c r="D59" s="4"/>
      <c r="E59" s="4"/>
      <c r="F59" s="4"/>
    </row>
    <row r="60" spans="1:16">
      <c r="A60" s="7" t="s">
        <v>115</v>
      </c>
      <c r="B60" s="4"/>
      <c r="C60" s="4"/>
      <c r="D60" s="4"/>
      <c r="E60" s="4"/>
      <c r="F60" s="4"/>
    </row>
    <row r="61" spans="1:16">
      <c r="B61" s="4"/>
      <c r="C61" s="4"/>
      <c r="D61" s="4"/>
      <c r="E61" s="4"/>
      <c r="F61" s="4"/>
    </row>
    <row r="62" spans="1:16">
      <c r="A62" s="7" t="s">
        <v>116</v>
      </c>
      <c r="B62" s="4"/>
      <c r="C62" s="4"/>
      <c r="D62" s="4"/>
      <c r="E62" s="4"/>
      <c r="F62" s="4"/>
    </row>
    <row r="63" spans="1:16">
      <c r="A63" s="4"/>
      <c r="B63" s="4"/>
      <c r="C63" s="4"/>
      <c r="D63" s="4"/>
      <c r="E63" s="4"/>
      <c r="F63" s="4"/>
    </row>
    <row r="64" spans="1:16">
      <c r="A64" s="26" t="s">
        <v>41</v>
      </c>
      <c r="B64" s="26" t="s">
        <v>117</v>
      </c>
      <c r="C64" s="26" t="s">
        <v>118</v>
      </c>
      <c r="D64" s="26" t="s">
        <v>119</v>
      </c>
      <c r="E64" s="4"/>
    </row>
    <row r="65" spans="1:9">
      <c r="A65" s="27">
        <v>42443</v>
      </c>
      <c r="B65" s="28">
        <v>20160314</v>
      </c>
      <c r="C65" s="28">
        <v>1</v>
      </c>
      <c r="D65" s="36">
        <v>201603140001</v>
      </c>
    </row>
    <row r="66" spans="1:9">
      <c r="A66" s="27">
        <v>42443</v>
      </c>
      <c r="B66" s="28">
        <v>20160314</v>
      </c>
      <c r="C66" s="28">
        <v>2</v>
      </c>
      <c r="D66" s="36">
        <v>201603140002</v>
      </c>
      <c r="F66" s="2"/>
      <c r="G66" s="2"/>
    </row>
    <row r="67" spans="1:9">
      <c r="A67" s="27">
        <v>42444</v>
      </c>
      <c r="B67" s="28">
        <v>20160315</v>
      </c>
      <c r="C67" s="28">
        <v>1</v>
      </c>
      <c r="D67" s="36">
        <v>201603150001</v>
      </c>
      <c r="E67" s="2"/>
      <c r="F67" s="4"/>
      <c r="G67" s="4"/>
    </row>
    <row r="68" spans="1:9">
      <c r="A68" s="4"/>
      <c r="B68" s="3"/>
      <c r="C68" s="3"/>
      <c r="D68" s="4"/>
      <c r="E68" s="4"/>
      <c r="F68" s="4"/>
      <c r="G68" s="4"/>
    </row>
    <row r="69" spans="1:9" ht="15.6">
      <c r="A69" s="54" t="s">
        <v>120</v>
      </c>
      <c r="B69" s="3"/>
      <c r="C69" s="3"/>
      <c r="D69" s="4"/>
      <c r="E69" s="4"/>
      <c r="F69" s="4"/>
      <c r="G69" s="4"/>
    </row>
    <row r="70" spans="1:9">
      <c r="A70" t="s">
        <v>121</v>
      </c>
      <c r="B70" s="3"/>
      <c r="C70" s="3"/>
      <c r="D70" s="4"/>
      <c r="E70" s="4"/>
      <c r="F70" s="4"/>
      <c r="G70" s="4"/>
    </row>
    <row r="71" spans="1:9">
      <c r="A71" s="4"/>
      <c r="B71" s="3"/>
      <c r="C71" s="3"/>
      <c r="D71" s="4"/>
      <c r="E71" s="4"/>
      <c r="F71" s="4"/>
      <c r="G71" s="4"/>
    </row>
    <row r="72" spans="1:9">
      <c r="A72" s="26" t="s">
        <v>18</v>
      </c>
      <c r="B72" s="26" t="s">
        <v>41</v>
      </c>
      <c r="C72" s="26" t="s">
        <v>35</v>
      </c>
      <c r="D72" s="4"/>
      <c r="E72" s="26" t="s">
        <v>18</v>
      </c>
      <c r="F72" s="26" t="s">
        <v>41</v>
      </c>
      <c r="G72" s="26" t="s">
        <v>35</v>
      </c>
    </row>
    <row r="73" spans="1:9">
      <c r="A73" s="28" t="s">
        <v>105</v>
      </c>
      <c r="B73" s="27">
        <v>42443</v>
      </c>
      <c r="C73" s="28" t="s">
        <v>20</v>
      </c>
      <c r="E73" s="28" t="s">
        <v>105</v>
      </c>
      <c r="F73" s="27">
        <v>42443</v>
      </c>
      <c r="G73" s="28" t="s">
        <v>20</v>
      </c>
    </row>
    <row r="74" spans="1:9">
      <c r="A74" s="28" t="s">
        <v>105</v>
      </c>
      <c r="B74" s="27">
        <v>42571</v>
      </c>
      <c r="C74" s="28" t="s">
        <v>38</v>
      </c>
    </row>
    <row r="77" spans="1:9" ht="18">
      <c r="A77" s="55" t="s">
        <v>122</v>
      </c>
    </row>
    <row r="79" spans="1:9" ht="15">
      <c r="A79" s="58" t="s">
        <v>119</v>
      </c>
      <c r="B79" s="45" t="s">
        <v>18</v>
      </c>
      <c r="C79" s="45" t="s">
        <v>35</v>
      </c>
      <c r="D79" s="46" t="s">
        <v>36</v>
      </c>
      <c r="E79" s="46" t="s">
        <v>37</v>
      </c>
      <c r="F79" s="45" t="s">
        <v>41</v>
      </c>
      <c r="G79" s="45" t="s">
        <v>42</v>
      </c>
      <c r="H79" s="45" t="s">
        <v>43</v>
      </c>
      <c r="I79" s="46" t="s">
        <v>40</v>
      </c>
    </row>
    <row r="80" spans="1:9" ht="15">
      <c r="A80" s="52">
        <v>201606080001</v>
      </c>
      <c r="B80" s="52">
        <v>201601010001</v>
      </c>
      <c r="C80" s="47" t="s">
        <v>20</v>
      </c>
      <c r="D80" s="48">
        <v>1</v>
      </c>
      <c r="E80" s="48">
        <v>0.33379229999999999</v>
      </c>
      <c r="F80" s="56">
        <v>42529</v>
      </c>
      <c r="G80" s="56">
        <v>42529</v>
      </c>
      <c r="H80" s="56">
        <v>42572</v>
      </c>
      <c r="I80" s="48">
        <v>305</v>
      </c>
    </row>
    <row r="81" spans="1:9" ht="15">
      <c r="A81" s="52">
        <v>201609150001</v>
      </c>
      <c r="B81" s="52">
        <v>201601010014</v>
      </c>
      <c r="C81" s="47" t="s">
        <v>20</v>
      </c>
      <c r="D81" s="48">
        <v>1</v>
      </c>
      <c r="E81" s="48">
        <v>0.36920340000000001</v>
      </c>
      <c r="F81" s="56">
        <v>42628</v>
      </c>
      <c r="G81" s="56">
        <v>42628</v>
      </c>
      <c r="H81" s="56">
        <v>42660</v>
      </c>
      <c r="I81" s="48">
        <v>309</v>
      </c>
    </row>
    <row r="82" spans="1:9" ht="15">
      <c r="A82" s="52">
        <v>201609090001</v>
      </c>
      <c r="B82" s="52">
        <v>201601010025</v>
      </c>
      <c r="C82" s="47" t="s">
        <v>20</v>
      </c>
      <c r="D82" s="48">
        <v>1</v>
      </c>
      <c r="E82" s="48">
        <v>0.44960119999999998</v>
      </c>
      <c r="F82" s="56">
        <v>42622</v>
      </c>
      <c r="G82" s="56">
        <v>42622</v>
      </c>
      <c r="H82" s="56">
        <v>42650</v>
      </c>
      <c r="I82" s="48">
        <v>357</v>
      </c>
    </row>
    <row r="83" spans="1:9" ht="15">
      <c r="A83" s="52">
        <v>201602190001</v>
      </c>
      <c r="B83" s="52">
        <v>201601010027</v>
      </c>
      <c r="C83" s="47" t="s">
        <v>20</v>
      </c>
      <c r="D83" s="48">
        <v>1</v>
      </c>
      <c r="E83" s="48">
        <v>0.40197310000000003</v>
      </c>
      <c r="F83" s="56">
        <v>42394</v>
      </c>
      <c r="G83" s="56">
        <v>42419</v>
      </c>
      <c r="H83" s="56">
        <v>42450</v>
      </c>
      <c r="I83" s="48">
        <v>319</v>
      </c>
    </row>
    <row r="84" spans="1:9" ht="15">
      <c r="A84" s="52">
        <v>201605140001</v>
      </c>
      <c r="B84" s="52">
        <v>201601010043</v>
      </c>
      <c r="C84" s="47" t="s">
        <v>20</v>
      </c>
      <c r="D84" s="48">
        <v>1</v>
      </c>
      <c r="E84" s="48">
        <v>0.2146653</v>
      </c>
      <c r="F84" s="56">
        <v>42504</v>
      </c>
      <c r="G84" s="56">
        <v>42504</v>
      </c>
      <c r="H84" s="56">
        <v>42536</v>
      </c>
      <c r="I84" s="48">
        <v>196</v>
      </c>
    </row>
    <row r="85" spans="1:9" ht="15">
      <c r="A85" s="52">
        <v>201612110001</v>
      </c>
      <c r="B85" s="52">
        <v>201601010045</v>
      </c>
      <c r="C85" s="47" t="s">
        <v>20</v>
      </c>
      <c r="D85" s="48">
        <v>1</v>
      </c>
      <c r="E85" s="48">
        <v>0.2783313</v>
      </c>
      <c r="F85" s="56">
        <v>42715</v>
      </c>
      <c r="G85" s="56">
        <v>42715</v>
      </c>
      <c r="H85" s="56">
        <v>42741</v>
      </c>
      <c r="I85" s="48">
        <v>254</v>
      </c>
    </row>
    <row r="86" spans="1:9">
      <c r="A86" s="4"/>
      <c r="B86" s="4"/>
      <c r="C86" s="4"/>
      <c r="D86" s="4"/>
    </row>
    <row r="87" spans="1:9">
      <c r="A87" s="4"/>
      <c r="B87" s="4"/>
      <c r="C87" s="4"/>
      <c r="D87" s="4"/>
    </row>
    <row r="88" spans="1:9">
      <c r="A88" s="4"/>
      <c r="B88" s="4"/>
      <c r="C88" s="4"/>
      <c r="D88" s="4"/>
    </row>
    <row r="92" spans="1:9">
      <c r="F92" s="2"/>
      <c r="G92" s="2"/>
    </row>
    <row r="93" spans="1:9">
      <c r="A93" s="2"/>
      <c r="B93" s="2"/>
      <c r="C93" s="2"/>
      <c r="D93" s="2"/>
      <c r="E93" s="2"/>
      <c r="F93" s="4"/>
      <c r="G93" s="4"/>
    </row>
    <row r="94" spans="1:9">
      <c r="A94" s="4"/>
      <c r="B94" s="4"/>
      <c r="C94" s="4"/>
      <c r="D94" s="4"/>
      <c r="E94" s="3"/>
      <c r="F94" s="4"/>
      <c r="G94" s="4"/>
    </row>
    <row r="95" spans="1:9">
      <c r="A95" s="4"/>
      <c r="B95" s="4"/>
      <c r="C95" s="4"/>
      <c r="D95" s="4"/>
      <c r="E95" s="3"/>
      <c r="F95" s="4"/>
      <c r="G95" s="4"/>
    </row>
    <row r="96" spans="1:9">
      <c r="A96" s="4"/>
      <c r="B96" s="4"/>
      <c r="C96" s="4"/>
      <c r="D96" s="4"/>
      <c r="E96" s="3"/>
    </row>
    <row r="98" spans="1:8">
      <c r="F98" s="2"/>
      <c r="G98" s="2"/>
      <c r="H98" s="2"/>
    </row>
    <row r="99" spans="1:8">
      <c r="A99" s="2"/>
      <c r="B99" s="2"/>
      <c r="C99" s="2"/>
      <c r="D99" s="2"/>
      <c r="E99" s="2"/>
      <c r="F99" s="3"/>
      <c r="G99" s="3"/>
      <c r="H99" s="3"/>
    </row>
    <row r="100" spans="1:8">
      <c r="A100" s="4"/>
      <c r="B100" s="4"/>
      <c r="C100" s="4"/>
      <c r="D100" s="4"/>
      <c r="E100" s="4"/>
      <c r="F100" s="3"/>
      <c r="G100" s="3"/>
      <c r="H100" s="3"/>
    </row>
    <row r="101" spans="1:8">
      <c r="A101" s="4"/>
      <c r="B101" s="4"/>
      <c r="C101" s="4"/>
      <c r="D101" s="4"/>
      <c r="E101" s="4"/>
      <c r="F101" s="3"/>
      <c r="G101" s="3"/>
      <c r="H101" s="3"/>
    </row>
    <row r="102" spans="1:8">
      <c r="A102" s="4"/>
      <c r="B102" s="4"/>
      <c r="C102" s="4"/>
      <c r="D102" s="4"/>
      <c r="E102" s="4"/>
    </row>
  </sheetData>
  <mergeCells count="7">
    <mergeCell ref="H38:J38"/>
    <mergeCell ref="M38:O38"/>
    <mergeCell ref="B48:D48"/>
    <mergeCell ref="B2:D2"/>
    <mergeCell ref="C11:D11"/>
    <mergeCell ref="C18:D18"/>
    <mergeCell ref="C38:E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5B62-43BA-430B-AAD1-F1E427842055}">
  <dimension ref="A1:L104"/>
  <sheetViews>
    <sheetView topLeftCell="A55" workbookViewId="0">
      <selection activeCell="B62" sqref="B62:B72"/>
    </sheetView>
  </sheetViews>
  <sheetFormatPr defaultRowHeight="14.4"/>
  <cols>
    <col min="1" max="12" width="18.109375" style="8" customWidth="1"/>
  </cols>
  <sheetData>
    <row r="1" spans="1:12" ht="23.4">
      <c r="D1" s="60" t="s">
        <v>123</v>
      </c>
    </row>
    <row r="2" spans="1:12" ht="23.4">
      <c r="D2" s="60"/>
    </row>
    <row r="3" spans="1:12">
      <c r="A3" s="88" t="s">
        <v>128</v>
      </c>
      <c r="B3" s="88"/>
    </row>
    <row r="5" spans="1:12">
      <c r="A5" s="26" t="s">
        <v>18</v>
      </c>
      <c r="B5" s="26" t="s">
        <v>119</v>
      </c>
      <c r="C5" s="26" t="s">
        <v>35</v>
      </c>
      <c r="D5" s="26" t="s">
        <v>36</v>
      </c>
      <c r="E5" s="26" t="s">
        <v>37</v>
      </c>
      <c r="F5" s="26" t="s">
        <v>41</v>
      </c>
      <c r="G5" s="26" t="s">
        <v>42</v>
      </c>
      <c r="H5" s="26" t="s">
        <v>43</v>
      </c>
      <c r="I5" s="26" t="s">
        <v>40</v>
      </c>
      <c r="J5" s="26" t="s">
        <v>124</v>
      </c>
      <c r="K5" s="26" t="s">
        <v>125</v>
      </c>
      <c r="L5" s="26" t="s">
        <v>126</v>
      </c>
    </row>
    <row r="6" spans="1:12">
      <c r="A6" s="36">
        <v>201601010001</v>
      </c>
      <c r="B6" s="36">
        <v>201606080001</v>
      </c>
      <c r="C6" s="28" t="s">
        <v>20</v>
      </c>
      <c r="D6" s="28">
        <v>1</v>
      </c>
      <c r="E6" s="28">
        <v>0.33</v>
      </c>
      <c r="F6" s="61">
        <v>42529</v>
      </c>
      <c r="G6" s="61">
        <v>42529</v>
      </c>
      <c r="H6" s="61">
        <v>42572</v>
      </c>
      <c r="I6" s="28">
        <v>301</v>
      </c>
      <c r="J6" s="27">
        <v>42370</v>
      </c>
      <c r="K6" s="61">
        <v>43100.999988425923</v>
      </c>
      <c r="L6" s="28">
        <v>2</v>
      </c>
    </row>
    <row r="7" spans="1:12">
      <c r="A7" s="36">
        <v>201601010002</v>
      </c>
      <c r="B7" s="36">
        <v>201609150001</v>
      </c>
      <c r="C7" s="28" t="s">
        <v>20</v>
      </c>
      <c r="D7" s="28">
        <v>1</v>
      </c>
      <c r="E7" s="28">
        <v>0.36</v>
      </c>
      <c r="F7" s="61">
        <v>42628</v>
      </c>
      <c r="G7" s="61">
        <v>42628</v>
      </c>
      <c r="H7" s="61">
        <v>42660</v>
      </c>
      <c r="I7" s="28">
        <v>329</v>
      </c>
      <c r="J7" s="27">
        <v>42370</v>
      </c>
      <c r="K7" s="61">
        <v>43100.999988425923</v>
      </c>
      <c r="L7" s="28">
        <v>2</v>
      </c>
    </row>
    <row r="8" spans="1:12">
      <c r="A8" s="36">
        <v>201601010003</v>
      </c>
      <c r="B8" s="36">
        <v>201609090001</v>
      </c>
      <c r="C8" s="28" t="s">
        <v>20</v>
      </c>
      <c r="D8" s="28">
        <v>1</v>
      </c>
      <c r="E8" s="28">
        <v>0.45</v>
      </c>
      <c r="F8" s="61">
        <v>42622</v>
      </c>
      <c r="G8" s="61">
        <v>42622</v>
      </c>
      <c r="H8" s="61">
        <v>42650</v>
      </c>
      <c r="I8" s="28">
        <v>411</v>
      </c>
      <c r="J8" s="27">
        <v>42370</v>
      </c>
      <c r="K8" s="61">
        <v>43100.999988425923</v>
      </c>
      <c r="L8" s="28">
        <v>2</v>
      </c>
    </row>
    <row r="9" spans="1:12">
      <c r="A9" s="36">
        <v>201601010004</v>
      </c>
      <c r="B9" s="36">
        <v>201602190001</v>
      </c>
      <c r="C9" s="28" t="s">
        <v>20</v>
      </c>
      <c r="D9" s="28">
        <v>1</v>
      </c>
      <c r="E9" s="28">
        <v>0.4</v>
      </c>
      <c r="F9" s="61">
        <v>42394</v>
      </c>
      <c r="G9" s="61">
        <v>42419</v>
      </c>
      <c r="H9" s="61">
        <v>42450</v>
      </c>
      <c r="I9" s="28">
        <v>365</v>
      </c>
      <c r="J9" s="27">
        <v>42370</v>
      </c>
      <c r="K9" s="61">
        <v>43100.999988425923</v>
      </c>
      <c r="L9" s="28">
        <v>2</v>
      </c>
    </row>
    <row r="10" spans="1:12">
      <c r="A10" s="36">
        <v>201601010005</v>
      </c>
      <c r="B10" s="36">
        <v>201605140001</v>
      </c>
      <c r="C10" s="28" t="s">
        <v>20</v>
      </c>
      <c r="D10" s="28">
        <v>1</v>
      </c>
      <c r="E10" s="28">
        <v>0.21</v>
      </c>
      <c r="F10" s="61">
        <v>42504</v>
      </c>
      <c r="G10" s="61">
        <v>42504</v>
      </c>
      <c r="H10" s="61">
        <v>42536</v>
      </c>
      <c r="I10" s="28">
        <v>192</v>
      </c>
      <c r="J10" s="27">
        <v>42370</v>
      </c>
      <c r="K10" s="61">
        <v>43100.999988425923</v>
      </c>
      <c r="L10" s="28">
        <v>2</v>
      </c>
    </row>
    <row r="11" spans="1:12">
      <c r="A11" s="36">
        <v>201601010006</v>
      </c>
      <c r="B11" s="36">
        <v>201612110001</v>
      </c>
      <c r="C11" s="28" t="s">
        <v>20</v>
      </c>
      <c r="D11" s="28">
        <v>1</v>
      </c>
      <c r="E11" s="28">
        <v>0.27</v>
      </c>
      <c r="F11" s="61">
        <v>42715</v>
      </c>
      <c r="G11" s="61">
        <v>42715</v>
      </c>
      <c r="H11" s="61">
        <v>42741</v>
      </c>
      <c r="I11" s="28">
        <v>246</v>
      </c>
      <c r="J11" s="27">
        <v>42370</v>
      </c>
      <c r="K11" s="61">
        <v>43100.999988425923</v>
      </c>
      <c r="L11" s="28">
        <v>2</v>
      </c>
    </row>
    <row r="12" spans="1:12">
      <c r="A12" s="36">
        <v>201601010007</v>
      </c>
      <c r="B12" s="62" t="s">
        <v>127</v>
      </c>
      <c r="C12" s="63" t="s">
        <v>127</v>
      </c>
      <c r="D12" s="28">
        <v>0</v>
      </c>
      <c r="E12" s="28">
        <v>0</v>
      </c>
      <c r="F12" s="61">
        <v>109574.99998842593</v>
      </c>
      <c r="G12" s="61">
        <v>109574.99998842593</v>
      </c>
      <c r="H12" s="61">
        <v>109574.99998842593</v>
      </c>
      <c r="I12" s="28">
        <v>0</v>
      </c>
      <c r="J12" s="27">
        <v>42370</v>
      </c>
      <c r="K12" s="61">
        <v>43100.999988425923</v>
      </c>
      <c r="L12" s="28">
        <v>2</v>
      </c>
    </row>
    <row r="13" spans="1:12">
      <c r="A13" s="36">
        <v>201601010008</v>
      </c>
      <c r="B13" s="62" t="s">
        <v>127</v>
      </c>
      <c r="C13" s="63" t="s">
        <v>127</v>
      </c>
      <c r="D13" s="28">
        <v>0</v>
      </c>
      <c r="E13" s="28">
        <v>0</v>
      </c>
      <c r="F13" s="61">
        <v>109574.99998842593</v>
      </c>
      <c r="G13" s="61">
        <v>109574.99998842593</v>
      </c>
      <c r="H13" s="61">
        <v>109574.99998842593</v>
      </c>
      <c r="I13" s="28">
        <v>0</v>
      </c>
      <c r="J13" s="27">
        <v>42370</v>
      </c>
      <c r="K13" s="61">
        <v>43100.999988425923</v>
      </c>
      <c r="L13" s="28">
        <v>2</v>
      </c>
    </row>
    <row r="14" spans="1:12">
      <c r="A14" s="36">
        <v>201601010009</v>
      </c>
      <c r="B14" s="62" t="s">
        <v>127</v>
      </c>
      <c r="C14" s="63" t="s">
        <v>127</v>
      </c>
      <c r="D14" s="28">
        <v>0</v>
      </c>
      <c r="E14" s="28">
        <v>0</v>
      </c>
      <c r="F14" s="61">
        <v>109574.99998842593</v>
      </c>
      <c r="G14" s="61">
        <v>109574.99998842593</v>
      </c>
      <c r="H14" s="61">
        <v>109574.99998842593</v>
      </c>
      <c r="I14" s="28">
        <v>0</v>
      </c>
      <c r="J14" s="27">
        <v>42370</v>
      </c>
      <c r="K14" s="61">
        <v>43100.999988425923</v>
      </c>
      <c r="L14" s="28">
        <v>2</v>
      </c>
    </row>
    <row r="15" spans="1:12">
      <c r="A15" s="36">
        <v>201601010010</v>
      </c>
      <c r="B15" s="62" t="s">
        <v>127</v>
      </c>
      <c r="C15" s="63" t="s">
        <v>127</v>
      </c>
      <c r="D15" s="28">
        <v>0</v>
      </c>
      <c r="E15" s="28">
        <v>0</v>
      </c>
      <c r="F15" s="61">
        <v>109574.99998842593</v>
      </c>
      <c r="G15" s="61">
        <v>109574.99998842593</v>
      </c>
      <c r="H15" s="61">
        <v>109574.99998842593</v>
      </c>
      <c r="I15" s="28">
        <v>0</v>
      </c>
      <c r="J15" s="27">
        <v>42370</v>
      </c>
      <c r="K15" s="61">
        <v>43100.999988425923</v>
      </c>
      <c r="L15" s="28">
        <v>2</v>
      </c>
    </row>
    <row r="17" spans="1:1">
      <c r="A17" t="s">
        <v>129</v>
      </c>
    </row>
    <row r="18" spans="1:1">
      <c r="A18"/>
    </row>
    <row r="19" spans="1:1">
      <c r="A19" t="s">
        <v>130</v>
      </c>
    </row>
    <row r="22" spans="1:1" ht="18">
      <c r="A22" s="55" t="s">
        <v>131</v>
      </c>
    </row>
    <row r="24" spans="1:1">
      <c r="A24" t="s">
        <v>132</v>
      </c>
    </row>
    <row r="25" spans="1:1">
      <c r="A25" s="11"/>
    </row>
    <row r="26" spans="1:1">
      <c r="A26" s="11" t="s">
        <v>133</v>
      </c>
    </row>
    <row r="27" spans="1:1">
      <c r="A27" s="11"/>
    </row>
    <row r="28" spans="1:1">
      <c r="A28" s="11" t="s">
        <v>134</v>
      </c>
    </row>
    <row r="30" spans="1:1">
      <c r="A30" t="s">
        <v>135</v>
      </c>
    </row>
    <row r="32" spans="1:1">
      <c r="A32" s="8" t="s">
        <v>136</v>
      </c>
    </row>
    <row r="33" spans="1:6">
      <c r="A33" s="8" t="s">
        <v>137</v>
      </c>
    </row>
    <row r="35" spans="1:6" ht="23.4">
      <c r="A35" s="64" t="s">
        <v>138</v>
      </c>
    </row>
    <row r="36" spans="1:6">
      <c r="A36" s="11"/>
    </row>
    <row r="37" spans="1:6" ht="18">
      <c r="A37" s="12" t="s">
        <v>139</v>
      </c>
      <c r="F37" s="65"/>
    </row>
    <row r="38" spans="1:6">
      <c r="A38" s="12" t="s">
        <v>140</v>
      </c>
      <c r="F38" s="9"/>
    </row>
    <row r="39" spans="1:6">
      <c r="A39"/>
      <c r="F39"/>
    </row>
    <row r="40" spans="1:6">
      <c r="A40"/>
    </row>
    <row r="41" spans="1:6" ht="18">
      <c r="A41" s="65"/>
    </row>
    <row r="42" spans="1:6">
      <c r="A42" s="9" t="s">
        <v>141</v>
      </c>
      <c r="E42" s="9" t="s">
        <v>145</v>
      </c>
    </row>
    <row r="43" spans="1:6">
      <c r="A43" t="s">
        <v>142</v>
      </c>
      <c r="E43" t="s">
        <v>146</v>
      </c>
    </row>
    <row r="44" spans="1:6">
      <c r="A44" s="11"/>
      <c r="E44"/>
    </row>
    <row r="45" spans="1:6">
      <c r="A45" s="7" t="s">
        <v>143</v>
      </c>
      <c r="E45" s="12" t="s">
        <v>147</v>
      </c>
    </row>
    <row r="46" spans="1:6">
      <c r="A46"/>
      <c r="E46" s="11"/>
    </row>
    <row r="47" spans="1:6">
      <c r="A47" s="7" t="s">
        <v>144</v>
      </c>
      <c r="E47" s="12" t="s">
        <v>148</v>
      </c>
    </row>
    <row r="48" spans="1:6">
      <c r="E48"/>
    </row>
    <row r="49" spans="1:5">
      <c r="E49"/>
    </row>
    <row r="50" spans="1:5" ht="23.4">
      <c r="A50" s="64" t="s">
        <v>155</v>
      </c>
      <c r="B50"/>
      <c r="E50" s="11"/>
    </row>
    <row r="51" spans="1:5">
      <c r="A51"/>
      <c r="B51"/>
    </row>
    <row r="52" spans="1:5" ht="28.8" customHeight="1">
      <c r="A52" s="26" t="s">
        <v>149</v>
      </c>
      <c r="B52" s="90" t="s">
        <v>150</v>
      </c>
      <c r="C52" s="90"/>
    </row>
    <row r="53" spans="1:5" ht="27.6" customHeight="1">
      <c r="A53" s="26" t="s">
        <v>151</v>
      </c>
      <c r="B53" s="89" t="s">
        <v>152</v>
      </c>
      <c r="C53" s="89"/>
    </row>
    <row r="54" spans="1:5" ht="27.6" customHeight="1">
      <c r="A54" s="26" t="s">
        <v>153</v>
      </c>
      <c r="B54" s="89" t="s">
        <v>154</v>
      </c>
      <c r="C54" s="89"/>
    </row>
    <row r="57" spans="1:5" ht="18">
      <c r="A57" s="59" t="s">
        <v>156</v>
      </c>
      <c r="B57" t="s">
        <v>157</v>
      </c>
    </row>
    <row r="58" spans="1:5" ht="18">
      <c r="A58" s="59"/>
      <c r="B58"/>
    </row>
    <row r="59" spans="1:5">
      <c r="A59" s="9" t="s">
        <v>305</v>
      </c>
      <c r="B59"/>
    </row>
    <row r="61" spans="1:5">
      <c r="A61" s="26" t="s">
        <v>302</v>
      </c>
      <c r="B61" s="26" t="s">
        <v>303</v>
      </c>
      <c r="C61" s="26" t="s">
        <v>304</v>
      </c>
    </row>
    <row r="62" spans="1:5">
      <c r="A62" s="28">
        <v>1</v>
      </c>
      <c r="B62" s="27">
        <v>42370</v>
      </c>
      <c r="C62" s="27">
        <v>42399</v>
      </c>
    </row>
    <row r="63" spans="1:5">
      <c r="A63" s="28">
        <v>2</v>
      </c>
      <c r="B63" s="27">
        <v>42400</v>
      </c>
      <c r="C63" s="27">
        <v>42429</v>
      </c>
    </row>
    <row r="64" spans="1:5">
      <c r="A64" s="28">
        <v>3</v>
      </c>
      <c r="B64" s="27">
        <v>42430</v>
      </c>
      <c r="C64" s="27">
        <v>42459</v>
      </c>
    </row>
    <row r="65" spans="1:3">
      <c r="A65" s="28">
        <v>4</v>
      </c>
      <c r="B65" s="27">
        <v>42460</v>
      </c>
      <c r="C65" s="27">
        <v>42489</v>
      </c>
    </row>
    <row r="66" spans="1:3">
      <c r="A66" s="28">
        <v>5</v>
      </c>
      <c r="B66" s="27">
        <v>42490</v>
      </c>
      <c r="C66" s="27">
        <v>42519</v>
      </c>
    </row>
    <row r="67" spans="1:3">
      <c r="A67" s="28">
        <v>6</v>
      </c>
      <c r="B67" s="27">
        <v>42520</v>
      </c>
      <c r="C67" s="27">
        <v>42549</v>
      </c>
    </row>
    <row r="68" spans="1:3">
      <c r="A68" s="28">
        <v>7</v>
      </c>
      <c r="B68" s="27">
        <v>42550</v>
      </c>
      <c r="C68" s="27">
        <v>42579</v>
      </c>
    </row>
    <row r="69" spans="1:3">
      <c r="A69" s="28">
        <v>8</v>
      </c>
      <c r="B69" s="27">
        <v>42580</v>
      </c>
      <c r="C69" s="27">
        <v>42609</v>
      </c>
    </row>
    <row r="70" spans="1:3">
      <c r="A70" s="28">
        <v>9</v>
      </c>
      <c r="B70" s="27">
        <v>42610</v>
      </c>
      <c r="C70" s="27">
        <v>42639</v>
      </c>
    </row>
    <row r="71" spans="1:3">
      <c r="A71" s="28">
        <v>10</v>
      </c>
      <c r="B71" s="27">
        <v>42640</v>
      </c>
      <c r="C71" s="27">
        <v>42669</v>
      </c>
    </row>
    <row r="72" spans="1:3">
      <c r="A72" s="28">
        <v>11</v>
      </c>
      <c r="B72" s="27">
        <v>42670</v>
      </c>
      <c r="C72" s="27">
        <v>42699</v>
      </c>
    </row>
    <row r="73" spans="1:3">
      <c r="A73" s="28">
        <v>12</v>
      </c>
      <c r="B73" s="27">
        <v>42700</v>
      </c>
      <c r="C73" s="27">
        <v>42729</v>
      </c>
    </row>
    <row r="74" spans="1:3">
      <c r="A74" s="28">
        <v>13</v>
      </c>
      <c r="B74" s="27">
        <v>42730</v>
      </c>
      <c r="C74" s="27">
        <v>42759</v>
      </c>
    </row>
    <row r="75" spans="1:3">
      <c r="A75" s="28">
        <v>14</v>
      </c>
      <c r="B75" s="27">
        <v>42760</v>
      </c>
      <c r="C75" s="27">
        <v>42789</v>
      </c>
    </row>
    <row r="76" spans="1:3">
      <c r="A76" s="28">
        <v>15</v>
      </c>
      <c r="B76" s="27">
        <v>42790</v>
      </c>
      <c r="C76" s="27">
        <v>42819</v>
      </c>
    </row>
    <row r="77" spans="1:3">
      <c r="A77" s="28">
        <v>16</v>
      </c>
      <c r="B77" s="27">
        <v>42820</v>
      </c>
      <c r="C77" s="27">
        <v>42849</v>
      </c>
    </row>
    <row r="78" spans="1:3">
      <c r="A78" s="28">
        <v>17</v>
      </c>
      <c r="B78" s="27">
        <v>42850</v>
      </c>
      <c r="C78" s="27">
        <v>42879</v>
      </c>
    </row>
    <row r="79" spans="1:3">
      <c r="A79" s="28">
        <v>18</v>
      </c>
      <c r="B79" s="27">
        <v>42880</v>
      </c>
      <c r="C79" s="27">
        <v>42909</v>
      </c>
    </row>
    <row r="80" spans="1:3">
      <c r="A80" s="28">
        <v>19</v>
      </c>
      <c r="B80" s="27">
        <v>42910</v>
      </c>
      <c r="C80" s="27">
        <v>42939</v>
      </c>
    </row>
    <row r="81" spans="1:3">
      <c r="A81" s="28">
        <v>20</v>
      </c>
      <c r="B81" s="27">
        <v>42940</v>
      </c>
      <c r="C81" s="27">
        <v>42969</v>
      </c>
    </row>
    <row r="82" spans="1:3">
      <c r="A82" s="28">
        <v>21</v>
      </c>
      <c r="B82" s="27">
        <v>42970</v>
      </c>
      <c r="C82" s="27">
        <v>42999</v>
      </c>
    </row>
    <row r="83" spans="1:3">
      <c r="A83" s="28">
        <v>22</v>
      </c>
      <c r="B83" s="27">
        <v>43000</v>
      </c>
      <c r="C83" s="27">
        <v>43029</v>
      </c>
    </row>
    <row r="84" spans="1:3">
      <c r="A84" s="28">
        <v>23</v>
      </c>
      <c r="B84" s="27">
        <v>43030</v>
      </c>
      <c r="C84" s="27">
        <v>43059</v>
      </c>
    </row>
    <row r="85" spans="1:3">
      <c r="A85" s="28">
        <v>24</v>
      </c>
      <c r="B85" s="27">
        <v>43060</v>
      </c>
      <c r="C85" s="27">
        <v>43089</v>
      </c>
    </row>
    <row r="86" spans="1:3">
      <c r="A86" s="28">
        <v>25</v>
      </c>
      <c r="B86" s="27">
        <v>43090</v>
      </c>
      <c r="C86" s="27">
        <v>43119</v>
      </c>
    </row>
    <row r="87" spans="1:3">
      <c r="A87" s="28">
        <v>26</v>
      </c>
      <c r="B87" s="27">
        <v>43120</v>
      </c>
      <c r="C87" s="27">
        <v>43149</v>
      </c>
    </row>
    <row r="88" spans="1:3">
      <c r="A88" s="28">
        <v>27</v>
      </c>
      <c r="B88" s="27">
        <v>43150</v>
      </c>
      <c r="C88" s="27">
        <v>43179</v>
      </c>
    </row>
    <row r="89" spans="1:3">
      <c r="A89" s="28">
        <v>28</v>
      </c>
      <c r="B89" s="27">
        <v>43180</v>
      </c>
      <c r="C89" s="27">
        <v>43209</v>
      </c>
    </row>
    <row r="90" spans="1:3">
      <c r="A90" s="28">
        <v>29</v>
      </c>
      <c r="B90" s="27">
        <v>43210</v>
      </c>
      <c r="C90" s="27">
        <v>43239</v>
      </c>
    </row>
    <row r="91" spans="1:3">
      <c r="A91" s="28">
        <v>30</v>
      </c>
      <c r="B91" s="27">
        <v>43240</v>
      </c>
      <c r="C91" s="27">
        <v>43269</v>
      </c>
    </row>
    <row r="92" spans="1:3">
      <c r="A92" s="28">
        <v>31</v>
      </c>
      <c r="B92" s="27">
        <v>43270</v>
      </c>
      <c r="C92" s="27">
        <v>43299</v>
      </c>
    </row>
    <row r="93" spans="1:3">
      <c r="A93" s="28">
        <v>32</v>
      </c>
      <c r="B93" s="27">
        <v>43300</v>
      </c>
      <c r="C93" s="27">
        <v>43329</v>
      </c>
    </row>
    <row r="94" spans="1:3">
      <c r="A94" s="28">
        <v>33</v>
      </c>
      <c r="B94" s="27">
        <v>43330</v>
      </c>
      <c r="C94" s="27">
        <v>43359</v>
      </c>
    </row>
    <row r="95" spans="1:3">
      <c r="A95" s="28">
        <v>34</v>
      </c>
      <c r="B95" s="27">
        <v>43360</v>
      </c>
      <c r="C95" s="27">
        <v>43389</v>
      </c>
    </row>
    <row r="96" spans="1:3">
      <c r="A96" s="28">
        <v>35</v>
      </c>
      <c r="B96" s="27">
        <v>43390</v>
      </c>
      <c r="C96" s="27">
        <v>43419</v>
      </c>
    </row>
    <row r="97" spans="1:3">
      <c r="A97" s="28">
        <v>36</v>
      </c>
      <c r="B97" s="27">
        <v>43420</v>
      </c>
      <c r="C97" s="27">
        <v>43449</v>
      </c>
    </row>
    <row r="98" spans="1:3">
      <c r="A98" s="28">
        <v>37</v>
      </c>
      <c r="B98" s="27">
        <v>43450</v>
      </c>
      <c r="C98" s="27">
        <v>43479</v>
      </c>
    </row>
    <row r="99" spans="1:3">
      <c r="A99" s="28">
        <v>38</v>
      </c>
      <c r="B99" s="27">
        <v>43480</v>
      </c>
      <c r="C99" s="27">
        <v>43509</v>
      </c>
    </row>
    <row r="100" spans="1:3">
      <c r="A100" s="28">
        <v>39</v>
      </c>
      <c r="B100" s="27">
        <v>43510</v>
      </c>
      <c r="C100" s="27">
        <v>43539</v>
      </c>
    </row>
    <row r="101" spans="1:3">
      <c r="A101" s="28">
        <v>40</v>
      </c>
      <c r="B101" s="27">
        <v>43540</v>
      </c>
      <c r="C101" s="27">
        <v>43569</v>
      </c>
    </row>
    <row r="102" spans="1:3">
      <c r="A102" s="28">
        <v>41</v>
      </c>
      <c r="B102" s="27">
        <v>43570</v>
      </c>
      <c r="C102" s="27">
        <v>43599</v>
      </c>
    </row>
    <row r="103" spans="1:3">
      <c r="A103" s="28">
        <v>42</v>
      </c>
      <c r="B103" s="27">
        <v>43600</v>
      </c>
      <c r="C103" s="27">
        <v>43629</v>
      </c>
    </row>
    <row r="104" spans="1:3">
      <c r="A104" s="28">
        <v>43</v>
      </c>
      <c r="B104" s="27">
        <v>43630</v>
      </c>
      <c r="C104" s="27">
        <v>43659</v>
      </c>
    </row>
  </sheetData>
  <mergeCells count="4">
    <mergeCell ref="A3:B3"/>
    <mergeCell ref="B54:C54"/>
    <mergeCell ref="B53:C53"/>
    <mergeCell ref="B52:C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8280-276A-4E4D-9F2E-28A2750E4F3C}">
  <dimension ref="A1:T201"/>
  <sheetViews>
    <sheetView topLeftCell="A48" workbookViewId="0">
      <selection activeCell="J145" sqref="J145"/>
    </sheetView>
  </sheetViews>
  <sheetFormatPr defaultRowHeight="14.4"/>
  <cols>
    <col min="1" max="9" width="14.33203125" style="8" customWidth="1"/>
    <col min="10" max="10" width="36" style="8" customWidth="1"/>
    <col min="11" max="20" width="14.33203125" style="8" customWidth="1"/>
  </cols>
  <sheetData>
    <row r="1" spans="1:5" ht="21">
      <c r="A1" s="75" t="s">
        <v>204</v>
      </c>
      <c r="B1" s="25"/>
      <c r="C1" s="25"/>
    </row>
    <row r="2" spans="1:5">
      <c r="A2" s="25"/>
      <c r="B2" s="25"/>
      <c r="C2" s="25"/>
    </row>
    <row r="3" spans="1:5">
      <c r="A3" s="71" t="s">
        <v>158</v>
      </c>
      <c r="B3" s="71"/>
      <c r="C3" s="71"/>
    </row>
    <row r="4" spans="1:5">
      <c r="A4" s="72" t="s">
        <v>268</v>
      </c>
      <c r="B4" s="71" t="s">
        <v>269</v>
      </c>
      <c r="C4" s="71"/>
    </row>
    <row r="5" spans="1:5">
      <c r="A5" s="72" t="s">
        <v>270</v>
      </c>
      <c r="B5" s="71" t="s">
        <v>271</v>
      </c>
      <c r="C5" s="71"/>
    </row>
    <row r="6" spans="1:5">
      <c r="A6" s="72" t="s">
        <v>272</v>
      </c>
      <c r="B6" s="71" t="s">
        <v>273</v>
      </c>
      <c r="C6" s="71"/>
    </row>
    <row r="7" spans="1:5">
      <c r="A7" s="72" t="s">
        <v>159</v>
      </c>
      <c r="B7" s="71"/>
      <c r="C7" s="71"/>
    </row>
    <row r="8" spans="1:5">
      <c r="A8" s="72" t="s">
        <v>274</v>
      </c>
      <c r="B8" s="71" t="s">
        <v>275</v>
      </c>
      <c r="C8" s="71"/>
    </row>
    <row r="9" spans="1:5">
      <c r="A9" s="72" t="s">
        <v>276</v>
      </c>
      <c r="B9" s="71" t="s">
        <v>277</v>
      </c>
      <c r="C9" s="71"/>
    </row>
    <row r="10" spans="1:5">
      <c r="A10" s="25"/>
      <c r="B10" s="25"/>
      <c r="C10" s="25"/>
    </row>
    <row r="11" spans="1:5">
      <c r="A11" s="25" t="s">
        <v>160</v>
      </c>
      <c r="B11" s="25"/>
      <c r="C11" s="25"/>
      <c r="D11" s="25"/>
      <c r="E11" s="25"/>
    </row>
    <row r="12" spans="1:5">
      <c r="A12" s="67" t="s">
        <v>161</v>
      </c>
      <c r="B12" s="25"/>
      <c r="C12" s="25"/>
      <c r="D12" s="25"/>
      <c r="E12" s="25"/>
    </row>
    <row r="13" spans="1:5">
      <c r="A13" s="67" t="s">
        <v>162</v>
      </c>
      <c r="B13" s="25"/>
      <c r="C13" s="25"/>
      <c r="D13" s="25"/>
      <c r="E13" s="25"/>
    </row>
    <row r="14" spans="1:5">
      <c r="A14" s="67"/>
      <c r="B14" s="25"/>
      <c r="C14" s="25"/>
      <c r="D14" s="25"/>
      <c r="E14" s="25"/>
    </row>
    <row r="15" spans="1:5">
      <c r="A15" s="67" t="s">
        <v>163</v>
      </c>
      <c r="B15" s="25"/>
      <c r="C15" s="25"/>
      <c r="D15" s="25"/>
      <c r="E15" s="25"/>
    </row>
    <row r="16" spans="1:5">
      <c r="A16" s="73" t="s">
        <v>278</v>
      </c>
      <c r="B16" s="25" t="s">
        <v>279</v>
      </c>
      <c r="C16" s="25"/>
      <c r="D16" s="25"/>
      <c r="E16" s="25"/>
    </row>
    <row r="17" spans="1:5">
      <c r="A17" s="73" t="s">
        <v>209</v>
      </c>
      <c r="B17" s="25" t="s">
        <v>280</v>
      </c>
      <c r="C17" s="25"/>
      <c r="D17" s="25"/>
      <c r="E17" s="25"/>
    </row>
    <row r="18" spans="1:5">
      <c r="A18" s="67" t="s">
        <v>164</v>
      </c>
      <c r="B18" s="25"/>
      <c r="C18" s="25"/>
      <c r="D18" s="25"/>
      <c r="E18" s="25"/>
    </row>
    <row r="19" spans="1:5">
      <c r="A19" s="25"/>
      <c r="B19" s="25"/>
      <c r="C19" s="25"/>
    </row>
    <row r="20" spans="1:5" ht="23.4">
      <c r="A20" s="74" t="s">
        <v>165</v>
      </c>
      <c r="B20" s="25"/>
      <c r="C20" s="25"/>
    </row>
    <row r="21" spans="1:5">
      <c r="A21" s="67"/>
      <c r="B21" s="25"/>
      <c r="C21" s="25"/>
    </row>
    <row r="22" spans="1:5">
      <c r="A22" s="67" t="s">
        <v>166</v>
      </c>
      <c r="B22" s="25"/>
      <c r="C22" s="25"/>
    </row>
    <row r="23" spans="1:5">
      <c r="A23" s="73" t="s">
        <v>167</v>
      </c>
      <c r="B23" s="25"/>
      <c r="C23" s="25"/>
    </row>
    <row r="24" spans="1:5">
      <c r="A24" s="67" t="s">
        <v>168</v>
      </c>
      <c r="B24" s="25"/>
      <c r="C24" s="25"/>
    </row>
    <row r="25" spans="1:5">
      <c r="A25" s="67" t="s">
        <v>169</v>
      </c>
      <c r="B25" s="25"/>
      <c r="C25" s="25"/>
    </row>
    <row r="26" spans="1:5">
      <c r="A26" s="25"/>
      <c r="B26" s="25"/>
      <c r="C26" s="25"/>
    </row>
    <row r="27" spans="1:5" ht="23.4">
      <c r="A27" s="74" t="s">
        <v>170</v>
      </c>
      <c r="B27" s="25"/>
      <c r="C27" s="25"/>
    </row>
    <row r="28" spans="1:5">
      <c r="A28" s="18"/>
    </row>
    <row r="29" spans="1:5">
      <c r="A29" s="67" t="s">
        <v>171</v>
      </c>
    </row>
    <row r="30" spans="1:5">
      <c r="A30" s="67" t="s">
        <v>172</v>
      </c>
    </row>
    <row r="31" spans="1:5">
      <c r="A31" s="67"/>
    </row>
    <row r="32" spans="1:5">
      <c r="A32" s="67"/>
    </row>
    <row r="34" spans="1:2" ht="18">
      <c r="A34" s="65" t="s">
        <v>178</v>
      </c>
      <c r="B34"/>
    </row>
    <row r="35" spans="1:2">
      <c r="A35"/>
      <c r="B35"/>
    </row>
    <row r="36" spans="1:2">
      <c r="A36" s="26" t="s">
        <v>176</v>
      </c>
      <c r="B36" s="26" t="s">
        <v>177</v>
      </c>
    </row>
    <row r="37" spans="1:2">
      <c r="A37" s="28">
        <v>1</v>
      </c>
      <c r="B37" s="27">
        <v>42396</v>
      </c>
    </row>
    <row r="38" spans="1:2">
      <c r="A38" s="28">
        <v>2</v>
      </c>
      <c r="B38" s="27">
        <v>42426</v>
      </c>
    </row>
    <row r="39" spans="1:2">
      <c r="A39" s="28">
        <v>3</v>
      </c>
      <c r="B39" s="27">
        <v>42456</v>
      </c>
    </row>
    <row r="40" spans="1:2">
      <c r="A40" s="28">
        <v>4</v>
      </c>
      <c r="B40" s="27">
        <v>42486</v>
      </c>
    </row>
    <row r="41" spans="1:2">
      <c r="A41" s="28">
        <v>5</v>
      </c>
      <c r="B41" s="27">
        <v>42516</v>
      </c>
    </row>
    <row r="42" spans="1:2">
      <c r="A42" s="28">
        <v>6</v>
      </c>
      <c r="B42" s="27">
        <v>42546</v>
      </c>
    </row>
    <row r="43" spans="1:2">
      <c r="A43" s="28">
        <v>7</v>
      </c>
      <c r="B43" s="27">
        <v>42576</v>
      </c>
    </row>
    <row r="44" spans="1:2">
      <c r="A44" s="28">
        <v>8</v>
      </c>
      <c r="B44" s="27">
        <v>42606</v>
      </c>
    </row>
    <row r="45" spans="1:2">
      <c r="A45" s="28">
        <v>9</v>
      </c>
      <c r="B45" s="27">
        <v>42636</v>
      </c>
    </row>
    <row r="46" spans="1:2">
      <c r="A46" s="28">
        <v>10</v>
      </c>
      <c r="B46" s="27">
        <v>42666</v>
      </c>
    </row>
    <row r="47" spans="1:2">
      <c r="A47" s="28">
        <v>11</v>
      </c>
      <c r="B47" s="27">
        <v>42696</v>
      </c>
    </row>
    <row r="48" spans="1:2">
      <c r="A48" s="1"/>
      <c r="B48" s="17"/>
    </row>
    <row r="49" spans="1:14">
      <c r="A49" s="1"/>
      <c r="B49" s="17"/>
    </row>
    <row r="51" spans="1:14" ht="18">
      <c r="A51" s="26" t="s">
        <v>18</v>
      </c>
      <c r="B51" s="26" t="s">
        <v>119</v>
      </c>
      <c r="C51" s="26" t="s">
        <v>42</v>
      </c>
      <c r="D51" s="26" t="s">
        <v>43</v>
      </c>
      <c r="E51" s="26" t="s">
        <v>124</v>
      </c>
      <c r="F51" s="26" t="s">
        <v>40</v>
      </c>
      <c r="H51" s="65" t="s">
        <v>179</v>
      </c>
      <c r="K51"/>
      <c r="L51"/>
      <c r="M51"/>
      <c r="N51"/>
    </row>
    <row r="52" spans="1:14">
      <c r="A52" s="28">
        <v>20160101</v>
      </c>
      <c r="B52" s="28">
        <v>20160601</v>
      </c>
      <c r="C52" s="27">
        <v>42566</v>
      </c>
      <c r="D52" s="27">
        <v>42648</v>
      </c>
      <c r="E52" s="27">
        <v>42370</v>
      </c>
      <c r="F52" s="28">
        <v>500</v>
      </c>
      <c r="H52" s="12" t="s">
        <v>173</v>
      </c>
      <c r="K52"/>
      <c r="L52"/>
      <c r="M52"/>
      <c r="N52"/>
    </row>
    <row r="53" spans="1:14">
      <c r="A53" s="28">
        <v>20160102</v>
      </c>
      <c r="B53" s="28">
        <v>20160701</v>
      </c>
      <c r="C53" s="27">
        <v>42583</v>
      </c>
      <c r="D53" s="27">
        <v>42689</v>
      </c>
      <c r="E53" s="27">
        <v>42371</v>
      </c>
      <c r="F53" s="28">
        <v>300</v>
      </c>
      <c r="H53" s="12" t="s">
        <v>174</v>
      </c>
      <c r="K53"/>
      <c r="L53"/>
      <c r="M53"/>
      <c r="N53"/>
    </row>
    <row r="54" spans="1:14">
      <c r="A54" s="28">
        <v>20160103</v>
      </c>
      <c r="B54" s="28" t="s">
        <v>127</v>
      </c>
      <c r="C54" s="28" t="s">
        <v>127</v>
      </c>
      <c r="D54" s="28" t="s">
        <v>127</v>
      </c>
      <c r="E54" s="27">
        <v>42372</v>
      </c>
      <c r="F54" s="28">
        <v>0</v>
      </c>
      <c r="H54" s="12" t="s">
        <v>175</v>
      </c>
      <c r="K54"/>
      <c r="L54"/>
      <c r="M54"/>
      <c r="N54"/>
    </row>
    <row r="55" spans="1:14">
      <c r="A55" s="28">
        <v>20160104</v>
      </c>
      <c r="B55" s="28">
        <v>20160801</v>
      </c>
      <c r="C55" s="27">
        <v>42602</v>
      </c>
      <c r="D55" s="27">
        <v>42643</v>
      </c>
      <c r="E55" s="27">
        <v>42373</v>
      </c>
      <c r="F55" s="28">
        <v>450</v>
      </c>
      <c r="H55" s="11"/>
      <c r="K55"/>
      <c r="L55"/>
      <c r="M55"/>
      <c r="N55"/>
    </row>
    <row r="56" spans="1:14">
      <c r="A56" s="28">
        <v>20160105</v>
      </c>
      <c r="B56" s="28" t="s">
        <v>127</v>
      </c>
      <c r="C56" s="28" t="s">
        <v>127</v>
      </c>
      <c r="D56" s="28" t="s">
        <v>127</v>
      </c>
      <c r="E56" s="27">
        <v>42374</v>
      </c>
      <c r="F56" s="28">
        <v>0</v>
      </c>
      <c r="H56" s="11" t="s">
        <v>180</v>
      </c>
      <c r="K56"/>
      <c r="L56"/>
      <c r="M56"/>
      <c r="N56"/>
    </row>
    <row r="57" spans="1:14">
      <c r="A57" s="28">
        <v>20160106</v>
      </c>
      <c r="B57" s="28">
        <v>20160815</v>
      </c>
      <c r="C57" s="27">
        <v>42623</v>
      </c>
      <c r="D57" s="27">
        <v>42663</v>
      </c>
      <c r="E57" s="27">
        <v>42375</v>
      </c>
      <c r="F57" s="28">
        <v>600</v>
      </c>
      <c r="H57" s="69" t="s">
        <v>181</v>
      </c>
      <c r="K57"/>
      <c r="L57"/>
      <c r="M57"/>
      <c r="N57"/>
    </row>
    <row r="58" spans="1:14">
      <c r="A58" s="28">
        <v>20160107</v>
      </c>
      <c r="B58" s="28" t="s">
        <v>127</v>
      </c>
      <c r="C58" s="28" t="s">
        <v>127</v>
      </c>
      <c r="D58" s="28" t="s">
        <v>127</v>
      </c>
      <c r="E58" s="27">
        <v>42376</v>
      </c>
      <c r="F58" s="28">
        <v>0</v>
      </c>
      <c r="H58" s="66" t="s">
        <v>182</v>
      </c>
      <c r="K58"/>
      <c r="L58"/>
      <c r="M58"/>
      <c r="N58"/>
    </row>
    <row r="59" spans="1:14">
      <c r="A59" s="28">
        <v>20160108</v>
      </c>
      <c r="B59" s="28">
        <v>20160720</v>
      </c>
      <c r="C59" s="27">
        <v>42541</v>
      </c>
      <c r="D59" s="27">
        <v>42637</v>
      </c>
      <c r="E59" s="27">
        <v>42377</v>
      </c>
      <c r="F59" s="28">
        <v>200</v>
      </c>
      <c r="H59" s="11"/>
      <c r="K59"/>
      <c r="L59"/>
      <c r="M59"/>
      <c r="N59"/>
    </row>
    <row r="60" spans="1:14">
      <c r="A60" s="28">
        <v>20160109</v>
      </c>
      <c r="B60" s="28">
        <v>20160901</v>
      </c>
      <c r="C60" s="27">
        <v>42618</v>
      </c>
      <c r="D60" s="27">
        <v>42641</v>
      </c>
      <c r="E60" s="27">
        <v>42378</v>
      </c>
      <c r="F60" s="28">
        <v>150</v>
      </c>
      <c r="H60" s="12" t="s">
        <v>183</v>
      </c>
      <c r="K60"/>
      <c r="L60"/>
      <c r="M60"/>
      <c r="N60"/>
    </row>
    <row r="61" spans="1:14">
      <c r="A61" s="28">
        <v>20160110</v>
      </c>
      <c r="B61" s="28" t="s">
        <v>127</v>
      </c>
      <c r="C61" s="28" t="s">
        <v>127</v>
      </c>
      <c r="D61" s="28" t="s">
        <v>127</v>
      </c>
      <c r="E61" s="27">
        <v>42379</v>
      </c>
      <c r="F61" s="28">
        <v>0</v>
      </c>
      <c r="H61" s="66" t="s">
        <v>184</v>
      </c>
      <c r="K61"/>
      <c r="L61"/>
      <c r="M61"/>
      <c r="N61"/>
    </row>
    <row r="62" spans="1:14">
      <c r="A62" s="28">
        <v>20160111</v>
      </c>
      <c r="B62" s="28">
        <v>20160915</v>
      </c>
      <c r="C62" s="27">
        <v>42635</v>
      </c>
      <c r="D62" s="27">
        <v>42658</v>
      </c>
      <c r="E62" s="27">
        <v>42380</v>
      </c>
      <c r="F62" s="28">
        <v>400</v>
      </c>
      <c r="H62" s="11"/>
      <c r="K62"/>
      <c r="L62"/>
      <c r="M62"/>
      <c r="N62"/>
    </row>
    <row r="63" spans="1:14">
      <c r="A63" s="28">
        <v>20160112</v>
      </c>
      <c r="B63" s="28" t="s">
        <v>127</v>
      </c>
      <c r="C63" s="28" t="s">
        <v>127</v>
      </c>
      <c r="D63" s="28" t="s">
        <v>127</v>
      </c>
      <c r="E63" s="27">
        <v>42381</v>
      </c>
      <c r="F63" s="28">
        <v>0</v>
      </c>
      <c r="H63" s="12" t="s">
        <v>185</v>
      </c>
      <c r="K63"/>
      <c r="L63"/>
      <c r="M63"/>
      <c r="N63"/>
    </row>
    <row r="64" spans="1:14">
      <c r="A64" s="28">
        <v>20160113</v>
      </c>
      <c r="B64" s="28">
        <v>20160810</v>
      </c>
      <c r="C64" s="27">
        <v>42592</v>
      </c>
      <c r="D64" s="27">
        <v>42641</v>
      </c>
      <c r="E64" s="27">
        <v>42382</v>
      </c>
      <c r="F64" s="28">
        <v>350</v>
      </c>
      <c r="H64" s="66" t="s">
        <v>186</v>
      </c>
      <c r="K64"/>
      <c r="L64"/>
      <c r="M64"/>
      <c r="N64"/>
    </row>
    <row r="65" spans="1:14" ht="18">
      <c r="A65" s="28">
        <v>20160114</v>
      </c>
      <c r="B65" s="28" t="s">
        <v>127</v>
      </c>
      <c r="C65" s="28" t="s">
        <v>127</v>
      </c>
      <c r="D65" s="28" t="s">
        <v>127</v>
      </c>
      <c r="E65" s="27">
        <v>42383</v>
      </c>
      <c r="F65" s="28">
        <v>0</v>
      </c>
      <c r="H65" s="65"/>
      <c r="K65"/>
      <c r="L65"/>
      <c r="M65"/>
      <c r="N65"/>
    </row>
    <row r="66" spans="1:14" ht="18">
      <c r="A66" s="28">
        <v>20160115</v>
      </c>
      <c r="B66" s="28">
        <v>20160922</v>
      </c>
      <c r="C66" s="27">
        <v>42636</v>
      </c>
      <c r="D66" s="27">
        <v>42663</v>
      </c>
      <c r="E66" s="27">
        <v>42384</v>
      </c>
      <c r="F66" s="28">
        <v>500</v>
      </c>
      <c r="H66" s="65" t="s">
        <v>187</v>
      </c>
      <c r="K66"/>
      <c r="L66"/>
      <c r="M66"/>
      <c r="N66"/>
    </row>
    <row r="67" spans="1:14">
      <c r="A67" s="28">
        <v>20160116</v>
      </c>
      <c r="B67" s="28" t="s">
        <v>127</v>
      </c>
      <c r="C67" s="28" t="s">
        <v>127</v>
      </c>
      <c r="D67" s="28" t="s">
        <v>127</v>
      </c>
      <c r="E67" s="27">
        <v>42385</v>
      </c>
      <c r="F67" s="28">
        <v>0</v>
      </c>
      <c r="H67" s="11"/>
      <c r="K67"/>
      <c r="L67"/>
      <c r="M67"/>
      <c r="N67"/>
    </row>
    <row r="68" spans="1:14">
      <c r="A68" s="28">
        <v>20160117</v>
      </c>
      <c r="B68" s="28">
        <v>20160710</v>
      </c>
      <c r="C68" s="27">
        <v>42561</v>
      </c>
      <c r="D68" s="27">
        <v>42668</v>
      </c>
      <c r="E68" s="27">
        <v>42386</v>
      </c>
      <c r="F68" s="28">
        <v>450</v>
      </c>
      <c r="H68" s="11" t="s">
        <v>188</v>
      </c>
      <c r="K68"/>
      <c r="L68"/>
      <c r="M68"/>
      <c r="N68"/>
    </row>
    <row r="69" spans="1:14">
      <c r="A69" s="28">
        <v>20160118</v>
      </c>
      <c r="B69" s="28" t="s">
        <v>127</v>
      </c>
      <c r="C69" s="28" t="s">
        <v>127</v>
      </c>
      <c r="D69" s="28" t="s">
        <v>127</v>
      </c>
      <c r="E69" s="27">
        <v>42387</v>
      </c>
      <c r="F69" s="28">
        <v>0</v>
      </c>
      <c r="H69" s="11"/>
      <c r="K69"/>
      <c r="L69"/>
      <c r="M69"/>
      <c r="N69"/>
    </row>
    <row r="70" spans="1:14">
      <c r="A70" s="28">
        <v>20160119</v>
      </c>
      <c r="B70" s="28">
        <v>20160901</v>
      </c>
      <c r="C70" s="27">
        <v>42614</v>
      </c>
      <c r="D70" s="27">
        <v>42642</v>
      </c>
      <c r="E70" s="27">
        <v>42388</v>
      </c>
      <c r="F70" s="28">
        <v>150</v>
      </c>
      <c r="H70" s="11" t="s">
        <v>189</v>
      </c>
      <c r="K70"/>
      <c r="L70"/>
      <c r="M70"/>
      <c r="N70"/>
    </row>
    <row r="71" spans="1:14">
      <c r="A71" s="28">
        <v>20160120</v>
      </c>
      <c r="B71" s="28" t="s">
        <v>127</v>
      </c>
      <c r="C71" s="28" t="s">
        <v>127</v>
      </c>
      <c r="D71" s="28" t="s">
        <v>127</v>
      </c>
      <c r="E71" s="27">
        <v>42389</v>
      </c>
      <c r="F71" s="28">
        <v>0</v>
      </c>
      <c r="K71"/>
      <c r="L71"/>
      <c r="M71"/>
      <c r="N71"/>
    </row>
    <row r="75" spans="1:14" ht="18">
      <c r="A75" s="65" t="s">
        <v>190</v>
      </c>
    </row>
    <row r="77" spans="1:14" ht="43.2">
      <c r="A77" s="26" t="s">
        <v>18</v>
      </c>
      <c r="B77" s="26" t="s">
        <v>119</v>
      </c>
      <c r="C77" s="26" t="s">
        <v>42</v>
      </c>
      <c r="D77" s="26" t="s">
        <v>43</v>
      </c>
      <c r="E77" s="26" t="s">
        <v>40</v>
      </c>
      <c r="F77" s="26" t="s">
        <v>124</v>
      </c>
      <c r="G77" s="26" t="s">
        <v>191</v>
      </c>
      <c r="H77" s="26" t="s">
        <v>192</v>
      </c>
      <c r="I77" s="26" t="s">
        <v>193</v>
      </c>
      <c r="J77" s="26" t="s">
        <v>194</v>
      </c>
    </row>
    <row r="78" spans="1:14" ht="28.8">
      <c r="A78" s="28">
        <v>20160101</v>
      </c>
      <c r="B78" s="28">
        <v>20160601</v>
      </c>
      <c r="C78" s="27">
        <v>42566</v>
      </c>
      <c r="D78" s="27">
        <v>42648</v>
      </c>
      <c r="E78" s="28">
        <v>500</v>
      </c>
      <c r="F78" s="27">
        <v>42370</v>
      </c>
      <c r="G78" s="28">
        <v>236</v>
      </c>
      <c r="H78" s="28">
        <v>1</v>
      </c>
      <c r="I78" s="28">
        <v>1</v>
      </c>
      <c r="J78" s="28" t="s">
        <v>195</v>
      </c>
    </row>
    <row r="79" spans="1:14">
      <c r="A79" s="28">
        <v>20160102</v>
      </c>
      <c r="B79" s="28">
        <v>20160701</v>
      </c>
      <c r="C79" s="27">
        <v>42583</v>
      </c>
      <c r="D79" s="27">
        <v>42689</v>
      </c>
      <c r="E79" s="28">
        <v>300</v>
      </c>
      <c r="F79" s="27">
        <v>42371</v>
      </c>
      <c r="G79" s="28">
        <v>234</v>
      </c>
      <c r="H79" s="28">
        <v>1</v>
      </c>
      <c r="I79" s="28">
        <v>1</v>
      </c>
      <c r="J79" s="28">
        <v>300</v>
      </c>
    </row>
    <row r="80" spans="1:14">
      <c r="A80" s="28">
        <v>20160104</v>
      </c>
      <c r="B80" s="28">
        <v>20160801</v>
      </c>
      <c r="C80" s="27">
        <v>42602</v>
      </c>
      <c r="D80" s="27">
        <v>42643</v>
      </c>
      <c r="E80" s="28">
        <v>450</v>
      </c>
      <c r="F80" s="27">
        <v>42373</v>
      </c>
      <c r="G80" s="28">
        <v>232</v>
      </c>
      <c r="H80" s="28">
        <v>1</v>
      </c>
      <c r="I80" s="28">
        <v>1</v>
      </c>
      <c r="J80" s="28">
        <v>450</v>
      </c>
    </row>
    <row r="81" spans="1:14">
      <c r="A81" s="28">
        <v>20160106</v>
      </c>
      <c r="B81" s="28">
        <v>20160815</v>
      </c>
      <c r="C81" s="27">
        <v>42623</v>
      </c>
      <c r="D81" s="27">
        <v>42663</v>
      </c>
      <c r="E81" s="28">
        <v>600</v>
      </c>
      <c r="F81" s="27">
        <v>42375</v>
      </c>
      <c r="G81" s="28">
        <v>227</v>
      </c>
      <c r="H81" s="28">
        <v>1</v>
      </c>
      <c r="I81" s="28">
        <v>1</v>
      </c>
      <c r="J81" s="28">
        <v>600</v>
      </c>
    </row>
    <row r="82" spans="1:14">
      <c r="A82" s="28">
        <v>20160117</v>
      </c>
      <c r="B82" s="28">
        <v>20160710</v>
      </c>
      <c r="C82" s="27">
        <v>42561</v>
      </c>
      <c r="D82" s="27">
        <v>42668</v>
      </c>
      <c r="E82" s="28">
        <v>450</v>
      </c>
      <c r="F82" s="27">
        <v>42386</v>
      </c>
      <c r="G82" s="28">
        <v>220</v>
      </c>
      <c r="H82" s="28">
        <v>1</v>
      </c>
      <c r="I82" s="28">
        <v>1</v>
      </c>
      <c r="J82" s="28">
        <v>450</v>
      </c>
    </row>
    <row r="84" spans="1:14" ht="18">
      <c r="A84" s="65" t="s">
        <v>196</v>
      </c>
      <c r="G84" s="65" t="s">
        <v>200</v>
      </c>
    </row>
    <row r="85" spans="1:14">
      <c r="A85" s="11"/>
      <c r="G85" s="11"/>
    </row>
    <row r="86" spans="1:14">
      <c r="A86" s="11" t="s">
        <v>197</v>
      </c>
      <c r="G86" s="11" t="s">
        <v>201</v>
      </c>
    </row>
    <row r="87" spans="1:14">
      <c r="A87" s="11"/>
      <c r="G87" s="11"/>
    </row>
    <row r="88" spans="1:14">
      <c r="A88" s="12" t="s">
        <v>198</v>
      </c>
      <c r="G88" s="11" t="s">
        <v>202</v>
      </c>
    </row>
    <row r="89" spans="1:14">
      <c r="A89" s="11"/>
      <c r="G89" s="11"/>
    </row>
    <row r="90" spans="1:14">
      <c r="A90" s="12" t="s">
        <v>199</v>
      </c>
      <c r="G90" s="11" t="s">
        <v>203</v>
      </c>
    </row>
    <row r="93" spans="1:14" ht="28.8">
      <c r="A93" s="26" t="s">
        <v>18</v>
      </c>
      <c r="B93" s="26" t="s">
        <v>119</v>
      </c>
      <c r="C93" s="26" t="s">
        <v>42</v>
      </c>
      <c r="D93" s="26" t="s">
        <v>43</v>
      </c>
      <c r="E93" s="26" t="s">
        <v>40</v>
      </c>
      <c r="F93" s="26" t="s">
        <v>124</v>
      </c>
      <c r="G93" s="26" t="s">
        <v>205</v>
      </c>
      <c r="H93" s="26" t="s">
        <v>206</v>
      </c>
      <c r="I93" s="26" t="s">
        <v>207</v>
      </c>
      <c r="J93" s="26" t="s">
        <v>208</v>
      </c>
      <c r="K93" s="26" t="s">
        <v>191</v>
      </c>
      <c r="L93" s="26" t="s">
        <v>192</v>
      </c>
      <c r="M93" s="26" t="s">
        <v>193</v>
      </c>
      <c r="N93" s="26" t="s">
        <v>209</v>
      </c>
    </row>
    <row r="94" spans="1:14">
      <c r="A94" s="28">
        <v>20160101</v>
      </c>
      <c r="B94" s="28">
        <v>20160601</v>
      </c>
      <c r="C94" s="27">
        <v>42566</v>
      </c>
      <c r="D94" s="27">
        <v>42648</v>
      </c>
      <c r="E94" s="28">
        <v>500</v>
      </c>
      <c r="F94" s="27">
        <v>42370</v>
      </c>
      <c r="G94" s="27">
        <v>42636</v>
      </c>
      <c r="H94" s="27">
        <v>42606</v>
      </c>
      <c r="I94" s="27">
        <v>42606</v>
      </c>
      <c r="J94" s="27">
        <v>42636</v>
      </c>
      <c r="K94" s="28">
        <v>236</v>
      </c>
      <c r="L94" s="28">
        <v>1</v>
      </c>
      <c r="M94" s="28">
        <v>1</v>
      </c>
      <c r="N94" s="28">
        <v>500</v>
      </c>
    </row>
    <row r="95" spans="1:14">
      <c r="A95" s="28">
        <v>20160102</v>
      </c>
      <c r="B95" s="28">
        <v>20160701</v>
      </c>
      <c r="C95" s="27">
        <v>42583</v>
      </c>
      <c r="D95" s="27">
        <v>42689</v>
      </c>
      <c r="E95" s="28">
        <v>300</v>
      </c>
      <c r="F95" s="27">
        <v>42371</v>
      </c>
      <c r="G95" s="27">
        <v>42636</v>
      </c>
      <c r="H95" s="27">
        <v>42606</v>
      </c>
      <c r="I95" s="27">
        <v>42606</v>
      </c>
      <c r="J95" s="27">
        <v>42636</v>
      </c>
      <c r="K95" s="28">
        <v>234</v>
      </c>
      <c r="L95" s="28">
        <v>1</v>
      </c>
      <c r="M95" s="28">
        <v>1</v>
      </c>
      <c r="N95" s="28">
        <v>300</v>
      </c>
    </row>
    <row r="96" spans="1:14">
      <c r="A96" s="28">
        <v>20160104</v>
      </c>
      <c r="B96" s="28">
        <v>20160801</v>
      </c>
      <c r="C96" s="27">
        <v>42602</v>
      </c>
      <c r="D96" s="27">
        <v>42643</v>
      </c>
      <c r="E96" s="28">
        <v>450</v>
      </c>
      <c r="F96" s="27">
        <v>42373</v>
      </c>
      <c r="G96" s="27">
        <v>42636</v>
      </c>
      <c r="H96" s="27">
        <v>42606</v>
      </c>
      <c r="I96" s="27">
        <v>42606</v>
      </c>
      <c r="J96" s="27">
        <v>42636</v>
      </c>
      <c r="K96" s="28">
        <v>232</v>
      </c>
      <c r="L96" s="28">
        <v>1</v>
      </c>
      <c r="M96" s="28">
        <v>1</v>
      </c>
      <c r="N96" s="28">
        <v>450</v>
      </c>
    </row>
    <row r="97" spans="1:14">
      <c r="A97" s="28">
        <v>20160106</v>
      </c>
      <c r="B97" s="28">
        <v>20160815</v>
      </c>
      <c r="C97" s="27">
        <v>42623</v>
      </c>
      <c r="D97" s="27">
        <v>42663</v>
      </c>
      <c r="E97" s="28">
        <v>600</v>
      </c>
      <c r="F97" s="27">
        <v>42375</v>
      </c>
      <c r="G97" s="27">
        <v>42636</v>
      </c>
      <c r="H97" s="27">
        <v>42606</v>
      </c>
      <c r="I97" s="27">
        <v>42606</v>
      </c>
      <c r="J97" s="27">
        <v>42636</v>
      </c>
      <c r="K97" s="28">
        <v>227</v>
      </c>
      <c r="L97" s="28">
        <v>1</v>
      </c>
      <c r="M97" s="28">
        <v>1</v>
      </c>
      <c r="N97" s="28">
        <v>600</v>
      </c>
    </row>
    <row r="98" spans="1:14">
      <c r="A98" s="28">
        <v>20160117</v>
      </c>
      <c r="B98" s="28">
        <v>20160710</v>
      </c>
      <c r="C98" s="27">
        <v>42561</v>
      </c>
      <c r="D98" s="27">
        <v>42668</v>
      </c>
      <c r="E98" s="28">
        <v>450</v>
      </c>
      <c r="F98" s="27">
        <v>42386</v>
      </c>
      <c r="G98" s="27">
        <v>42636</v>
      </c>
      <c r="H98" s="27">
        <v>42606</v>
      </c>
      <c r="I98" s="27">
        <v>42606</v>
      </c>
      <c r="J98" s="27">
        <v>42636</v>
      </c>
      <c r="K98" s="28">
        <v>220</v>
      </c>
      <c r="L98" s="28">
        <v>1</v>
      </c>
      <c r="M98" s="28">
        <v>1</v>
      </c>
      <c r="N98" s="28">
        <v>450</v>
      </c>
    </row>
    <row r="101" spans="1:14" ht="18">
      <c r="A101" s="55" t="s">
        <v>210</v>
      </c>
    </row>
    <row r="103" spans="1:14" ht="28.8">
      <c r="A103" s="26" t="s">
        <v>18</v>
      </c>
      <c r="B103" s="26" t="s">
        <v>42</v>
      </c>
      <c r="C103" s="26" t="s">
        <v>43</v>
      </c>
      <c r="D103" s="26" t="s">
        <v>211</v>
      </c>
      <c r="E103" s="90" t="s">
        <v>212</v>
      </c>
      <c r="F103" s="90"/>
    </row>
    <row r="104" spans="1:14" ht="72" customHeight="1">
      <c r="A104" s="28">
        <v>20160101</v>
      </c>
      <c r="B104" s="27">
        <v>42566</v>
      </c>
      <c r="C104" s="27">
        <v>42648</v>
      </c>
      <c r="D104" s="28" t="s">
        <v>213</v>
      </c>
      <c r="E104" s="91" t="s">
        <v>214</v>
      </c>
      <c r="F104" s="91"/>
      <c r="H104" s="11" t="s">
        <v>221</v>
      </c>
    </row>
    <row r="105" spans="1:14" ht="57.6" customHeight="1">
      <c r="A105" s="28">
        <v>20160102</v>
      </c>
      <c r="B105" s="27">
        <v>42583</v>
      </c>
      <c r="C105" s="27">
        <v>42689</v>
      </c>
      <c r="D105" s="28" t="s">
        <v>213</v>
      </c>
      <c r="E105" s="91" t="s">
        <v>215</v>
      </c>
      <c r="F105" s="91"/>
      <c r="H105" s="11" t="s">
        <v>222</v>
      </c>
    </row>
    <row r="106" spans="1:14" ht="28.8" customHeight="1">
      <c r="A106" s="28">
        <v>20160103</v>
      </c>
      <c r="B106" s="28" t="s">
        <v>127</v>
      </c>
      <c r="C106" s="28" t="s">
        <v>127</v>
      </c>
      <c r="D106" s="28" t="s">
        <v>216</v>
      </c>
      <c r="E106" s="91" t="s">
        <v>217</v>
      </c>
      <c r="F106" s="91"/>
      <c r="H106" s="11" t="s">
        <v>223</v>
      </c>
    </row>
    <row r="107" spans="1:14" ht="57.6" customHeight="1">
      <c r="A107" s="28">
        <v>20160104</v>
      </c>
      <c r="B107" s="27">
        <v>42602</v>
      </c>
      <c r="C107" s="27">
        <v>42643</v>
      </c>
      <c r="D107" s="28" t="s">
        <v>213</v>
      </c>
      <c r="E107" s="91" t="s">
        <v>215</v>
      </c>
      <c r="F107" s="91"/>
      <c r="H107" s="11"/>
    </row>
    <row r="108" spans="1:14" ht="28.8" customHeight="1">
      <c r="A108" s="28">
        <v>20160105</v>
      </c>
      <c r="B108" s="28" t="s">
        <v>127</v>
      </c>
      <c r="C108" s="28" t="s">
        <v>127</v>
      </c>
      <c r="D108" s="28" t="s">
        <v>216</v>
      </c>
      <c r="E108" s="91" t="s">
        <v>217</v>
      </c>
      <c r="F108" s="91"/>
    </row>
    <row r="109" spans="1:14" ht="57.6" customHeight="1">
      <c r="A109" s="28">
        <v>20160106</v>
      </c>
      <c r="B109" s="27">
        <v>42623</v>
      </c>
      <c r="C109" s="27">
        <v>42663</v>
      </c>
      <c r="D109" s="28" t="s">
        <v>216</v>
      </c>
      <c r="E109" s="91" t="s">
        <v>218</v>
      </c>
      <c r="F109" s="91"/>
    </row>
    <row r="110" spans="1:14" ht="28.8" customHeight="1">
      <c r="A110" s="28">
        <v>20160107</v>
      </c>
      <c r="B110" s="28" t="s">
        <v>127</v>
      </c>
      <c r="C110" s="28" t="s">
        <v>127</v>
      </c>
      <c r="D110" s="28" t="s">
        <v>216</v>
      </c>
      <c r="E110" s="91" t="s">
        <v>217</v>
      </c>
      <c r="F110" s="91"/>
    </row>
    <row r="111" spans="1:14" ht="57.6" customHeight="1">
      <c r="A111" s="28">
        <v>20160108</v>
      </c>
      <c r="B111" s="27">
        <v>42541</v>
      </c>
      <c r="C111" s="27">
        <v>42637</v>
      </c>
      <c r="D111" s="28" t="s">
        <v>213</v>
      </c>
      <c r="E111" s="91" t="s">
        <v>215</v>
      </c>
      <c r="F111" s="91"/>
    </row>
    <row r="112" spans="1:14" ht="28.8" customHeight="1">
      <c r="A112" s="28">
        <v>20160109</v>
      </c>
      <c r="B112" s="27">
        <v>42618</v>
      </c>
      <c r="C112" s="27">
        <v>42641</v>
      </c>
      <c r="D112" s="28" t="s">
        <v>216</v>
      </c>
      <c r="E112" s="91" t="s">
        <v>219</v>
      </c>
      <c r="F112" s="91"/>
    </row>
    <row r="113" spans="1:15" ht="28.8" customHeight="1">
      <c r="A113" s="28">
        <v>20160110</v>
      </c>
      <c r="B113" s="28" t="s">
        <v>127</v>
      </c>
      <c r="C113" s="28" t="s">
        <v>127</v>
      </c>
      <c r="D113" s="28" t="s">
        <v>216</v>
      </c>
      <c r="E113" s="91" t="s">
        <v>217</v>
      </c>
      <c r="F113" s="91"/>
    </row>
    <row r="114" spans="1:15" ht="57.6" customHeight="1">
      <c r="A114" s="28">
        <v>20160111</v>
      </c>
      <c r="B114" s="27">
        <v>42635</v>
      </c>
      <c r="C114" s="27">
        <v>42658</v>
      </c>
      <c r="D114" s="28" t="s">
        <v>216</v>
      </c>
      <c r="E114" s="91" t="s">
        <v>220</v>
      </c>
      <c r="F114" s="91"/>
    </row>
    <row r="115" spans="1:15">
      <c r="A115" s="28" t="s">
        <v>5</v>
      </c>
      <c r="B115" s="28" t="s">
        <v>5</v>
      </c>
      <c r="C115" s="28" t="s">
        <v>5</v>
      </c>
      <c r="D115" s="28" t="s">
        <v>5</v>
      </c>
      <c r="E115" s="91" t="s">
        <v>5</v>
      </c>
      <c r="F115" s="91"/>
    </row>
    <row r="116" spans="1:15">
      <c r="A116" s="1"/>
      <c r="B116" s="1"/>
      <c r="C116" s="1"/>
      <c r="D116" s="1"/>
      <c r="E116" s="1"/>
      <c r="F116" s="1"/>
    </row>
    <row r="117" spans="1:15">
      <c r="A117" s="1"/>
      <c r="B117" s="1"/>
      <c r="C117" s="1"/>
      <c r="D117" s="1"/>
      <c r="E117" s="1"/>
      <c r="F117" s="1"/>
    </row>
    <row r="118" spans="1:15">
      <c r="A118" s="1"/>
      <c r="B118" s="1"/>
      <c r="C118" s="1"/>
      <c r="D118" s="1"/>
      <c r="E118" s="1"/>
      <c r="F118" s="1"/>
    </row>
    <row r="119" spans="1:15">
      <c r="A119" s="26" t="s">
        <v>18</v>
      </c>
      <c r="B119" s="26" t="s">
        <v>119</v>
      </c>
      <c r="C119" s="26" t="s">
        <v>124</v>
      </c>
      <c r="D119" s="26" t="s">
        <v>41</v>
      </c>
      <c r="E119" s="26" t="s">
        <v>42</v>
      </c>
      <c r="F119" s="26" t="s">
        <v>43</v>
      </c>
      <c r="G119" s="26" t="s">
        <v>19</v>
      </c>
      <c r="H119" s="26" t="s">
        <v>35</v>
      </c>
      <c r="I119" s="26" t="s">
        <v>26</v>
      </c>
      <c r="J119" s="26" t="s">
        <v>28</v>
      </c>
      <c r="K119" s="26" t="s">
        <v>34</v>
      </c>
      <c r="L119" s="26" t="s">
        <v>209</v>
      </c>
      <c r="M119" s="26" t="s">
        <v>192</v>
      </c>
      <c r="N119" s="26" t="s">
        <v>193</v>
      </c>
      <c r="O119" s="2" t="s">
        <v>5</v>
      </c>
    </row>
    <row r="120" spans="1:15">
      <c r="A120" s="28">
        <v>20160101</v>
      </c>
      <c r="B120" s="28">
        <v>20160601</v>
      </c>
      <c r="C120" s="27">
        <v>42370</v>
      </c>
      <c r="D120" s="27">
        <v>42522</v>
      </c>
      <c r="E120" s="27">
        <v>42566</v>
      </c>
      <c r="F120" s="27">
        <v>42648</v>
      </c>
      <c r="G120" s="28" t="s">
        <v>20</v>
      </c>
      <c r="H120" s="28" t="s">
        <v>20</v>
      </c>
      <c r="I120" s="28">
        <v>1</v>
      </c>
      <c r="J120" s="28">
        <v>3</v>
      </c>
      <c r="K120" s="28">
        <v>913</v>
      </c>
      <c r="L120" s="28">
        <v>500</v>
      </c>
      <c r="M120" s="28">
        <v>1</v>
      </c>
      <c r="N120" s="28">
        <v>1</v>
      </c>
      <c r="O120" s="4" t="s">
        <v>5</v>
      </c>
    </row>
    <row r="121" spans="1:15">
      <c r="A121" s="28">
        <v>20160102</v>
      </c>
      <c r="B121" s="28">
        <v>20160701</v>
      </c>
      <c r="C121" s="27">
        <v>42371</v>
      </c>
      <c r="D121" s="27">
        <v>42566</v>
      </c>
      <c r="E121" s="27">
        <v>42583</v>
      </c>
      <c r="F121" s="27">
        <v>42689</v>
      </c>
      <c r="G121" s="28" t="s">
        <v>22</v>
      </c>
      <c r="H121" s="28" t="s">
        <v>38</v>
      </c>
      <c r="I121" s="28">
        <v>2</v>
      </c>
      <c r="J121" s="28">
        <v>2</v>
      </c>
      <c r="K121" s="28">
        <v>800</v>
      </c>
      <c r="L121" s="28">
        <v>300</v>
      </c>
      <c r="M121" s="28">
        <v>1</v>
      </c>
      <c r="N121" s="28">
        <v>1</v>
      </c>
      <c r="O121" s="4" t="s">
        <v>5</v>
      </c>
    </row>
    <row r="122" spans="1:15">
      <c r="A122" s="4" t="s">
        <v>5</v>
      </c>
      <c r="B122" s="4" t="s">
        <v>5</v>
      </c>
      <c r="C122" s="4" t="s">
        <v>5</v>
      </c>
      <c r="D122" s="4" t="s">
        <v>5</v>
      </c>
      <c r="E122" s="4" t="s">
        <v>5</v>
      </c>
      <c r="F122" s="4" t="s">
        <v>5</v>
      </c>
      <c r="G122" s="4" t="s">
        <v>5</v>
      </c>
      <c r="H122" s="4" t="s">
        <v>5</v>
      </c>
      <c r="I122" s="4" t="s">
        <v>5</v>
      </c>
      <c r="J122" s="4" t="s">
        <v>5</v>
      </c>
      <c r="K122" s="4" t="s">
        <v>5</v>
      </c>
      <c r="L122" s="4" t="s">
        <v>5</v>
      </c>
      <c r="M122" s="4"/>
      <c r="N122" s="4"/>
      <c r="O122" s="4"/>
    </row>
    <row r="123" spans="1:15" ht="18">
      <c r="A123" s="65" t="s">
        <v>224</v>
      </c>
      <c r="E123" s="1"/>
      <c r="F123" s="1"/>
    </row>
    <row r="124" spans="1:15">
      <c r="A124" s="70" t="s">
        <v>225</v>
      </c>
      <c r="E124" s="1"/>
      <c r="F124" s="1"/>
    </row>
    <row r="125" spans="1:15">
      <c r="A125" s="70" t="s">
        <v>226</v>
      </c>
    </row>
    <row r="126" spans="1:15">
      <c r="A126" s="70" t="s">
        <v>227</v>
      </c>
    </row>
    <row r="127" spans="1:15">
      <c r="A127" s="70" t="s">
        <v>228</v>
      </c>
    </row>
    <row r="128" spans="1:15">
      <c r="A128" s="70" t="s">
        <v>229</v>
      </c>
    </row>
    <row r="129" spans="1:14">
      <c r="A129" s="70" t="s">
        <v>230</v>
      </c>
    </row>
    <row r="130" spans="1:14">
      <c r="A130" t="s">
        <v>231</v>
      </c>
    </row>
    <row r="131" spans="1:14">
      <c r="A131"/>
    </row>
    <row r="132" spans="1:14">
      <c r="A132" s="26" t="s">
        <v>119</v>
      </c>
      <c r="B132" s="26" t="s">
        <v>18</v>
      </c>
      <c r="C132" s="26" t="s">
        <v>192</v>
      </c>
      <c r="D132" s="26" t="s">
        <v>193</v>
      </c>
      <c r="E132" s="26" t="s">
        <v>124</v>
      </c>
      <c r="F132" s="26" t="s">
        <v>41</v>
      </c>
      <c r="G132" s="26" t="s">
        <v>42</v>
      </c>
      <c r="H132" s="26" t="s">
        <v>43</v>
      </c>
      <c r="I132" s="26" t="s">
        <v>19</v>
      </c>
      <c r="J132" s="26" t="s">
        <v>35</v>
      </c>
      <c r="K132" s="26" t="s">
        <v>26</v>
      </c>
      <c r="L132" s="26" t="s">
        <v>28</v>
      </c>
      <c r="M132" s="26" t="s">
        <v>34</v>
      </c>
      <c r="N132" s="26" t="s">
        <v>209</v>
      </c>
    </row>
    <row r="133" spans="1:14">
      <c r="A133" s="28">
        <v>20160601</v>
      </c>
      <c r="B133" s="28">
        <v>20160101</v>
      </c>
      <c r="C133" s="28">
        <v>1</v>
      </c>
      <c r="D133" s="28">
        <v>1</v>
      </c>
      <c r="E133" s="27">
        <v>42370</v>
      </c>
      <c r="F133" s="27">
        <v>42522</v>
      </c>
      <c r="G133" s="27">
        <v>42566</v>
      </c>
      <c r="H133" s="27">
        <v>42648</v>
      </c>
      <c r="I133" s="28" t="s">
        <v>20</v>
      </c>
      <c r="J133" s="28" t="s">
        <v>20</v>
      </c>
      <c r="K133" s="28">
        <v>1</v>
      </c>
      <c r="L133" s="28">
        <v>3</v>
      </c>
      <c r="M133" s="28">
        <v>913</v>
      </c>
      <c r="N133" s="28">
        <v>500</v>
      </c>
    </row>
    <row r="134" spans="1:14">
      <c r="A134" s="28">
        <v>20160701</v>
      </c>
      <c r="B134" s="28">
        <v>20160102</v>
      </c>
      <c r="C134" s="28">
        <v>1</v>
      </c>
      <c r="D134" s="28">
        <v>1</v>
      </c>
      <c r="E134" s="27">
        <v>42371</v>
      </c>
      <c r="F134" s="27">
        <v>42566</v>
      </c>
      <c r="G134" s="27">
        <v>42583</v>
      </c>
      <c r="H134" s="27">
        <v>42689</v>
      </c>
      <c r="I134" s="28" t="s">
        <v>22</v>
      </c>
      <c r="J134" s="28" t="s">
        <v>38</v>
      </c>
      <c r="K134" s="28">
        <v>2</v>
      </c>
      <c r="L134" s="28">
        <v>2</v>
      </c>
      <c r="M134" s="28">
        <v>800</v>
      </c>
      <c r="N134" s="28">
        <v>300</v>
      </c>
    </row>
    <row r="135" spans="1:14">
      <c r="A135" s="4" t="s">
        <v>5</v>
      </c>
      <c r="B135" s="4" t="s">
        <v>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>
      <c r="A136"/>
    </row>
    <row r="137" spans="1:14" ht="23.4">
      <c r="A137" s="65" t="s">
        <v>232</v>
      </c>
      <c r="I137" s="64" t="s">
        <v>281</v>
      </c>
    </row>
    <row r="138" spans="1:14">
      <c r="A138" s="73" t="s">
        <v>233</v>
      </c>
      <c r="B138" s="25"/>
      <c r="C138" s="25"/>
      <c r="D138" s="25"/>
      <c r="E138" s="25"/>
      <c r="F138" s="25"/>
      <c r="I138"/>
    </row>
    <row r="139" spans="1:14" ht="18">
      <c r="A139" s="73" t="s">
        <v>234</v>
      </c>
      <c r="B139" s="25"/>
      <c r="C139" s="25"/>
      <c r="D139" s="25"/>
      <c r="E139" s="25"/>
      <c r="F139" s="25"/>
      <c r="I139" s="65" t="s">
        <v>282</v>
      </c>
    </row>
    <row r="140" spans="1:14">
      <c r="A140" s="67" t="s">
        <v>235</v>
      </c>
      <c r="B140" s="25"/>
      <c r="C140" s="25"/>
      <c r="D140" s="25"/>
      <c r="E140" s="25"/>
      <c r="F140" s="25"/>
      <c r="I140" s="11" t="s">
        <v>283</v>
      </c>
    </row>
    <row r="141" spans="1:14">
      <c r="A141" s="67" t="s">
        <v>236</v>
      </c>
      <c r="B141" s="25"/>
      <c r="C141" s="25"/>
      <c r="D141" s="25"/>
      <c r="E141" s="25"/>
      <c r="F141" s="25"/>
      <c r="I141" s="11" t="s">
        <v>284</v>
      </c>
    </row>
    <row r="142" spans="1:14">
      <c r="A142" s="67" t="s">
        <v>237</v>
      </c>
      <c r="B142" s="25"/>
      <c r="C142" s="25"/>
      <c r="D142" s="25"/>
      <c r="E142" s="25"/>
      <c r="F142" s="25"/>
      <c r="I142" s="11" t="s">
        <v>285</v>
      </c>
    </row>
    <row r="143" spans="1:14">
      <c r="A143" s="25" t="s">
        <v>238</v>
      </c>
      <c r="B143" s="25"/>
      <c r="C143" s="25"/>
      <c r="D143" s="25"/>
      <c r="E143" s="25"/>
      <c r="F143" s="25"/>
      <c r="I143" s="11" t="s">
        <v>286</v>
      </c>
    </row>
    <row r="144" spans="1:14">
      <c r="A144" s="73" t="s">
        <v>239</v>
      </c>
      <c r="B144" s="25"/>
      <c r="C144" s="25"/>
      <c r="D144" s="25"/>
      <c r="E144" s="25"/>
      <c r="F144" s="25"/>
      <c r="I144"/>
    </row>
    <row r="145" spans="1:9" ht="18">
      <c r="A145" s="73" t="s">
        <v>240</v>
      </c>
      <c r="B145" s="25"/>
      <c r="C145" s="25"/>
      <c r="D145" s="25"/>
      <c r="E145" s="25"/>
      <c r="F145" s="25"/>
      <c r="I145" s="65" t="s">
        <v>287</v>
      </c>
    </row>
    <row r="146" spans="1:9">
      <c r="A146" s="73"/>
      <c r="B146" s="25"/>
      <c r="C146" s="25"/>
      <c r="D146" s="25"/>
      <c r="E146" s="25"/>
      <c r="F146" s="25"/>
      <c r="I146" s="11" t="s">
        <v>288</v>
      </c>
    </row>
    <row r="147" spans="1:9">
      <c r="A147" s="26" t="s">
        <v>119</v>
      </c>
      <c r="B147" s="26" t="s">
        <v>18</v>
      </c>
      <c r="C147" s="26" t="s">
        <v>192</v>
      </c>
      <c r="D147" s="26" t="s">
        <v>193</v>
      </c>
      <c r="E147" s="26" t="s">
        <v>209</v>
      </c>
      <c r="F147" s="26" t="s">
        <v>5</v>
      </c>
      <c r="G147" s="26" t="s">
        <v>261</v>
      </c>
      <c r="I147" s="11" t="s">
        <v>289</v>
      </c>
    </row>
    <row r="148" spans="1:9">
      <c r="A148" s="28">
        <v>20160601</v>
      </c>
      <c r="B148" s="28">
        <v>20160101</v>
      </c>
      <c r="C148" s="28">
        <v>1</v>
      </c>
      <c r="D148" s="28">
        <v>1</v>
      </c>
      <c r="E148" s="28">
        <v>500</v>
      </c>
      <c r="F148" s="28" t="s">
        <v>5</v>
      </c>
      <c r="G148" s="28">
        <v>1</v>
      </c>
      <c r="I148" s="11" t="s">
        <v>290</v>
      </c>
    </row>
    <row r="149" spans="1:9">
      <c r="A149" s="28">
        <v>20160701</v>
      </c>
      <c r="B149" s="28">
        <v>20160102</v>
      </c>
      <c r="C149" s="28">
        <v>1</v>
      </c>
      <c r="D149" s="28">
        <v>1</v>
      </c>
      <c r="E149" s="28">
        <v>300</v>
      </c>
      <c r="F149" s="28" t="s">
        <v>5</v>
      </c>
      <c r="G149" s="28">
        <v>1</v>
      </c>
      <c r="I149" s="11" t="s">
        <v>291</v>
      </c>
    </row>
    <row r="150" spans="1:9">
      <c r="A150" s="28">
        <v>20160810</v>
      </c>
      <c r="B150" s="28">
        <v>20160105</v>
      </c>
      <c r="C150" s="28">
        <v>1</v>
      </c>
      <c r="D150" s="28">
        <v>1</v>
      </c>
      <c r="E150" s="28">
        <v>0</v>
      </c>
      <c r="F150" s="28" t="s">
        <v>5</v>
      </c>
      <c r="G150" s="28">
        <v>0</v>
      </c>
    </row>
    <row r="151" spans="1:9">
      <c r="A151" s="4" t="s">
        <v>5</v>
      </c>
      <c r="B151" s="4" t="s">
        <v>5</v>
      </c>
      <c r="C151" s="4"/>
      <c r="D151" s="4"/>
      <c r="E151" s="4"/>
      <c r="F151" s="4"/>
      <c r="G151" s="4"/>
    </row>
    <row r="152" spans="1:9">
      <c r="A152" s="73"/>
      <c r="B152" s="25"/>
      <c r="C152" s="25"/>
      <c r="D152" s="25"/>
      <c r="E152" s="25"/>
      <c r="F152" s="25"/>
    </row>
    <row r="153" spans="1:9" ht="18">
      <c r="A153" s="65" t="s">
        <v>241</v>
      </c>
    </row>
    <row r="154" spans="1:9">
      <c r="A154" s="77" t="s">
        <v>242</v>
      </c>
      <c r="B154"/>
      <c r="C154"/>
    </row>
    <row r="155" spans="1:9">
      <c r="A155" s="77" t="s">
        <v>243</v>
      </c>
      <c r="B155"/>
      <c r="C155"/>
    </row>
    <row r="156" spans="1:9">
      <c r="A156" s="77" t="s">
        <v>244</v>
      </c>
      <c r="B156"/>
      <c r="C156"/>
    </row>
    <row r="157" spans="1:9">
      <c r="A157" t="s">
        <v>245</v>
      </c>
      <c r="B157"/>
      <c r="C157"/>
    </row>
    <row r="159" spans="1:9" ht="18">
      <c r="A159" s="65" t="s">
        <v>249</v>
      </c>
    </row>
    <row r="160" spans="1:9">
      <c r="A160" s="77" t="s">
        <v>246</v>
      </c>
      <c r="B160"/>
    </row>
    <row r="161" spans="1:8">
      <c r="A161" s="70" t="s">
        <v>247</v>
      </c>
      <c r="B161"/>
    </row>
    <row r="162" spans="1:8">
      <c r="A162" s="77" t="s">
        <v>248</v>
      </c>
      <c r="B162"/>
    </row>
    <row r="163" spans="1:8">
      <c r="A163" s="77"/>
      <c r="B163"/>
    </row>
    <row r="164" spans="1:8">
      <c r="A164" s="26" t="s">
        <v>119</v>
      </c>
      <c r="B164" s="26" t="s">
        <v>18</v>
      </c>
      <c r="C164" s="26" t="s">
        <v>192</v>
      </c>
      <c r="D164" s="26" t="s">
        <v>193</v>
      </c>
      <c r="E164" s="26" t="s">
        <v>209</v>
      </c>
      <c r="F164" s="26" t="s">
        <v>5</v>
      </c>
      <c r="G164" s="26" t="s">
        <v>261</v>
      </c>
    </row>
    <row r="165" spans="1:8">
      <c r="A165" s="28">
        <v>20160601</v>
      </c>
      <c r="B165" s="28">
        <v>20160101</v>
      </c>
      <c r="C165" s="28">
        <v>1</v>
      </c>
      <c r="D165" s="28">
        <v>1</v>
      </c>
      <c r="E165" s="28">
        <v>500</v>
      </c>
      <c r="F165" s="28" t="s">
        <v>5</v>
      </c>
      <c r="G165" s="28">
        <v>1</v>
      </c>
    </row>
    <row r="166" spans="1:8">
      <c r="A166" s="28">
        <v>20160701</v>
      </c>
      <c r="B166" s="28">
        <v>20160102</v>
      </c>
      <c r="C166" s="28">
        <v>1</v>
      </c>
      <c r="D166" s="28">
        <v>1</v>
      </c>
      <c r="E166" s="28">
        <v>300</v>
      </c>
      <c r="F166" s="28" t="s">
        <v>5</v>
      </c>
      <c r="G166" s="28">
        <v>1</v>
      </c>
    </row>
    <row r="167" spans="1:8">
      <c r="A167" s="28">
        <v>20160810</v>
      </c>
      <c r="B167" s="28">
        <v>20160105</v>
      </c>
      <c r="C167" s="28">
        <v>1</v>
      </c>
      <c r="D167" s="28">
        <v>1</v>
      </c>
      <c r="E167" s="28">
        <v>0</v>
      </c>
      <c r="F167" s="28" t="s">
        <v>5</v>
      </c>
      <c r="G167" s="28">
        <v>0</v>
      </c>
    </row>
    <row r="168" spans="1:8">
      <c r="A168" s="28">
        <v>20160815</v>
      </c>
      <c r="B168" s="28">
        <v>20160106</v>
      </c>
      <c r="C168" s="28">
        <v>1</v>
      </c>
      <c r="D168" s="28">
        <v>1</v>
      </c>
      <c r="E168" s="28">
        <v>0</v>
      </c>
      <c r="F168" s="28" t="s">
        <v>5</v>
      </c>
      <c r="G168" s="28">
        <v>0</v>
      </c>
    </row>
    <row r="169" spans="1:8">
      <c r="A169" s="4" t="s">
        <v>5</v>
      </c>
      <c r="B169" s="4" t="s">
        <v>5</v>
      </c>
      <c r="C169" s="4"/>
      <c r="D169" s="4"/>
      <c r="E169" s="4"/>
      <c r="F169" s="4"/>
      <c r="G169" s="4"/>
    </row>
    <row r="170" spans="1:8" ht="18">
      <c r="A170" s="65" t="s">
        <v>250</v>
      </c>
      <c r="B170"/>
      <c r="C170"/>
      <c r="D170"/>
      <c r="E170"/>
      <c r="F170"/>
      <c r="G170" s="25"/>
      <c r="H170" s="25"/>
    </row>
    <row r="171" spans="1:8">
      <c r="A171" s="70" t="s">
        <v>251</v>
      </c>
      <c r="B171"/>
      <c r="C171"/>
      <c r="D171"/>
      <c r="E171"/>
      <c r="F171"/>
      <c r="G171" s="25"/>
      <c r="H171" s="25"/>
    </row>
    <row r="172" spans="1:8">
      <c r="A172" s="70" t="s">
        <v>252</v>
      </c>
      <c r="B172"/>
      <c r="C172"/>
      <c r="D172"/>
      <c r="E172"/>
      <c r="F172"/>
      <c r="G172" s="25"/>
      <c r="H172" s="25"/>
    </row>
    <row r="174" spans="1:8">
      <c r="A174" s="26" t="s">
        <v>119</v>
      </c>
      <c r="B174" s="26" t="s">
        <v>18</v>
      </c>
      <c r="C174" s="26" t="s">
        <v>192</v>
      </c>
      <c r="D174" s="26" t="s">
        <v>193</v>
      </c>
      <c r="E174" s="26" t="s">
        <v>209</v>
      </c>
      <c r="F174" s="26" t="s">
        <v>262</v>
      </c>
      <c r="G174" s="26" t="s">
        <v>261</v>
      </c>
    </row>
    <row r="175" spans="1:8">
      <c r="A175" s="28">
        <v>20160601</v>
      </c>
      <c r="B175" s="28">
        <v>20160101</v>
      </c>
      <c r="C175" s="28">
        <v>1</v>
      </c>
      <c r="D175" s="28">
        <v>1</v>
      </c>
      <c r="E175" s="28">
        <v>500</v>
      </c>
      <c r="F175" s="28">
        <v>3</v>
      </c>
      <c r="G175" s="28">
        <v>1</v>
      </c>
    </row>
    <row r="176" spans="1:8">
      <c r="A176" s="28">
        <v>20160601</v>
      </c>
      <c r="B176" s="28">
        <v>20160101</v>
      </c>
      <c r="C176" s="28">
        <v>2</v>
      </c>
      <c r="D176" s="28">
        <v>1</v>
      </c>
      <c r="E176" s="28">
        <v>0</v>
      </c>
      <c r="F176" s="28">
        <v>3</v>
      </c>
      <c r="G176" s="28">
        <v>1</v>
      </c>
    </row>
    <row r="177" spans="1:9">
      <c r="A177" s="28">
        <v>20160601</v>
      </c>
      <c r="B177" s="28">
        <v>20160101</v>
      </c>
      <c r="C177" s="28">
        <v>3</v>
      </c>
      <c r="D177" s="28">
        <v>1</v>
      </c>
      <c r="E177" s="28">
        <v>0</v>
      </c>
      <c r="F177" s="28">
        <v>3</v>
      </c>
      <c r="G177" s="28">
        <v>1</v>
      </c>
    </row>
    <row r="178" spans="1:9">
      <c r="A178" s="4" t="s">
        <v>5</v>
      </c>
      <c r="B178" s="4" t="s">
        <v>5</v>
      </c>
      <c r="C178" s="4"/>
      <c r="D178" s="4"/>
      <c r="E178" s="4"/>
      <c r="F178" s="4"/>
      <c r="G178" s="4"/>
    </row>
    <row r="180" spans="1:9" ht="18">
      <c r="A180" s="65" t="s">
        <v>253</v>
      </c>
      <c r="B180"/>
      <c r="C180"/>
      <c r="D180"/>
      <c r="E180"/>
      <c r="F180"/>
      <c r="G180" s="25"/>
      <c r="H180" s="25"/>
    </row>
    <row r="181" spans="1:9">
      <c r="A181" s="70" t="s">
        <v>254</v>
      </c>
      <c r="B181"/>
      <c r="C181"/>
      <c r="D181"/>
      <c r="E181"/>
      <c r="F181"/>
      <c r="G181" s="25"/>
      <c r="H181" s="25"/>
    </row>
    <row r="182" spans="1:9">
      <c r="A182" s="77" t="s">
        <v>255</v>
      </c>
      <c r="B182"/>
      <c r="C182"/>
      <c r="D182"/>
      <c r="E182"/>
      <c r="F182"/>
      <c r="G182" s="25"/>
      <c r="H182" s="25"/>
    </row>
    <row r="183" spans="1:9">
      <c r="A183" s="77" t="s">
        <v>256</v>
      </c>
      <c r="B183"/>
      <c r="C183"/>
      <c r="D183"/>
      <c r="E183"/>
      <c r="F183"/>
      <c r="G183" s="25"/>
      <c r="H183" s="25"/>
    </row>
    <row r="184" spans="1:9">
      <c r="A184" s="77" t="s">
        <v>257</v>
      </c>
      <c r="B184"/>
      <c r="C184"/>
      <c r="D184"/>
      <c r="E184"/>
      <c r="F184"/>
      <c r="G184" s="25"/>
      <c r="H184" s="25"/>
    </row>
    <row r="185" spans="1:9">
      <c r="A185" s="77" t="s">
        <v>258</v>
      </c>
      <c r="B185"/>
      <c r="C185"/>
      <c r="D185"/>
      <c r="E185"/>
      <c r="F185"/>
      <c r="G185" s="25"/>
      <c r="H185" s="25"/>
    </row>
    <row r="186" spans="1:9">
      <c r="A186" s="77" t="s">
        <v>259</v>
      </c>
      <c r="B186"/>
      <c r="C186"/>
      <c r="D186"/>
      <c r="E186"/>
      <c r="F186"/>
      <c r="G186" s="25"/>
      <c r="H186" s="25"/>
    </row>
    <row r="187" spans="1:9">
      <c r="A187" s="70" t="s">
        <v>260</v>
      </c>
      <c r="B187"/>
      <c r="C187"/>
      <c r="D187"/>
      <c r="E187"/>
      <c r="F187"/>
      <c r="G187" s="25"/>
      <c r="H187" s="25"/>
    </row>
    <row r="188" spans="1:9">
      <c r="A188"/>
      <c r="B188"/>
      <c r="C188"/>
      <c r="D188"/>
      <c r="E188"/>
      <c r="F188"/>
    </row>
    <row r="189" spans="1:9">
      <c r="A189" s="26" t="s">
        <v>119</v>
      </c>
      <c r="B189" s="26" t="s">
        <v>18</v>
      </c>
      <c r="C189" s="26" t="s">
        <v>263</v>
      </c>
      <c r="D189" s="26" t="s">
        <v>264</v>
      </c>
      <c r="E189" s="26" t="s">
        <v>265</v>
      </c>
      <c r="F189" s="26" t="s">
        <v>266</v>
      </c>
      <c r="G189" s="26" t="s">
        <v>19</v>
      </c>
      <c r="H189" s="26" t="s">
        <v>35</v>
      </c>
      <c r="I189" s="26" t="s">
        <v>265</v>
      </c>
    </row>
    <row r="190" spans="1:9">
      <c r="A190" s="28">
        <v>20160601</v>
      </c>
      <c r="B190" s="28">
        <v>20160101</v>
      </c>
      <c r="C190" s="28">
        <v>150</v>
      </c>
      <c r="D190" s="28">
        <v>44</v>
      </c>
      <c r="E190" s="28">
        <v>265</v>
      </c>
      <c r="F190" s="28">
        <v>82</v>
      </c>
      <c r="G190" s="28" t="s">
        <v>20</v>
      </c>
      <c r="H190" s="28" t="s">
        <v>20</v>
      </c>
      <c r="I190" s="28">
        <v>265</v>
      </c>
    </row>
    <row r="191" spans="1:9">
      <c r="A191" s="28">
        <v>20160701</v>
      </c>
      <c r="B191" s="28">
        <v>20160102</v>
      </c>
      <c r="C191" s="28">
        <v>195</v>
      </c>
      <c r="D191" s="28">
        <v>17</v>
      </c>
      <c r="E191" s="28">
        <v>266</v>
      </c>
      <c r="F191" s="28">
        <v>106</v>
      </c>
      <c r="G191" s="28" t="s">
        <v>22</v>
      </c>
      <c r="H191" s="28" t="s">
        <v>38</v>
      </c>
      <c r="I191" s="28">
        <v>266</v>
      </c>
    </row>
    <row r="192" spans="1:9">
      <c r="A192" s="28" t="s">
        <v>5</v>
      </c>
      <c r="B192" s="28" t="s">
        <v>5</v>
      </c>
      <c r="C192" s="28" t="s">
        <v>5</v>
      </c>
      <c r="D192" s="28" t="s">
        <v>5</v>
      </c>
      <c r="E192" s="28" t="s">
        <v>5</v>
      </c>
      <c r="F192" s="28" t="s">
        <v>5</v>
      </c>
      <c r="G192" s="28" t="s">
        <v>5</v>
      </c>
      <c r="H192" s="28" t="s">
        <v>5</v>
      </c>
      <c r="I192" s="28" t="s">
        <v>5</v>
      </c>
    </row>
    <row r="193" spans="1:13">
      <c r="I193" s="28"/>
    </row>
    <row r="195" spans="1:13" ht="21">
      <c r="A195" s="76" t="s">
        <v>267</v>
      </c>
    </row>
    <row r="197" spans="1:13">
      <c r="A197" s="26" t="s">
        <v>119</v>
      </c>
      <c r="B197" s="26" t="s">
        <v>18</v>
      </c>
      <c r="C197" s="26" t="s">
        <v>192</v>
      </c>
      <c r="D197" s="26" t="s">
        <v>193</v>
      </c>
      <c r="E197" s="26" t="s">
        <v>209</v>
      </c>
      <c r="F197" s="26" t="s">
        <v>262</v>
      </c>
      <c r="G197" s="26" t="s">
        <v>263</v>
      </c>
      <c r="H197" s="26" t="s">
        <v>264</v>
      </c>
      <c r="J197" s="26" t="s">
        <v>266</v>
      </c>
      <c r="K197" s="26" t="s">
        <v>19</v>
      </c>
      <c r="L197" s="26" t="s">
        <v>35</v>
      </c>
      <c r="M197" s="26" t="s">
        <v>261</v>
      </c>
    </row>
    <row r="198" spans="1:13">
      <c r="A198" s="28">
        <v>20160601</v>
      </c>
      <c r="B198" s="28">
        <v>20160101</v>
      </c>
      <c r="C198" s="28">
        <v>1</v>
      </c>
      <c r="D198" s="28">
        <v>1</v>
      </c>
      <c r="E198" s="28">
        <v>500</v>
      </c>
      <c r="F198" s="28">
        <v>3</v>
      </c>
      <c r="G198" s="28">
        <v>150</v>
      </c>
      <c r="H198" s="28">
        <v>44</v>
      </c>
      <c r="J198" s="28">
        <v>82</v>
      </c>
      <c r="K198" s="28" t="s">
        <v>20</v>
      </c>
      <c r="L198" s="28" t="s">
        <v>20</v>
      </c>
      <c r="M198" s="28">
        <v>1</v>
      </c>
    </row>
    <row r="199" spans="1:13">
      <c r="A199" s="28">
        <v>20160701</v>
      </c>
      <c r="B199" s="28">
        <v>20160102</v>
      </c>
      <c r="C199" s="28">
        <v>1</v>
      </c>
      <c r="D199" s="28">
        <v>1</v>
      </c>
      <c r="E199" s="28">
        <v>300</v>
      </c>
      <c r="F199" s="28">
        <v>2</v>
      </c>
      <c r="G199" s="28">
        <v>195</v>
      </c>
      <c r="H199" s="28">
        <v>17</v>
      </c>
      <c r="J199" s="28">
        <v>106</v>
      </c>
      <c r="K199" s="28" t="s">
        <v>22</v>
      </c>
      <c r="L199" s="28" t="s">
        <v>38</v>
      </c>
      <c r="M199" s="28">
        <v>1</v>
      </c>
    </row>
    <row r="200" spans="1:13">
      <c r="A200" s="28">
        <v>20160810</v>
      </c>
      <c r="B200" s="28">
        <v>20160105</v>
      </c>
      <c r="C200" s="28">
        <v>1</v>
      </c>
      <c r="D200" s="28">
        <v>1</v>
      </c>
      <c r="E200" s="28">
        <v>0</v>
      </c>
      <c r="F200" s="28">
        <v>1</v>
      </c>
      <c r="G200" s="28" t="s">
        <v>5</v>
      </c>
      <c r="H200" s="28" t="s">
        <v>5</v>
      </c>
      <c r="J200" s="28" t="s">
        <v>5</v>
      </c>
      <c r="K200" s="28" t="s">
        <v>20</v>
      </c>
      <c r="L200" s="28" t="s">
        <v>20</v>
      </c>
      <c r="M200" s="28">
        <v>0</v>
      </c>
    </row>
    <row r="201" spans="1:13">
      <c r="A201" s="28" t="s">
        <v>5</v>
      </c>
      <c r="B201" s="28" t="s">
        <v>5</v>
      </c>
      <c r="C201" s="28"/>
      <c r="D201" s="28"/>
      <c r="E201" s="28"/>
      <c r="F201" s="28"/>
      <c r="G201" s="28"/>
      <c r="H201" s="28"/>
      <c r="J201" s="28"/>
      <c r="K201" s="28"/>
      <c r="L201" s="28"/>
      <c r="M201" s="28"/>
    </row>
  </sheetData>
  <mergeCells count="13">
    <mergeCell ref="E110:F110"/>
    <mergeCell ref="E115:F115"/>
    <mergeCell ref="E114:F114"/>
    <mergeCell ref="E113:F113"/>
    <mergeCell ref="E112:F112"/>
    <mergeCell ref="E111:F111"/>
    <mergeCell ref="E103:F103"/>
    <mergeCell ref="E109:F109"/>
    <mergeCell ref="E108:F108"/>
    <mergeCell ref="E107:F107"/>
    <mergeCell ref="E106:F106"/>
    <mergeCell ref="E105:F105"/>
    <mergeCell ref="E104:F10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3721-F63C-4C7A-8CB6-62B2CB41442B}">
  <dimension ref="A1:M82"/>
  <sheetViews>
    <sheetView tabSelected="1" topLeftCell="A53" zoomScale="115" zoomScaleNormal="70" workbookViewId="0">
      <selection activeCell="F55" sqref="F55"/>
    </sheetView>
  </sheetViews>
  <sheetFormatPr defaultRowHeight="14.4"/>
  <cols>
    <col min="1" max="1" width="16.5546875" bestFit="1" customWidth="1"/>
    <col min="2" max="10" width="10.5546875" bestFit="1" customWidth="1"/>
    <col min="11" max="11" width="6" bestFit="1" customWidth="1"/>
    <col min="12" max="12" width="6.44140625" bestFit="1" customWidth="1"/>
    <col min="13" max="13" width="5.109375" bestFit="1" customWidth="1"/>
    <col min="14" max="14" width="13" customWidth="1"/>
  </cols>
  <sheetData>
    <row r="1" spans="1:13">
      <c r="A1" t="s">
        <v>292</v>
      </c>
    </row>
    <row r="2" spans="1:13">
      <c r="A2" s="68" t="s">
        <v>293</v>
      </c>
    </row>
    <row r="3" spans="1:13">
      <c r="A3" s="68" t="s">
        <v>294</v>
      </c>
    </row>
    <row r="5" spans="1:13" ht="18">
      <c r="A5" s="65" t="s">
        <v>295</v>
      </c>
    </row>
    <row r="6" spans="1:13">
      <c r="A6" s="68" t="s">
        <v>296</v>
      </c>
    </row>
    <row r="7" spans="1:13">
      <c r="A7" s="11" t="s">
        <v>297</v>
      </c>
    </row>
    <row r="9" spans="1:13" ht="18">
      <c r="A9" s="55" t="s">
        <v>298</v>
      </c>
    </row>
    <row r="11" spans="1:13">
      <c r="A11" s="79" t="s">
        <v>334</v>
      </c>
      <c r="B11" s="9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79" t="s">
        <v>335</v>
      </c>
      <c r="B12" s="1"/>
      <c r="C12" s="17"/>
      <c r="D12" s="17"/>
      <c r="E12" s="17"/>
      <c r="F12" s="17"/>
      <c r="G12" s="17"/>
      <c r="H12" s="1"/>
      <c r="I12" s="1"/>
      <c r="J12" s="1"/>
      <c r="K12" s="1"/>
      <c r="L12" s="1"/>
      <c r="M12" s="1"/>
    </row>
    <row r="13" spans="1:13" ht="28.8" customHeight="1">
      <c r="A13" s="79" t="s">
        <v>336</v>
      </c>
    </row>
    <row r="14" spans="1:13">
      <c r="A14" s="79" t="s">
        <v>337</v>
      </c>
    </row>
    <row r="15" spans="1:13">
      <c r="A15" s="79" t="s">
        <v>338</v>
      </c>
    </row>
    <row r="16" spans="1:13">
      <c r="A16" s="79" t="s">
        <v>339</v>
      </c>
    </row>
    <row r="18" spans="1:10">
      <c r="A18" s="79" t="s">
        <v>299</v>
      </c>
    </row>
    <row r="19" spans="1:10">
      <c r="A19" s="79"/>
    </row>
    <row r="20" spans="1:10">
      <c r="A20" s="7" t="s">
        <v>364</v>
      </c>
      <c r="B20" t="s">
        <v>365</v>
      </c>
    </row>
    <row r="21" spans="1:10">
      <c r="A21" s="79"/>
      <c r="B21" t="s">
        <v>366</v>
      </c>
    </row>
    <row r="23" spans="1:10">
      <c r="A23" s="7" t="s">
        <v>367</v>
      </c>
      <c r="B23" t="s">
        <v>368</v>
      </c>
    </row>
    <row r="28" spans="1:10">
      <c r="A28" s="2" t="s">
        <v>353</v>
      </c>
      <c r="B28" s="2" t="s">
        <v>354</v>
      </c>
      <c r="C28" s="2" t="s">
        <v>355</v>
      </c>
      <c r="D28" s="2" t="s">
        <v>356</v>
      </c>
      <c r="E28" s="2" t="s">
        <v>357</v>
      </c>
      <c r="F28" s="2" t="s">
        <v>358</v>
      </c>
      <c r="G28" s="2" t="s">
        <v>359</v>
      </c>
      <c r="H28" s="2" t="s">
        <v>360</v>
      </c>
      <c r="I28" s="2" t="s">
        <v>361</v>
      </c>
      <c r="J28" s="2" t="s">
        <v>362</v>
      </c>
    </row>
    <row r="29" spans="1:10">
      <c r="A29" s="97" t="s">
        <v>206</v>
      </c>
      <c r="B29" s="3">
        <v>42610</v>
      </c>
      <c r="C29" s="3">
        <v>42580</v>
      </c>
      <c r="D29" s="3">
        <v>42550</v>
      </c>
      <c r="E29" s="3">
        <v>42520</v>
      </c>
      <c r="F29" s="3">
        <v>42490</v>
      </c>
      <c r="G29" s="3">
        <v>42460</v>
      </c>
      <c r="H29" s="3">
        <v>42430</v>
      </c>
      <c r="I29" s="3">
        <v>42400</v>
      </c>
      <c r="J29" s="3">
        <v>42370</v>
      </c>
    </row>
    <row r="30" spans="1:10">
      <c r="A30" s="97" t="s">
        <v>207</v>
      </c>
      <c r="B30" s="3">
        <v>42610</v>
      </c>
      <c r="C30" s="3">
        <v>42610</v>
      </c>
      <c r="D30" s="3">
        <v>42610</v>
      </c>
      <c r="E30" s="3">
        <v>42610</v>
      </c>
      <c r="F30" s="3">
        <v>42610</v>
      </c>
      <c r="G30" s="3">
        <v>42610</v>
      </c>
      <c r="H30" s="3">
        <v>42610</v>
      </c>
      <c r="I30" s="3">
        <v>42610</v>
      </c>
      <c r="J30" s="3">
        <v>42610</v>
      </c>
    </row>
    <row r="31" spans="1:10">
      <c r="A31" s="97" t="s">
        <v>208</v>
      </c>
      <c r="B31" s="3">
        <v>42640</v>
      </c>
      <c r="C31" s="3">
        <v>42640</v>
      </c>
      <c r="D31" s="3">
        <v>42640</v>
      </c>
      <c r="E31" s="3">
        <v>42640</v>
      </c>
      <c r="F31" s="3">
        <v>42640</v>
      </c>
      <c r="G31" s="3">
        <v>42640</v>
      </c>
      <c r="H31" s="3">
        <v>42640</v>
      </c>
      <c r="I31" s="3">
        <v>42640</v>
      </c>
      <c r="J31" s="3">
        <v>42640</v>
      </c>
    </row>
    <row r="32" spans="1:10">
      <c r="A32" s="93"/>
      <c r="B32" s="96"/>
      <c r="C32" s="93"/>
      <c r="D32" s="93"/>
      <c r="E32" s="95"/>
    </row>
    <row r="33" spans="1:5">
      <c r="A33" s="93"/>
      <c r="B33" s="96"/>
      <c r="C33" s="93"/>
      <c r="D33" s="93"/>
      <c r="E33" s="95"/>
    </row>
    <row r="36" spans="1:5" ht="19.2">
      <c r="A36" s="15" t="s">
        <v>340</v>
      </c>
    </row>
    <row r="38" spans="1:5">
      <c r="A38" s="79" t="s">
        <v>341</v>
      </c>
    </row>
    <row r="39" spans="1:5">
      <c r="A39" s="79" t="s">
        <v>338</v>
      </c>
    </row>
    <row r="40" spans="1:5">
      <c r="A40" s="79" t="s">
        <v>339</v>
      </c>
    </row>
    <row r="42" spans="1:5">
      <c r="A42" s="79" t="s">
        <v>316</v>
      </c>
    </row>
    <row r="44" spans="1:5">
      <c r="A44" s="79" t="s">
        <v>342</v>
      </c>
    </row>
    <row r="46" spans="1:5">
      <c r="A46" t="s">
        <v>343</v>
      </c>
    </row>
    <row r="47" spans="1:5">
      <c r="A47" s="12" t="s">
        <v>344</v>
      </c>
    </row>
    <row r="48" spans="1:5">
      <c r="A48" s="11" t="s">
        <v>345</v>
      </c>
    </row>
    <row r="49" spans="1:10">
      <c r="A49" s="12" t="s">
        <v>346</v>
      </c>
    </row>
    <row r="50" spans="1:10">
      <c r="A50" s="11" t="s">
        <v>347</v>
      </c>
    </row>
    <row r="52" spans="1:10">
      <c r="A52" s="2" t="s">
        <v>353</v>
      </c>
      <c r="B52" s="2" t="s">
        <v>354</v>
      </c>
      <c r="C52" s="2" t="s">
        <v>355</v>
      </c>
      <c r="D52" s="2" t="s">
        <v>356</v>
      </c>
      <c r="E52" s="2" t="s">
        <v>357</v>
      </c>
      <c r="F52" s="2" t="s">
        <v>358</v>
      </c>
      <c r="G52" s="2" t="s">
        <v>359</v>
      </c>
      <c r="H52" s="2" t="s">
        <v>360</v>
      </c>
      <c r="I52" s="2" t="s">
        <v>361</v>
      </c>
      <c r="J52" s="2" t="s">
        <v>362</v>
      </c>
    </row>
    <row r="53" spans="1:10">
      <c r="A53" s="97" t="s">
        <v>206</v>
      </c>
      <c r="B53" s="3">
        <v>42610</v>
      </c>
      <c r="C53" s="3">
        <v>42580</v>
      </c>
      <c r="D53" s="3">
        <v>42550</v>
      </c>
      <c r="E53" s="3">
        <v>42520</v>
      </c>
      <c r="F53" s="3">
        <v>42490</v>
      </c>
      <c r="G53" s="3">
        <v>42460</v>
      </c>
      <c r="H53" s="3">
        <v>42430</v>
      </c>
      <c r="I53" s="3">
        <v>42400</v>
      </c>
      <c r="J53" s="3">
        <v>42370</v>
      </c>
    </row>
    <row r="54" spans="1:10">
      <c r="A54" s="97" t="s">
        <v>207</v>
      </c>
      <c r="B54" s="3">
        <v>42610</v>
      </c>
      <c r="C54" s="3">
        <v>42610</v>
      </c>
      <c r="D54" s="3">
        <v>42610</v>
      </c>
      <c r="E54" s="3">
        <v>42610</v>
      </c>
      <c r="F54" s="3">
        <v>42610</v>
      </c>
      <c r="G54" s="3">
        <v>42610</v>
      </c>
      <c r="H54" s="3">
        <v>42610</v>
      </c>
      <c r="I54" s="3">
        <v>42610</v>
      </c>
      <c r="J54" s="3">
        <v>42610</v>
      </c>
    </row>
    <row r="55" spans="1:10">
      <c r="A55" s="97" t="s">
        <v>208</v>
      </c>
      <c r="B55" s="3">
        <v>42640</v>
      </c>
      <c r="C55" s="3">
        <v>42640</v>
      </c>
      <c r="D55" s="3">
        <v>42640</v>
      </c>
      <c r="E55" s="3">
        <v>42640</v>
      </c>
      <c r="F55" s="3">
        <v>42640</v>
      </c>
      <c r="G55" s="3">
        <v>42640</v>
      </c>
      <c r="H55" s="3">
        <v>42640</v>
      </c>
      <c r="I55" s="3">
        <v>42640</v>
      </c>
      <c r="J55" s="3">
        <v>42640</v>
      </c>
    </row>
    <row r="56" spans="1:10">
      <c r="A56" s="93"/>
      <c r="B56" s="96"/>
      <c r="C56" s="93"/>
      <c r="D56" s="93"/>
      <c r="E56" s="95"/>
    </row>
    <row r="57" spans="1:10">
      <c r="A57" s="93"/>
      <c r="B57" s="96"/>
      <c r="C57" s="93"/>
      <c r="D57" s="93"/>
      <c r="E57" s="95"/>
    </row>
    <row r="58" spans="1:10">
      <c r="A58" t="s">
        <v>369</v>
      </c>
    </row>
    <row r="59" spans="1:10">
      <c r="A59" t="s">
        <v>370</v>
      </c>
    </row>
    <row r="61" spans="1:10" ht="19.2">
      <c r="A61" s="15" t="s">
        <v>348</v>
      </c>
    </row>
    <row r="63" spans="1:10">
      <c r="A63" s="79" t="s">
        <v>349</v>
      </c>
    </row>
    <row r="64" spans="1:10">
      <c r="A64" s="79" t="s">
        <v>350</v>
      </c>
    </row>
    <row r="65" spans="1:11">
      <c r="A65" s="79" t="s">
        <v>351</v>
      </c>
    </row>
    <row r="67" spans="1:11">
      <c r="A67" s="79" t="s">
        <v>352</v>
      </c>
    </row>
    <row r="69" spans="1:11">
      <c r="A69" s="2" t="s">
        <v>353</v>
      </c>
      <c r="B69" s="2" t="s">
        <v>354</v>
      </c>
      <c r="C69" s="2" t="s">
        <v>355</v>
      </c>
      <c r="D69" s="2" t="s">
        <v>356</v>
      </c>
      <c r="E69" s="2" t="s">
        <v>357</v>
      </c>
      <c r="F69" s="2" t="s">
        <v>358</v>
      </c>
      <c r="G69" s="2" t="s">
        <v>359</v>
      </c>
      <c r="H69" s="2" t="s">
        <v>360</v>
      </c>
      <c r="I69" s="2" t="s">
        <v>361</v>
      </c>
      <c r="J69" s="2" t="s">
        <v>362</v>
      </c>
      <c r="K69" s="2" t="s">
        <v>363</v>
      </c>
    </row>
    <row r="70" spans="1:11">
      <c r="A70" s="97" t="s">
        <v>206</v>
      </c>
      <c r="B70" s="3">
        <v>42640</v>
      </c>
      <c r="C70" s="3">
        <v>42640</v>
      </c>
      <c r="D70" s="3">
        <v>42640</v>
      </c>
      <c r="E70" s="3">
        <v>42640</v>
      </c>
      <c r="F70" s="3">
        <v>42640</v>
      </c>
      <c r="G70" s="3">
        <v>42640</v>
      </c>
      <c r="H70" s="3">
        <v>42640</v>
      </c>
      <c r="I70" s="3">
        <v>42640</v>
      </c>
      <c r="J70" s="3">
        <v>42640</v>
      </c>
      <c r="K70" s="3">
        <v>42640</v>
      </c>
    </row>
    <row r="71" spans="1:11">
      <c r="A71" s="97" t="s">
        <v>207</v>
      </c>
      <c r="B71" s="3">
        <v>42640</v>
      </c>
      <c r="C71" s="3">
        <v>42670</v>
      </c>
      <c r="D71" s="3">
        <v>42700</v>
      </c>
      <c r="E71" s="3">
        <v>42730</v>
      </c>
      <c r="F71" s="3">
        <v>42760</v>
      </c>
      <c r="G71" s="3">
        <v>42790</v>
      </c>
      <c r="H71" s="3">
        <v>42820</v>
      </c>
      <c r="I71" s="3">
        <v>42850</v>
      </c>
      <c r="J71" s="3">
        <v>42880</v>
      </c>
      <c r="K71" s="3">
        <v>42910</v>
      </c>
    </row>
    <row r="72" spans="1:11">
      <c r="A72" s="97" t="s">
        <v>208</v>
      </c>
      <c r="B72" s="3">
        <v>42670</v>
      </c>
      <c r="C72" s="3">
        <v>42700</v>
      </c>
      <c r="D72" s="3">
        <v>42730</v>
      </c>
      <c r="E72" s="3">
        <v>42760</v>
      </c>
      <c r="F72" s="3">
        <v>42790</v>
      </c>
      <c r="G72" s="3">
        <v>42820</v>
      </c>
      <c r="H72" s="3">
        <v>42850</v>
      </c>
      <c r="I72" s="3">
        <v>42880</v>
      </c>
      <c r="J72" s="3">
        <v>42910</v>
      </c>
      <c r="K72" s="3">
        <v>42940</v>
      </c>
    </row>
    <row r="82" ht="40.799999999999997" customHeight="1"/>
  </sheetData>
  <phoneticPr fontId="2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1E30-D76B-4581-AA3C-C3B783283B6C}">
  <dimension ref="A2:W113"/>
  <sheetViews>
    <sheetView topLeftCell="C1" workbookViewId="0">
      <selection activeCell="G30" sqref="G30"/>
    </sheetView>
  </sheetViews>
  <sheetFormatPr defaultColWidth="21.88671875" defaultRowHeight="14.4"/>
  <cols>
    <col min="1" max="22" width="21.88671875" style="8"/>
  </cols>
  <sheetData>
    <row r="2" spans="1:22">
      <c r="A2" s="37" t="str">
        <f>"pol_number"</f>
        <v>pol_number</v>
      </c>
      <c r="B2" s="37" t="str">
        <f>"clm_number"</f>
        <v>clm_number</v>
      </c>
      <c r="C2" s="37" t="str">
        <f>"claim_type"</f>
        <v>claim_type</v>
      </c>
      <c r="D2" s="37" t="str">
        <f>"claim_count"</f>
        <v>claim_count</v>
      </c>
      <c r="E2" s="37" t="str">
        <f>"claim_sev"</f>
        <v>claim_sev</v>
      </c>
      <c r="F2" s="37" t="str">
        <f>"claim_cost"</f>
        <v>claim_cost</v>
      </c>
      <c r="G2" s="37" t="str">
        <f>"date_occur"</f>
        <v>date_occur</v>
      </c>
      <c r="H2" s="37" t="str">
        <f>"date_report"</f>
        <v>date_report</v>
      </c>
      <c r="I2" s="37" t="str">
        <f>"date_pay"</f>
        <v>date_pay</v>
      </c>
      <c r="J2" s="37" t="str">
        <f>"date_pol_start"</f>
        <v>date_pol_start</v>
      </c>
      <c r="K2" s="37" t="str">
        <f>"P_t_20160101"</f>
        <v>P_t_20160101</v>
      </c>
      <c r="L2" s="37" t="str">
        <f>"P_t_20160131"</f>
        <v>P_t_20160131</v>
      </c>
      <c r="M2" s="37" t="str">
        <f>"P_t_20160301"</f>
        <v>P_t_20160301</v>
      </c>
      <c r="N2" s="37" t="str">
        <f>"P_t_20160331"</f>
        <v>P_t_20160331</v>
      </c>
      <c r="O2" s="37" t="str">
        <f>"P_t_20160430"</f>
        <v>P_t_20160430</v>
      </c>
      <c r="P2" s="37" t="str">
        <f>"P_t_20160530"</f>
        <v>P_t_20160530</v>
      </c>
      <c r="Q2" s="37" t="str">
        <f>"P_t_20160629"</f>
        <v>P_t_20160629</v>
      </c>
      <c r="R2" s="37" t="str">
        <f>"P_t_20160729"</f>
        <v>P_t_20160729</v>
      </c>
      <c r="S2" s="37" t="str">
        <f>"P_t_20160828"</f>
        <v>P_t_20160828</v>
      </c>
      <c r="T2" s="37" t="str">
        <f>"P_t_20160927"</f>
        <v>P_t_20160927</v>
      </c>
      <c r="U2" s="37" t="str">
        <f>"P_t_20161027"</f>
        <v>P_t_20161027</v>
      </c>
      <c r="V2" s="37" t="str">
        <f>"P_t_20161126"</f>
        <v>P_t_20161126</v>
      </c>
    </row>
    <row r="3" spans="1:22">
      <c r="A3" s="37" t="str">
        <f>"2016010001"</f>
        <v>2016010001</v>
      </c>
      <c r="B3" s="37" t="str">
        <f>"20160100001"</f>
        <v>20160100001</v>
      </c>
      <c r="C3" s="37" t="str">
        <f>"B"</f>
        <v>B</v>
      </c>
      <c r="D3" s="37" t="str">
        <f>"1"</f>
        <v>1</v>
      </c>
      <c r="E3" s="37" t="str">
        <f>"0.354"</f>
        <v>0.354</v>
      </c>
      <c r="F3" s="37" t="str">
        <f>"354"</f>
        <v>354</v>
      </c>
      <c r="G3" s="37" t="str">
        <f>"2016-01-20"</f>
        <v>2016-01-20</v>
      </c>
      <c r="H3" s="37" t="str">
        <f>"2016-02-04"</f>
        <v>2016-02-04</v>
      </c>
      <c r="I3" s="37" t="str">
        <f>"2016-02-14"</f>
        <v>2016-02-14</v>
      </c>
      <c r="J3" s="37" t="str">
        <f>"2016-01-01"</f>
        <v>2016-01-01</v>
      </c>
      <c r="K3" s="37" t="str">
        <f>"0"</f>
        <v>0</v>
      </c>
      <c r="L3" s="37" t="str">
        <f>"354"</f>
        <v>354</v>
      </c>
      <c r="M3" s="37" t="str">
        <f>"354"</f>
        <v>354</v>
      </c>
      <c r="N3" s="37" t="str">
        <f>"354"</f>
        <v>354</v>
      </c>
      <c r="O3" s="37" t="str">
        <f>"354"</f>
        <v>354</v>
      </c>
      <c r="P3" s="37" t="str">
        <f>"354"</f>
        <v>354</v>
      </c>
      <c r="Q3" s="37" t="str">
        <f>"354"</f>
        <v>354</v>
      </c>
      <c r="R3" s="37" t="str">
        <f>"354"</f>
        <v>354</v>
      </c>
      <c r="S3" s="37" t="str">
        <f>"354"</f>
        <v>354</v>
      </c>
      <c r="T3" s="37" t="str">
        <f>"354"</f>
        <v>354</v>
      </c>
      <c r="U3" s="37" t="str">
        <f>"354"</f>
        <v>354</v>
      </c>
      <c r="V3" s="37" t="str">
        <f>"354"</f>
        <v>354</v>
      </c>
    </row>
    <row r="4" spans="1:22">
      <c r="A4" s="37" t="str">
        <f>"2016010002"</f>
        <v>2016010002</v>
      </c>
      <c r="B4" s="37" t="str">
        <f>"20160100002"</f>
        <v>20160100002</v>
      </c>
      <c r="C4" s="37" t="str">
        <f>"B"</f>
        <v>B</v>
      </c>
      <c r="D4" s="37" t="str">
        <f>"1"</f>
        <v>1</v>
      </c>
      <c r="E4" s="37" t="str">
        <f>"0.249"</f>
        <v>0.249</v>
      </c>
      <c r="F4" s="37" t="str">
        <f>"249"</f>
        <v>249</v>
      </c>
      <c r="G4" s="37" t="str">
        <f>"2016-01-25"</f>
        <v>2016-01-25</v>
      </c>
      <c r="H4" s="37" t="str">
        <f>"2016-02-09"</f>
        <v>2016-02-09</v>
      </c>
      <c r="I4" s="37" t="str">
        <f>"2016-02-19"</f>
        <v>2016-02-19</v>
      </c>
      <c r="J4" s="37" t="str">
        <f>"2016-01-01"</f>
        <v>2016-01-01</v>
      </c>
      <c r="K4" s="37" t="str">
        <f>"0"</f>
        <v>0</v>
      </c>
      <c r="L4" s="37" t="str">
        <f>"249"</f>
        <v>249</v>
      </c>
      <c r="M4" s="37" t="str">
        <f>"249"</f>
        <v>249</v>
      </c>
      <c r="N4" s="37" t="str">
        <f>"249"</f>
        <v>249</v>
      </c>
      <c r="O4" s="37" t="str">
        <f>"249"</f>
        <v>249</v>
      </c>
      <c r="P4" s="37" t="str">
        <f>"249"</f>
        <v>249</v>
      </c>
      <c r="Q4" s="37" t="str">
        <f>"249"</f>
        <v>249</v>
      </c>
      <c r="R4" s="37" t="str">
        <f>"249"</f>
        <v>249</v>
      </c>
      <c r="S4" s="37" t="str">
        <f>"249"</f>
        <v>249</v>
      </c>
      <c r="T4" s="37" t="str">
        <f>"249"</f>
        <v>249</v>
      </c>
      <c r="U4" s="37" t="str">
        <f>"249"</f>
        <v>249</v>
      </c>
      <c r="V4" s="37" t="str">
        <f>"249"</f>
        <v>249</v>
      </c>
    </row>
    <row r="5" spans="1:22">
      <c r="A5" s="37" t="str">
        <f>"2016010003"</f>
        <v>2016010003</v>
      </c>
      <c r="B5" s="37" t="str">
        <f>"20160100003"</f>
        <v>20160100003</v>
      </c>
      <c r="C5" s="37" t="str">
        <f>"B"</f>
        <v>B</v>
      </c>
      <c r="D5" s="37" t="str">
        <f>"1"</f>
        <v>1</v>
      </c>
      <c r="E5" s="37" t="str">
        <f>"0.416"</f>
        <v>0.416</v>
      </c>
      <c r="F5" s="37" t="str">
        <f>"416"</f>
        <v>416</v>
      </c>
      <c r="G5" s="37" t="str">
        <f>"2016-01-30"</f>
        <v>2016-01-30</v>
      </c>
      <c r="H5" s="37" t="str">
        <f>"2016-02-14"</f>
        <v>2016-02-14</v>
      </c>
      <c r="I5" s="37" t="str">
        <f>"2016-02-24"</f>
        <v>2016-02-24</v>
      </c>
      <c r="J5" s="37" t="str">
        <f>"2016-01-01"</f>
        <v>2016-01-01</v>
      </c>
      <c r="K5" s="37" t="str">
        <f>"0"</f>
        <v>0</v>
      </c>
      <c r="L5" s="37" t="str">
        <f>"0"</f>
        <v>0</v>
      </c>
      <c r="M5" s="37" t="str">
        <f>"416"</f>
        <v>416</v>
      </c>
      <c r="N5" s="37" t="str">
        <f>"416"</f>
        <v>416</v>
      </c>
      <c r="O5" s="37" t="str">
        <f>"416"</f>
        <v>416</v>
      </c>
      <c r="P5" s="37" t="str">
        <f>"416"</f>
        <v>416</v>
      </c>
      <c r="Q5" s="37" t="str">
        <f>"416"</f>
        <v>416</v>
      </c>
      <c r="R5" s="37" t="str">
        <f>"416"</f>
        <v>416</v>
      </c>
      <c r="S5" s="37" t="str">
        <f>"416"</f>
        <v>416</v>
      </c>
      <c r="T5" s="37" t="str">
        <f>"416"</f>
        <v>416</v>
      </c>
      <c r="U5" s="37" t="str">
        <f>"416"</f>
        <v>416</v>
      </c>
      <c r="V5" s="37" t="str">
        <f>"416"</f>
        <v>416</v>
      </c>
    </row>
    <row r="6" spans="1:22">
      <c r="A6" s="37" t="str">
        <f>"2016010004"</f>
        <v>2016010004</v>
      </c>
      <c r="B6" s="37" t="str">
        <f>"20160100004"</f>
        <v>20160100004</v>
      </c>
      <c r="C6" s="37" t="str">
        <f>"B"</f>
        <v>B</v>
      </c>
      <c r="D6" s="37" t="str">
        <f>"1"</f>
        <v>1</v>
      </c>
      <c r="E6" s="37" t="str">
        <f>"0.160"</f>
        <v>0.160</v>
      </c>
      <c r="F6" s="37" t="str">
        <f>"160"</f>
        <v>160</v>
      </c>
      <c r="G6" s="37" t="str">
        <f>"2016-02-04"</f>
        <v>2016-02-04</v>
      </c>
      <c r="H6" s="37" t="str">
        <f>"2016-02-19"</f>
        <v>2016-02-19</v>
      </c>
      <c r="I6" s="37" t="str">
        <f>"2016-02-29"</f>
        <v>2016-02-29</v>
      </c>
      <c r="J6" s="37" t="str">
        <f>"2016-01-01"</f>
        <v>2016-01-01</v>
      </c>
      <c r="K6" s="37" t="str">
        <f>"0"</f>
        <v>0</v>
      </c>
      <c r="L6" s="37" t="str">
        <f>"0"</f>
        <v>0</v>
      </c>
      <c r="M6" s="37" t="str">
        <f>"160"</f>
        <v>160</v>
      </c>
      <c r="N6" s="37" t="str">
        <f>"160"</f>
        <v>160</v>
      </c>
      <c r="O6" s="37" t="str">
        <f>"160"</f>
        <v>160</v>
      </c>
      <c r="P6" s="37" t="str">
        <f>"160"</f>
        <v>160</v>
      </c>
      <c r="Q6" s="37" t="str">
        <f>"160"</f>
        <v>160</v>
      </c>
      <c r="R6" s="37" t="str">
        <f>"160"</f>
        <v>160</v>
      </c>
      <c r="S6" s="37" t="str">
        <f>"160"</f>
        <v>160</v>
      </c>
      <c r="T6" s="37" t="str">
        <f>"160"</f>
        <v>160</v>
      </c>
      <c r="U6" s="37" t="str">
        <f>"160"</f>
        <v>160</v>
      </c>
      <c r="V6" s="37" t="str">
        <f>"160"</f>
        <v>160</v>
      </c>
    </row>
    <row r="7" spans="1:22">
      <c r="A7" s="37" t="str">
        <f>"2016010005"</f>
        <v>2016010005</v>
      </c>
      <c r="B7" s="37" t="str">
        <f>"20160100005"</f>
        <v>20160100005</v>
      </c>
      <c r="C7" s="37" t="str">
        <f>"B"</f>
        <v>B</v>
      </c>
      <c r="D7" s="37" t="str">
        <f>"1"</f>
        <v>1</v>
      </c>
      <c r="E7" s="37" t="str">
        <f>"0.550"</f>
        <v>0.550</v>
      </c>
      <c r="F7" s="37" t="str">
        <f>"550"</f>
        <v>550</v>
      </c>
      <c r="G7" s="37" t="str">
        <f>"2016-02-09"</f>
        <v>2016-02-09</v>
      </c>
      <c r="H7" s="37" t="str">
        <f>"2016-02-24"</f>
        <v>2016-02-24</v>
      </c>
      <c r="I7" s="37" t="str">
        <f>"2016-03-05"</f>
        <v>2016-03-05</v>
      </c>
      <c r="J7" s="37" t="str">
        <f>"2016-01-01"</f>
        <v>2016-01-01</v>
      </c>
      <c r="K7" s="37" t="str">
        <f>"0"</f>
        <v>0</v>
      </c>
      <c r="L7" s="37" t="str">
        <f>"0"</f>
        <v>0</v>
      </c>
      <c r="M7" s="37" t="str">
        <f>"0"</f>
        <v>0</v>
      </c>
      <c r="N7" s="37" t="str">
        <f>"550"</f>
        <v>550</v>
      </c>
      <c r="O7" s="37" t="str">
        <f>"550"</f>
        <v>550</v>
      </c>
      <c r="P7" s="37" t="str">
        <f>"550"</f>
        <v>550</v>
      </c>
      <c r="Q7" s="37" t="str">
        <f>"550"</f>
        <v>550</v>
      </c>
      <c r="R7" s="37" t="str">
        <f>"550"</f>
        <v>550</v>
      </c>
      <c r="S7" s="37" t="str">
        <f>"550"</f>
        <v>550</v>
      </c>
      <c r="T7" s="37" t="str">
        <f>"550"</f>
        <v>550</v>
      </c>
      <c r="U7" s="37" t="str">
        <f>"550"</f>
        <v>550</v>
      </c>
      <c r="V7" s="37" t="str">
        <f>"550"</f>
        <v>550</v>
      </c>
    </row>
    <row r="8" spans="1:22">
      <c r="A8" s="37" t="str">
        <f>"2016010006"</f>
        <v>2016010006</v>
      </c>
      <c r="B8" s="37" t="str">
        <f>"20160100006"</f>
        <v>20160100006</v>
      </c>
      <c r="C8" s="37" t="str">
        <f>"B"</f>
        <v>B</v>
      </c>
      <c r="D8" s="37" t="str">
        <f>"1"</f>
        <v>1</v>
      </c>
      <c r="E8" s="37" t="str">
        <f>"0.111"</f>
        <v>0.111</v>
      </c>
      <c r="F8" s="37" t="str">
        <f>"111"</f>
        <v>111</v>
      </c>
      <c r="G8" s="37" t="str">
        <f>"2016-02-14"</f>
        <v>2016-02-14</v>
      </c>
      <c r="H8" s="37" t="str">
        <f>"2016-02-29"</f>
        <v>2016-02-29</v>
      </c>
      <c r="I8" s="37" t="str">
        <f>"2016-03-10"</f>
        <v>2016-03-10</v>
      </c>
      <c r="J8" s="37" t="str">
        <f>"2016-01-01"</f>
        <v>2016-01-01</v>
      </c>
      <c r="K8" s="37" t="str">
        <f>"0"</f>
        <v>0</v>
      </c>
      <c r="L8" s="37" t="str">
        <f>"0"</f>
        <v>0</v>
      </c>
      <c r="M8" s="37" t="str">
        <f>"0"</f>
        <v>0</v>
      </c>
      <c r="N8" s="37" t="str">
        <f>"111"</f>
        <v>111</v>
      </c>
      <c r="O8" s="37" t="str">
        <f>"111"</f>
        <v>111</v>
      </c>
      <c r="P8" s="37" t="str">
        <f>"111"</f>
        <v>111</v>
      </c>
      <c r="Q8" s="37" t="str">
        <f>"111"</f>
        <v>111</v>
      </c>
      <c r="R8" s="37" t="str">
        <f>"111"</f>
        <v>111</v>
      </c>
      <c r="S8" s="37" t="str">
        <f>"111"</f>
        <v>111</v>
      </c>
      <c r="T8" s="37" t="str">
        <f>"111"</f>
        <v>111</v>
      </c>
      <c r="U8" s="37" t="str">
        <f>"111"</f>
        <v>111</v>
      </c>
      <c r="V8" s="37" t="str">
        <f>"111"</f>
        <v>111</v>
      </c>
    </row>
    <row r="9" spans="1:22">
      <c r="A9" s="37" t="str">
        <f>"2016010007"</f>
        <v>2016010007</v>
      </c>
      <c r="B9" s="37" t="str">
        <f>"20160100007"</f>
        <v>20160100007</v>
      </c>
      <c r="C9" s="37" t="str">
        <f>"B"</f>
        <v>B</v>
      </c>
      <c r="D9" s="37" t="str">
        <f>"1"</f>
        <v>1</v>
      </c>
      <c r="E9" s="37" t="str">
        <f>"0.510"</f>
        <v>0.510</v>
      </c>
      <c r="F9" s="37" t="str">
        <f>"510"</f>
        <v>510</v>
      </c>
      <c r="G9" s="37" t="str">
        <f>"2016-02-19"</f>
        <v>2016-02-19</v>
      </c>
      <c r="H9" s="37" t="str">
        <f>"2016-03-05"</f>
        <v>2016-03-05</v>
      </c>
      <c r="I9" s="37" t="str">
        <f>"2016-03-15"</f>
        <v>2016-03-15</v>
      </c>
      <c r="J9" s="37" t="str">
        <f>"2016-01-01"</f>
        <v>2016-01-01</v>
      </c>
      <c r="K9" s="37" t="str">
        <f>"0"</f>
        <v>0</v>
      </c>
      <c r="L9" s="37" t="str">
        <f>"0"</f>
        <v>0</v>
      </c>
      <c r="M9" s="37" t="str">
        <f>"0"</f>
        <v>0</v>
      </c>
      <c r="N9" s="37" t="str">
        <f>"0"</f>
        <v>0</v>
      </c>
      <c r="O9" s="37" t="str">
        <f>"510"</f>
        <v>510</v>
      </c>
      <c r="P9" s="37" t="str">
        <f>"510"</f>
        <v>510</v>
      </c>
      <c r="Q9" s="37" t="str">
        <f>"510"</f>
        <v>510</v>
      </c>
      <c r="R9" s="37" t="str">
        <f>"510"</f>
        <v>510</v>
      </c>
      <c r="S9" s="37" t="str">
        <f>"510"</f>
        <v>510</v>
      </c>
      <c r="T9" s="37" t="str">
        <f>"510"</f>
        <v>510</v>
      </c>
      <c r="U9" s="37" t="str">
        <f>"510"</f>
        <v>510</v>
      </c>
      <c r="V9" s="37" t="str">
        <f>"510"</f>
        <v>510</v>
      </c>
    </row>
    <row r="10" spans="1:22">
      <c r="A10" s="37" t="str">
        <f>"2016010008"</f>
        <v>2016010008</v>
      </c>
      <c r="B10" s="37" t="str">
        <f>"20160100008"</f>
        <v>20160100008</v>
      </c>
      <c r="C10" s="37" t="str">
        <f>"B"</f>
        <v>B</v>
      </c>
      <c r="D10" s="37" t="str">
        <f>"1"</f>
        <v>1</v>
      </c>
      <c r="E10" s="37" t="str">
        <f>"0.177"</f>
        <v>0.177</v>
      </c>
      <c r="F10" s="37" t="str">
        <f>"177"</f>
        <v>177</v>
      </c>
      <c r="G10" s="37" t="str">
        <f>"2016-02-24"</f>
        <v>2016-02-24</v>
      </c>
      <c r="H10" s="37" t="str">
        <f>"2016-03-11"</f>
        <v>2016-03-11</v>
      </c>
      <c r="I10" s="37" t="str">
        <f>"2016-03-07"</f>
        <v>2016-03-07</v>
      </c>
      <c r="J10" s="37" t="str">
        <f>"2016-01-01"</f>
        <v>2016-01-01</v>
      </c>
      <c r="K10" s="37" t="str">
        <f>"0"</f>
        <v>0</v>
      </c>
      <c r="L10" s="37" t="str">
        <f>"0"</f>
        <v>0</v>
      </c>
      <c r="M10" s="37" t="str">
        <f>"0"</f>
        <v>0</v>
      </c>
      <c r="N10" s="37" t="str">
        <f>"0"</f>
        <v>0</v>
      </c>
      <c r="O10" s="37" t="str">
        <f>"0"</f>
        <v>0</v>
      </c>
      <c r="P10" s="37" t="str">
        <f>"177"</f>
        <v>177</v>
      </c>
      <c r="Q10" s="37" t="str">
        <f>"177"</f>
        <v>177</v>
      </c>
      <c r="R10" s="37" t="str">
        <f>"177"</f>
        <v>177</v>
      </c>
      <c r="S10" s="37" t="str">
        <f>"177"</f>
        <v>177</v>
      </c>
      <c r="T10" s="37" t="str">
        <f>"177"</f>
        <v>177</v>
      </c>
      <c r="U10" s="37" t="str">
        <f>"177"</f>
        <v>177</v>
      </c>
      <c r="V10" s="37" t="str">
        <f>"177"</f>
        <v>177</v>
      </c>
    </row>
    <row r="11" spans="1:22">
      <c r="A11" s="37" t="str">
        <f>"2016010009"</f>
        <v>2016010009</v>
      </c>
      <c r="B11" s="37" t="str">
        <f>"20160100009"</f>
        <v>20160100009</v>
      </c>
      <c r="C11" s="37" t="str">
        <f>"B"</f>
        <v>B</v>
      </c>
      <c r="D11" s="37" t="str">
        <f>"1"</f>
        <v>1</v>
      </c>
      <c r="E11" s="37" t="str">
        <f>"0.198"</f>
        <v>0.198</v>
      </c>
      <c r="F11" s="37" t="str">
        <f>"198"</f>
        <v>198</v>
      </c>
      <c r="G11" s="37" t="str">
        <f>"2016-02-29"</f>
        <v>2016-02-29</v>
      </c>
      <c r="H11" s="37" t="str">
        <f>"2016-03-16"</f>
        <v>2016-03-16</v>
      </c>
      <c r="I11" s="37" t="str">
        <f>"2016-04-19"</f>
        <v>2016-04-19</v>
      </c>
      <c r="J11" s="37" t="str">
        <f>"2016-01-01"</f>
        <v>2016-01-01</v>
      </c>
      <c r="K11" s="37" t="str">
        <f>"0"</f>
        <v>0</v>
      </c>
      <c r="L11" s="37" t="str">
        <f>"0"</f>
        <v>0</v>
      </c>
      <c r="M11" s="37" t="str">
        <f>"0"</f>
        <v>0</v>
      </c>
      <c r="N11" s="37" t="str">
        <f>"0"</f>
        <v>0</v>
      </c>
      <c r="O11" s="37" t="str">
        <f>"0"</f>
        <v>0</v>
      </c>
      <c r="P11" s="37" t="str">
        <f>"0"</f>
        <v>0</v>
      </c>
      <c r="Q11" s="37" t="str">
        <f>"198"</f>
        <v>198</v>
      </c>
      <c r="R11" s="37" t="str">
        <f>"198"</f>
        <v>198</v>
      </c>
      <c r="S11" s="37" t="str">
        <f>"198"</f>
        <v>198</v>
      </c>
      <c r="T11" s="37" t="str">
        <f>"198"</f>
        <v>198</v>
      </c>
      <c r="U11" s="37" t="str">
        <f>"198"</f>
        <v>198</v>
      </c>
      <c r="V11" s="37" t="str">
        <f>"198"</f>
        <v>198</v>
      </c>
    </row>
    <row r="12" spans="1:22">
      <c r="A12" s="37" t="str">
        <f>"2016010010"</f>
        <v>2016010010</v>
      </c>
      <c r="B12" s="37" t="str">
        <f>"20160100010"</f>
        <v>20160100010</v>
      </c>
      <c r="C12" s="37" t="str">
        <f>"B"</f>
        <v>B</v>
      </c>
      <c r="D12" s="37" t="str">
        <f>"1"</f>
        <v>1</v>
      </c>
      <c r="E12" s="37" t="str">
        <f>"0.376"</f>
        <v>0.376</v>
      </c>
      <c r="F12" s="37" t="str">
        <f>"376"</f>
        <v>376</v>
      </c>
      <c r="G12" s="37" t="str">
        <f>"2016-03-05"</f>
        <v>2016-03-05</v>
      </c>
      <c r="H12" s="37" t="str">
        <f>"2016-03-21"</f>
        <v>2016-03-21</v>
      </c>
      <c r="I12" s="37" t="str">
        <f>"2016-03-30"</f>
        <v>2016-03-30</v>
      </c>
      <c r="J12" s="37" t="str">
        <f>"2016-01-01"</f>
        <v>2016-01-01</v>
      </c>
      <c r="K12" s="37" t="str">
        <f>"0"</f>
        <v>0</v>
      </c>
      <c r="L12" s="37" t="str">
        <f>"0"</f>
        <v>0</v>
      </c>
      <c r="M12" s="37" t="str">
        <f>"0"</f>
        <v>0</v>
      </c>
      <c r="N12" s="37" t="str">
        <f>"0"</f>
        <v>0</v>
      </c>
      <c r="O12" s="37" t="str">
        <f>"0"</f>
        <v>0</v>
      </c>
      <c r="P12" s="37" t="str">
        <f>"0"</f>
        <v>0</v>
      </c>
      <c r="Q12" s="37" t="str">
        <f>"376"</f>
        <v>376</v>
      </c>
      <c r="R12" s="37" t="str">
        <f>"376"</f>
        <v>376</v>
      </c>
      <c r="S12" s="37" t="str">
        <f>"376"</f>
        <v>376</v>
      </c>
      <c r="T12" s="37" t="str">
        <f>"376"</f>
        <v>376</v>
      </c>
      <c r="U12" s="37" t="str">
        <f>"376"</f>
        <v>376</v>
      </c>
      <c r="V12" s="37" t="str">
        <f>"376"</f>
        <v>376</v>
      </c>
    </row>
    <row r="13" spans="1:22">
      <c r="A13" s="37" t="str">
        <f>"2016010011"</f>
        <v>2016010011</v>
      </c>
      <c r="B13" s="37" t="str">
        <f>""</f>
        <v/>
      </c>
      <c r="C13" s="37" t="str">
        <f>""</f>
        <v/>
      </c>
      <c r="D13" s="37" t="str">
        <f>"0"</f>
        <v>0</v>
      </c>
      <c r="E13" s="37" t="str">
        <f>"0"</f>
        <v>0</v>
      </c>
      <c r="F13" s="37" t="str">
        <f>"0"</f>
        <v>0</v>
      </c>
      <c r="G13" s="37" t="str">
        <f>"2199-12-31"</f>
        <v>2199-12-31</v>
      </c>
      <c r="H13" s="37" t="str">
        <f>"2199-12-31"</f>
        <v>2199-12-31</v>
      </c>
      <c r="I13" s="37" t="str">
        <f>"2199-12-31"</f>
        <v>2199-12-31</v>
      </c>
      <c r="J13" s="37" t="str">
        <f>"2016-01-01"</f>
        <v>2016-01-01</v>
      </c>
      <c r="K13" s="37" t="str">
        <f>"0"</f>
        <v>0</v>
      </c>
      <c r="L13" s="37" t="str">
        <f>"0"</f>
        <v>0</v>
      </c>
      <c r="M13" s="37" t="str">
        <f>"0"</f>
        <v>0</v>
      </c>
      <c r="N13" s="37" t="str">
        <f>"0"</f>
        <v>0</v>
      </c>
      <c r="O13" s="37" t="str">
        <f>"0"</f>
        <v>0</v>
      </c>
      <c r="P13" s="37" t="str">
        <f>"0"</f>
        <v>0</v>
      </c>
      <c r="Q13" s="37" t="str">
        <f>"0"</f>
        <v>0</v>
      </c>
      <c r="R13" s="37" t="str">
        <f>"0"</f>
        <v>0</v>
      </c>
      <c r="S13" s="37" t="str">
        <f>"0"</f>
        <v>0</v>
      </c>
      <c r="T13" s="37" t="str">
        <f>"0"</f>
        <v>0</v>
      </c>
      <c r="U13" s="37" t="str">
        <f>"0"</f>
        <v>0</v>
      </c>
      <c r="V13" s="37" t="str">
        <f>"0"</f>
        <v>0</v>
      </c>
    </row>
    <row r="14" spans="1:22">
      <c r="A14" s="37" t="str">
        <f>"2016010012"</f>
        <v>2016010012</v>
      </c>
      <c r="B14" s="37" t="str">
        <f>""</f>
        <v/>
      </c>
      <c r="C14" s="37" t="str">
        <f>""</f>
        <v/>
      </c>
      <c r="D14" s="37" t="str">
        <f>"0"</f>
        <v>0</v>
      </c>
      <c r="E14" s="37" t="str">
        <f>"0"</f>
        <v>0</v>
      </c>
      <c r="F14" s="37" t="str">
        <f>"0"</f>
        <v>0</v>
      </c>
      <c r="G14" s="37" t="str">
        <f>"2199-12-31"</f>
        <v>2199-12-31</v>
      </c>
      <c r="H14" s="37" t="str">
        <f>"2199-12-31"</f>
        <v>2199-12-31</v>
      </c>
      <c r="I14" s="37" t="str">
        <f>"2199-12-31"</f>
        <v>2199-12-31</v>
      </c>
      <c r="J14" s="37" t="str">
        <f>"2016-01-01"</f>
        <v>2016-01-01</v>
      </c>
      <c r="K14" s="37" t="str">
        <f>"0"</f>
        <v>0</v>
      </c>
      <c r="L14" s="37" t="str">
        <f>"0"</f>
        <v>0</v>
      </c>
      <c r="M14" s="37" t="str">
        <f>"0"</f>
        <v>0</v>
      </c>
      <c r="N14" s="37" t="str">
        <f>"0"</f>
        <v>0</v>
      </c>
      <c r="O14" s="37" t="str">
        <f>"0"</f>
        <v>0</v>
      </c>
      <c r="P14" s="37" t="str">
        <f>"0"</f>
        <v>0</v>
      </c>
      <c r="Q14" s="37" t="str">
        <f>"0"</f>
        <v>0</v>
      </c>
      <c r="R14" s="37" t="str">
        <f>"0"</f>
        <v>0</v>
      </c>
      <c r="S14" s="37" t="str">
        <f>"0"</f>
        <v>0</v>
      </c>
      <c r="T14" s="37" t="str">
        <f>"0"</f>
        <v>0</v>
      </c>
      <c r="U14" s="37" t="str">
        <f>"0"</f>
        <v>0</v>
      </c>
      <c r="V14" s="37" t="str">
        <f>"0"</f>
        <v>0</v>
      </c>
    </row>
    <row r="15" spans="1:22">
      <c r="A15" s="37" t="str">
        <f>"2016010013"</f>
        <v>2016010013</v>
      </c>
      <c r="B15" s="37" t="str">
        <f>""</f>
        <v/>
      </c>
      <c r="C15" s="37" t="str">
        <f>""</f>
        <v/>
      </c>
      <c r="D15" s="37" t="str">
        <f>"0"</f>
        <v>0</v>
      </c>
      <c r="E15" s="37" t="str">
        <f>"0"</f>
        <v>0</v>
      </c>
      <c r="F15" s="37" t="str">
        <f>"0"</f>
        <v>0</v>
      </c>
      <c r="G15" s="37" t="str">
        <f>"2199-12-31"</f>
        <v>2199-12-31</v>
      </c>
      <c r="H15" s="37" t="str">
        <f>"2199-12-31"</f>
        <v>2199-12-31</v>
      </c>
      <c r="I15" s="37" t="str">
        <f>"2199-12-31"</f>
        <v>2199-12-31</v>
      </c>
      <c r="J15" s="37" t="str">
        <f>"2016-01-01"</f>
        <v>2016-01-01</v>
      </c>
      <c r="K15" s="37" t="str">
        <f>"0"</f>
        <v>0</v>
      </c>
      <c r="L15" s="37" t="str">
        <f>"0"</f>
        <v>0</v>
      </c>
      <c r="M15" s="37" t="str">
        <f>"0"</f>
        <v>0</v>
      </c>
      <c r="N15" s="37" t="str">
        <f>"0"</f>
        <v>0</v>
      </c>
      <c r="O15" s="37" t="str">
        <f>"0"</f>
        <v>0</v>
      </c>
      <c r="P15" s="37" t="str">
        <f>"0"</f>
        <v>0</v>
      </c>
      <c r="Q15" s="37" t="str">
        <f>"0"</f>
        <v>0</v>
      </c>
      <c r="R15" s="37" t="str">
        <f>"0"</f>
        <v>0</v>
      </c>
      <c r="S15" s="37" t="str">
        <f>"0"</f>
        <v>0</v>
      </c>
      <c r="T15" s="37" t="str">
        <f>"0"</f>
        <v>0</v>
      </c>
      <c r="U15" s="37" t="str">
        <f>"0"</f>
        <v>0</v>
      </c>
      <c r="V15" s="37" t="str">
        <f>"0"</f>
        <v>0</v>
      </c>
    </row>
    <row r="16" spans="1:22">
      <c r="A16" s="37" t="str">
        <f>"2016010014"</f>
        <v>2016010014</v>
      </c>
      <c r="B16" s="37" t="str">
        <f>""</f>
        <v/>
      </c>
      <c r="C16" s="37" t="str">
        <f>""</f>
        <v/>
      </c>
      <c r="D16" s="37" t="str">
        <f>"0"</f>
        <v>0</v>
      </c>
      <c r="E16" s="37" t="str">
        <f>"0"</f>
        <v>0</v>
      </c>
      <c r="F16" s="37" t="str">
        <f>"0"</f>
        <v>0</v>
      </c>
      <c r="G16" s="37" t="str">
        <f>"2199-12-31"</f>
        <v>2199-12-31</v>
      </c>
      <c r="H16" s="37" t="str">
        <f>"2199-12-31"</f>
        <v>2199-12-31</v>
      </c>
      <c r="I16" s="37" t="str">
        <f>"2199-12-31"</f>
        <v>2199-12-31</v>
      </c>
      <c r="J16" s="37" t="str">
        <f>"2016-01-01"</f>
        <v>2016-01-01</v>
      </c>
      <c r="K16" s="37" t="str">
        <f>"0"</f>
        <v>0</v>
      </c>
      <c r="L16" s="37" t="str">
        <f>"0"</f>
        <v>0</v>
      </c>
      <c r="M16" s="37" t="str">
        <f>"0"</f>
        <v>0</v>
      </c>
      <c r="N16" s="37" t="str">
        <f>"0"</f>
        <v>0</v>
      </c>
      <c r="O16" s="37" t="str">
        <f>"0"</f>
        <v>0</v>
      </c>
      <c r="P16" s="37" t="str">
        <f>"0"</f>
        <v>0</v>
      </c>
      <c r="Q16" s="37" t="str">
        <f>"0"</f>
        <v>0</v>
      </c>
      <c r="R16" s="37" t="str">
        <f>"0"</f>
        <v>0</v>
      </c>
      <c r="S16" s="37" t="str">
        <f>"0"</f>
        <v>0</v>
      </c>
      <c r="T16" s="37" t="str">
        <f>"0"</f>
        <v>0</v>
      </c>
      <c r="U16" s="37" t="str">
        <f>"0"</f>
        <v>0</v>
      </c>
      <c r="V16" s="37" t="str">
        <f>"0"</f>
        <v>0</v>
      </c>
    </row>
    <row r="17" spans="1:23">
      <c r="A17" s="37" t="str">
        <f>"2016010015"</f>
        <v>2016010015</v>
      </c>
      <c r="B17" s="37" t="str">
        <f>""</f>
        <v/>
      </c>
      <c r="C17" s="37" t="str">
        <f>""</f>
        <v/>
      </c>
      <c r="D17" s="37" t="str">
        <f>"0"</f>
        <v>0</v>
      </c>
      <c r="E17" s="37" t="str">
        <f>"0"</f>
        <v>0</v>
      </c>
      <c r="F17" s="37" t="str">
        <f>"0"</f>
        <v>0</v>
      </c>
      <c r="G17" s="37" t="str">
        <f>"2199-12-31"</f>
        <v>2199-12-31</v>
      </c>
      <c r="H17" s="37" t="str">
        <f>"2199-12-31"</f>
        <v>2199-12-31</v>
      </c>
      <c r="I17" s="37" t="str">
        <f>"2199-12-31"</f>
        <v>2199-12-31</v>
      </c>
      <c r="J17" s="37" t="str">
        <f>"2016-01-01"</f>
        <v>2016-01-01</v>
      </c>
      <c r="K17" s="37" t="str">
        <f>"0"</f>
        <v>0</v>
      </c>
      <c r="L17" s="37" t="str">
        <f>"0"</f>
        <v>0</v>
      </c>
      <c r="M17" s="37" t="str">
        <f>"0"</f>
        <v>0</v>
      </c>
      <c r="N17" s="37" t="str">
        <f>"0"</f>
        <v>0</v>
      </c>
      <c r="O17" s="37" t="str">
        <f>"0"</f>
        <v>0</v>
      </c>
      <c r="P17" s="37" t="str">
        <f>"0"</f>
        <v>0</v>
      </c>
      <c r="Q17" s="37" t="str">
        <f>"0"</f>
        <v>0</v>
      </c>
      <c r="R17" s="37" t="str">
        <f>"0"</f>
        <v>0</v>
      </c>
      <c r="S17" s="37" t="str">
        <f>"0"</f>
        <v>0</v>
      </c>
      <c r="T17" s="37" t="str">
        <f>"0"</f>
        <v>0</v>
      </c>
      <c r="U17" s="37" t="str">
        <f>"0"</f>
        <v>0</v>
      </c>
      <c r="V17" s="37" t="str">
        <f>"0"</f>
        <v>0</v>
      </c>
    </row>
    <row r="18" spans="1:23">
      <c r="A18" s="37" t="str">
        <f>"2016010016"</f>
        <v>2016010016</v>
      </c>
      <c r="B18" s="37" t="str">
        <f>""</f>
        <v/>
      </c>
      <c r="C18" s="37" t="str">
        <f>""</f>
        <v/>
      </c>
      <c r="D18" s="37" t="str">
        <f>"0"</f>
        <v>0</v>
      </c>
      <c r="E18" s="37" t="str">
        <f>"0"</f>
        <v>0</v>
      </c>
      <c r="F18" s="37" t="str">
        <f>"0"</f>
        <v>0</v>
      </c>
      <c r="G18" s="37" t="str">
        <f>"2199-12-31"</f>
        <v>2199-12-31</v>
      </c>
      <c r="H18" s="37" t="str">
        <f>"2199-12-31"</f>
        <v>2199-12-31</v>
      </c>
      <c r="I18" s="37" t="str">
        <f>"2199-12-31"</f>
        <v>2199-12-31</v>
      </c>
      <c r="J18" s="37" t="str">
        <f>"2016-01-01"</f>
        <v>2016-01-01</v>
      </c>
      <c r="K18" s="37" t="str">
        <f>"0"</f>
        <v>0</v>
      </c>
      <c r="L18" s="37" t="str">
        <f>"0"</f>
        <v>0</v>
      </c>
      <c r="M18" s="37" t="str">
        <f>"0"</f>
        <v>0</v>
      </c>
      <c r="N18" s="37" t="str">
        <f>"0"</f>
        <v>0</v>
      </c>
      <c r="O18" s="37" t="str">
        <f>"0"</f>
        <v>0</v>
      </c>
      <c r="P18" s="37" t="str">
        <f>"0"</f>
        <v>0</v>
      </c>
      <c r="Q18" s="37" t="str">
        <f>"0"</f>
        <v>0</v>
      </c>
      <c r="R18" s="37" t="str">
        <f>"0"</f>
        <v>0</v>
      </c>
      <c r="S18" s="37" t="str">
        <f>"0"</f>
        <v>0</v>
      </c>
      <c r="T18" s="37" t="str">
        <f>"0"</f>
        <v>0</v>
      </c>
      <c r="U18" s="37" t="str">
        <f>"0"</f>
        <v>0</v>
      </c>
      <c r="V18" s="37" t="str">
        <f>"0"</f>
        <v>0</v>
      </c>
    </row>
    <row r="19" spans="1:23">
      <c r="A19" s="37" t="str">
        <f>"2016010017"</f>
        <v>2016010017</v>
      </c>
      <c r="B19" s="37" t="str">
        <f>""</f>
        <v/>
      </c>
      <c r="C19" s="37" t="str">
        <f>""</f>
        <v/>
      </c>
      <c r="D19" s="37" t="str">
        <f>"0"</f>
        <v>0</v>
      </c>
      <c r="E19" s="37" t="str">
        <f>"0"</f>
        <v>0</v>
      </c>
      <c r="F19" s="37" t="str">
        <f>"0"</f>
        <v>0</v>
      </c>
      <c r="G19" s="37" t="str">
        <f>"2199-12-31"</f>
        <v>2199-12-31</v>
      </c>
      <c r="H19" s="37" t="str">
        <f>"2199-12-31"</f>
        <v>2199-12-31</v>
      </c>
      <c r="I19" s="37" t="str">
        <f>"2199-12-31"</f>
        <v>2199-12-31</v>
      </c>
      <c r="J19" s="37" t="str">
        <f>"2016-01-01"</f>
        <v>2016-01-01</v>
      </c>
      <c r="K19" s="37" t="str">
        <f>"0"</f>
        <v>0</v>
      </c>
      <c r="L19" s="37" t="str">
        <f>"0"</f>
        <v>0</v>
      </c>
      <c r="M19" s="37" t="str">
        <f>"0"</f>
        <v>0</v>
      </c>
      <c r="N19" s="37" t="str">
        <f>"0"</f>
        <v>0</v>
      </c>
      <c r="O19" s="37" t="str">
        <f>"0"</f>
        <v>0</v>
      </c>
      <c r="P19" s="37" t="str">
        <f>"0"</f>
        <v>0</v>
      </c>
      <c r="Q19" s="37" t="str">
        <f>"0"</f>
        <v>0</v>
      </c>
      <c r="R19" s="37" t="str">
        <f>"0"</f>
        <v>0</v>
      </c>
      <c r="S19" s="37" t="str">
        <f>"0"</f>
        <v>0</v>
      </c>
      <c r="T19" s="37" t="str">
        <f>"0"</f>
        <v>0</v>
      </c>
      <c r="U19" s="37" t="str">
        <f>"0"</f>
        <v>0</v>
      </c>
      <c r="V19" s="37" t="str">
        <f>"0"</f>
        <v>0</v>
      </c>
    </row>
    <row r="20" spans="1:23">
      <c r="A20" s="37" t="str">
        <f>"2016010018"</f>
        <v>2016010018</v>
      </c>
      <c r="B20" s="37" t="str">
        <f>""</f>
        <v/>
      </c>
      <c r="C20" s="37" t="str">
        <f>""</f>
        <v/>
      </c>
      <c r="D20" s="37" t="str">
        <f>"0"</f>
        <v>0</v>
      </c>
      <c r="E20" s="37" t="str">
        <f>"0"</f>
        <v>0</v>
      </c>
      <c r="F20" s="37" t="str">
        <f>"0"</f>
        <v>0</v>
      </c>
      <c r="G20" s="37" t="str">
        <f>"2199-12-31"</f>
        <v>2199-12-31</v>
      </c>
      <c r="H20" s="37" t="str">
        <f>"2199-12-31"</f>
        <v>2199-12-31</v>
      </c>
      <c r="I20" s="37" t="str">
        <f>"2199-12-31"</f>
        <v>2199-12-31</v>
      </c>
      <c r="J20" s="37" t="str">
        <f>"2016-01-01"</f>
        <v>2016-01-01</v>
      </c>
      <c r="K20" s="37" t="str">
        <f>"0"</f>
        <v>0</v>
      </c>
      <c r="L20" s="37" t="str">
        <f>"0"</f>
        <v>0</v>
      </c>
      <c r="M20" s="37" t="str">
        <f>"0"</f>
        <v>0</v>
      </c>
      <c r="N20" s="37" t="str">
        <f>"0"</f>
        <v>0</v>
      </c>
      <c r="O20" s="37" t="str">
        <f>"0"</f>
        <v>0</v>
      </c>
      <c r="P20" s="37" t="str">
        <f>"0"</f>
        <v>0</v>
      </c>
      <c r="Q20" s="37" t="str">
        <f>"0"</f>
        <v>0</v>
      </c>
      <c r="R20" s="37" t="str">
        <f>"0"</f>
        <v>0</v>
      </c>
      <c r="S20" s="37" t="str">
        <f>"0"</f>
        <v>0</v>
      </c>
      <c r="T20" s="37" t="str">
        <f>"0"</f>
        <v>0</v>
      </c>
      <c r="U20" s="37" t="str">
        <f>"0"</f>
        <v>0</v>
      </c>
      <c r="V20" s="37" t="str">
        <f>"0"</f>
        <v>0</v>
      </c>
    </row>
    <row r="21" spans="1:23">
      <c r="A21" s="37" t="str">
        <f>"2016010019"</f>
        <v>2016010019</v>
      </c>
      <c r="B21" s="37" t="str">
        <f>""</f>
        <v/>
      </c>
      <c r="C21" s="37" t="str">
        <f>""</f>
        <v/>
      </c>
      <c r="D21" s="37" t="str">
        <f>"0"</f>
        <v>0</v>
      </c>
      <c r="E21" s="37" t="str">
        <f>"0"</f>
        <v>0</v>
      </c>
      <c r="F21" s="37" t="str">
        <f>"0"</f>
        <v>0</v>
      </c>
      <c r="G21" s="37" t="str">
        <f>"2199-12-31"</f>
        <v>2199-12-31</v>
      </c>
      <c r="H21" s="37" t="str">
        <f>"2199-12-31"</f>
        <v>2199-12-31</v>
      </c>
      <c r="I21" s="37" t="str">
        <f>"2199-12-31"</f>
        <v>2199-12-31</v>
      </c>
      <c r="J21" s="37" t="str">
        <f>"2016-01-01"</f>
        <v>2016-01-01</v>
      </c>
      <c r="K21" s="37" t="str">
        <f>"0"</f>
        <v>0</v>
      </c>
      <c r="L21" s="37" t="str">
        <f>"0"</f>
        <v>0</v>
      </c>
      <c r="M21" s="37" t="str">
        <f>"0"</f>
        <v>0</v>
      </c>
      <c r="N21" s="37" t="str">
        <f>"0"</f>
        <v>0</v>
      </c>
      <c r="O21" s="37" t="str">
        <f>"0"</f>
        <v>0</v>
      </c>
      <c r="P21" s="37" t="str">
        <f>"0"</f>
        <v>0</v>
      </c>
      <c r="Q21" s="37" t="str">
        <f>"0"</f>
        <v>0</v>
      </c>
      <c r="R21" s="37" t="str">
        <f>"0"</f>
        <v>0</v>
      </c>
      <c r="S21" s="37" t="str">
        <f>"0"</f>
        <v>0</v>
      </c>
      <c r="T21" s="37" t="str">
        <f>"0"</f>
        <v>0</v>
      </c>
      <c r="U21" s="37" t="str">
        <f>"0"</f>
        <v>0</v>
      </c>
      <c r="V21" s="37" t="str">
        <f>"0"</f>
        <v>0</v>
      </c>
    </row>
    <row r="22" spans="1:23">
      <c r="A22" s="37" t="str">
        <f>"2016010020"</f>
        <v>2016010020</v>
      </c>
      <c r="B22" s="37" t="str">
        <f>""</f>
        <v/>
      </c>
      <c r="C22" s="37" t="str">
        <f>""</f>
        <v/>
      </c>
      <c r="D22" s="37" t="str">
        <f>"0"</f>
        <v>0</v>
      </c>
      <c r="E22" s="37" t="str">
        <f>"0"</f>
        <v>0</v>
      </c>
      <c r="F22" s="37" t="str">
        <f>"0"</f>
        <v>0</v>
      </c>
      <c r="G22" s="37" t="str">
        <f>"2199-12-31"</f>
        <v>2199-12-31</v>
      </c>
      <c r="H22" s="37" t="str">
        <f>"2199-12-31"</f>
        <v>2199-12-31</v>
      </c>
      <c r="I22" s="37" t="str">
        <f>"2199-12-31"</f>
        <v>2199-12-31</v>
      </c>
      <c r="J22" s="37" t="str">
        <f>"2016-01-01"</f>
        <v>2016-01-01</v>
      </c>
      <c r="K22" s="37" t="str">
        <f>"0"</f>
        <v>0</v>
      </c>
      <c r="L22" s="37" t="str">
        <f>"0"</f>
        <v>0</v>
      </c>
      <c r="M22" s="37" t="str">
        <f>"0"</f>
        <v>0</v>
      </c>
      <c r="N22" s="37" t="str">
        <f>"0"</f>
        <v>0</v>
      </c>
      <c r="O22" s="37" t="str">
        <f>"0"</f>
        <v>0</v>
      </c>
      <c r="P22" s="37" t="str">
        <f>"0"</f>
        <v>0</v>
      </c>
      <c r="Q22" s="37" t="str">
        <f>"0"</f>
        <v>0</v>
      </c>
      <c r="R22" s="37" t="str">
        <f>"0"</f>
        <v>0</v>
      </c>
      <c r="S22" s="37" t="str">
        <f>"0"</f>
        <v>0</v>
      </c>
      <c r="T22" s="37" t="str">
        <f>"0"</f>
        <v>0</v>
      </c>
      <c r="U22" s="37" t="str">
        <f>"0"</f>
        <v>0</v>
      </c>
      <c r="V22" s="37" t="str">
        <f>"0"</f>
        <v>0</v>
      </c>
    </row>
    <row r="23" spans="1:23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</row>
    <row r="24" spans="1:23">
      <c r="A24" s="93"/>
      <c r="B24" s="93"/>
      <c r="C24" s="93"/>
      <c r="D24" s="93"/>
      <c r="E24" s="93" t="s">
        <v>314</v>
      </c>
      <c r="F24" s="79" t="s">
        <v>299</v>
      </c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</row>
    <row r="25" spans="1:23" ht="76.2" customHeight="1">
      <c r="A25" s="93"/>
      <c r="B25" s="93"/>
      <c r="C25" s="93"/>
      <c r="D25" s="93"/>
      <c r="E25" s="93" t="s">
        <v>315</v>
      </c>
      <c r="F25" s="79" t="s">
        <v>316</v>
      </c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</row>
    <row r="26" spans="1:23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</row>
    <row r="29" spans="1:23">
      <c r="A29" s="8" t="s">
        <v>306</v>
      </c>
    </row>
    <row r="31" spans="1:23" ht="28.8">
      <c r="A31" s="26" t="s">
        <v>18</v>
      </c>
      <c r="B31" s="26" t="s">
        <v>124</v>
      </c>
      <c r="C31" s="26" t="s">
        <v>41</v>
      </c>
      <c r="D31" s="26" t="s">
        <v>42</v>
      </c>
      <c r="E31" s="26" t="s">
        <v>307</v>
      </c>
      <c r="F31" s="26" t="s">
        <v>206</v>
      </c>
      <c r="G31" s="8" t="s">
        <v>332</v>
      </c>
      <c r="H31" s="8" t="s">
        <v>333</v>
      </c>
      <c r="I31" s="8">
        <v>3</v>
      </c>
      <c r="J31" s="8">
        <v>4</v>
      </c>
      <c r="K31" s="8">
        <v>5</v>
      </c>
      <c r="L31" s="8">
        <v>6</v>
      </c>
      <c r="M31" s="8">
        <v>7</v>
      </c>
      <c r="N31" s="8">
        <v>8</v>
      </c>
      <c r="O31" s="8">
        <v>9</v>
      </c>
      <c r="P31" s="8">
        <v>10</v>
      </c>
      <c r="R31" s="26" t="s">
        <v>207</v>
      </c>
      <c r="S31" s="26" t="s">
        <v>208</v>
      </c>
      <c r="T31" s="26" t="s">
        <v>308</v>
      </c>
      <c r="U31" s="26" t="s">
        <v>309</v>
      </c>
      <c r="V31" s="26" t="s">
        <v>192</v>
      </c>
      <c r="W31" s="26" t="s">
        <v>193</v>
      </c>
    </row>
    <row r="32" spans="1:23">
      <c r="A32" s="26"/>
      <c r="B32" s="26"/>
      <c r="C32" s="26"/>
      <c r="D32" s="26"/>
      <c r="E32" s="26"/>
      <c r="F32" s="26"/>
      <c r="G32" s="94">
        <v>42610</v>
      </c>
      <c r="H32" s="94">
        <v>42580</v>
      </c>
      <c r="I32" s="94">
        <v>42550</v>
      </c>
      <c r="J32" s="94">
        <v>42520</v>
      </c>
      <c r="K32" s="94">
        <v>42490</v>
      </c>
      <c r="L32" s="94">
        <v>42460</v>
      </c>
      <c r="M32" s="94">
        <v>42430</v>
      </c>
      <c r="N32" s="94">
        <v>42400</v>
      </c>
      <c r="O32" s="94">
        <v>42370</v>
      </c>
      <c r="P32" s="94">
        <v>42340</v>
      </c>
      <c r="R32" s="26"/>
      <c r="S32" s="26"/>
      <c r="T32" s="26"/>
      <c r="U32" s="26"/>
      <c r="V32" s="26"/>
      <c r="W32" s="26"/>
    </row>
    <row r="33" spans="1:23" ht="43.2">
      <c r="A33" s="28">
        <v>2016010001</v>
      </c>
      <c r="B33" s="27">
        <v>42370</v>
      </c>
      <c r="C33" s="27">
        <v>42389</v>
      </c>
      <c r="D33" s="27">
        <v>42404</v>
      </c>
      <c r="E33" s="27">
        <v>42640</v>
      </c>
      <c r="F33" s="27">
        <v>42610</v>
      </c>
      <c r="G33" s="8" t="str">
        <f>IF(AND($B33&lt;G$32, G$32&lt;$D33), "Yes", "No")</f>
        <v>No</v>
      </c>
      <c r="H33" s="8" t="str">
        <f>IF(AND($B33&lt;H$32, H$32&lt;$D33), "Yes", "No")</f>
        <v>No</v>
      </c>
      <c r="I33" s="8" t="str">
        <f t="shared" ref="I33:P48" si="0">IF(AND($B33&lt;I$32, I$32&lt;$D33), "Yes", "No")</f>
        <v>No</v>
      </c>
      <c r="J33" s="8" t="str">
        <f t="shared" si="0"/>
        <v>No</v>
      </c>
      <c r="K33" s="8" t="str">
        <f t="shared" si="0"/>
        <v>No</v>
      </c>
      <c r="L33" s="8" t="str">
        <f t="shared" si="0"/>
        <v>No</v>
      </c>
      <c r="M33" s="8" t="str">
        <f t="shared" si="0"/>
        <v>No</v>
      </c>
      <c r="N33" s="8" t="str">
        <f t="shared" si="0"/>
        <v>Yes</v>
      </c>
      <c r="O33" s="8" t="str">
        <f>IF(AND($B33&lt;O$32, O$32&lt;$D33), "Yes", "No")</f>
        <v>No</v>
      </c>
      <c r="P33" s="8" t="str">
        <f>IF(AND($B33&lt;P$32, P$32&lt;$D33), "Yes", "No")</f>
        <v>No</v>
      </c>
      <c r="R33" s="27">
        <v>42640</v>
      </c>
      <c r="S33" s="27">
        <v>42671</v>
      </c>
      <c r="T33" s="28" t="s">
        <v>216</v>
      </c>
      <c r="U33" s="28" t="s">
        <v>310</v>
      </c>
      <c r="V33" s="28">
        <v>1</v>
      </c>
      <c r="W33" s="28">
        <v>1</v>
      </c>
    </row>
    <row r="34" spans="1:23">
      <c r="A34" s="28">
        <v>2016010002</v>
      </c>
      <c r="B34" s="27">
        <v>42370</v>
      </c>
      <c r="C34" s="27">
        <v>42394</v>
      </c>
      <c r="D34" s="27">
        <v>42409</v>
      </c>
      <c r="E34" s="27">
        <v>42640</v>
      </c>
      <c r="F34" s="27">
        <v>42610</v>
      </c>
      <c r="G34" s="8" t="str">
        <f t="shared" ref="G34:P52" si="1">IF(AND($B34&lt;G$32, G$32&lt;$D34), "Yes", "No")</f>
        <v>No</v>
      </c>
      <c r="H34" s="8" t="str">
        <f t="shared" si="1"/>
        <v>No</v>
      </c>
      <c r="I34" s="8" t="str">
        <f t="shared" si="0"/>
        <v>No</v>
      </c>
      <c r="J34" s="8" t="str">
        <f t="shared" si="0"/>
        <v>No</v>
      </c>
      <c r="K34" s="8" t="str">
        <f t="shared" si="0"/>
        <v>No</v>
      </c>
      <c r="L34" s="8" t="str">
        <f t="shared" si="0"/>
        <v>No</v>
      </c>
      <c r="M34" s="8" t="str">
        <f t="shared" si="0"/>
        <v>No</v>
      </c>
      <c r="N34" s="8" t="str">
        <f t="shared" si="0"/>
        <v>Yes</v>
      </c>
      <c r="O34" s="8" t="str">
        <f t="shared" si="0"/>
        <v>No</v>
      </c>
      <c r="P34" s="8" t="str">
        <f t="shared" si="0"/>
        <v>No</v>
      </c>
      <c r="R34" s="27">
        <v>42640</v>
      </c>
      <c r="S34" s="27">
        <v>42671</v>
      </c>
      <c r="T34" s="28" t="s">
        <v>216</v>
      </c>
      <c r="U34" s="28" t="s">
        <v>311</v>
      </c>
      <c r="V34" s="28">
        <v>1</v>
      </c>
      <c r="W34" s="28">
        <v>1</v>
      </c>
    </row>
    <row r="35" spans="1:23">
      <c r="A35" s="28">
        <v>2016010003</v>
      </c>
      <c r="B35" s="27">
        <v>42370</v>
      </c>
      <c r="C35" s="27">
        <v>42399</v>
      </c>
      <c r="D35" s="27">
        <v>42414</v>
      </c>
      <c r="E35" s="27">
        <v>42640</v>
      </c>
      <c r="F35" s="27">
        <v>42610</v>
      </c>
      <c r="G35" s="8" t="str">
        <f t="shared" si="1"/>
        <v>No</v>
      </c>
      <c r="H35" s="8" t="str">
        <f t="shared" si="1"/>
        <v>No</v>
      </c>
      <c r="I35" s="8" t="str">
        <f t="shared" si="0"/>
        <v>No</v>
      </c>
      <c r="J35" s="8" t="str">
        <f t="shared" si="0"/>
        <v>No</v>
      </c>
      <c r="K35" s="8" t="str">
        <f t="shared" si="0"/>
        <v>No</v>
      </c>
      <c r="L35" s="8" t="str">
        <f t="shared" si="0"/>
        <v>No</v>
      </c>
      <c r="M35" s="8" t="str">
        <f t="shared" si="0"/>
        <v>No</v>
      </c>
      <c r="N35" s="8" t="str">
        <f t="shared" si="0"/>
        <v>Yes</v>
      </c>
      <c r="O35" s="8" t="str">
        <f t="shared" si="0"/>
        <v>No</v>
      </c>
      <c r="P35" s="8" t="str">
        <f t="shared" si="0"/>
        <v>No</v>
      </c>
      <c r="R35" s="27">
        <v>42640</v>
      </c>
      <c r="S35" s="27">
        <v>42671</v>
      </c>
      <c r="T35" s="28" t="s">
        <v>216</v>
      </c>
      <c r="U35" s="28" t="s">
        <v>311</v>
      </c>
      <c r="V35" s="28">
        <v>1</v>
      </c>
      <c r="W35" s="28">
        <v>1</v>
      </c>
    </row>
    <row r="36" spans="1:23">
      <c r="A36" s="28">
        <v>2016010004</v>
      </c>
      <c r="B36" s="27">
        <v>42370</v>
      </c>
      <c r="C36" s="27">
        <v>42404</v>
      </c>
      <c r="D36" s="27">
        <v>42419</v>
      </c>
      <c r="E36" s="27">
        <v>42640</v>
      </c>
      <c r="F36" s="27">
        <v>42610</v>
      </c>
      <c r="G36" s="8" t="str">
        <f t="shared" si="1"/>
        <v>No</v>
      </c>
      <c r="H36" s="8" t="str">
        <f t="shared" si="1"/>
        <v>No</v>
      </c>
      <c r="I36" s="8" t="str">
        <f t="shared" si="0"/>
        <v>No</v>
      </c>
      <c r="J36" s="8" t="str">
        <f t="shared" si="0"/>
        <v>No</v>
      </c>
      <c r="K36" s="8" t="str">
        <f t="shared" si="0"/>
        <v>No</v>
      </c>
      <c r="L36" s="8" t="str">
        <f t="shared" si="0"/>
        <v>No</v>
      </c>
      <c r="M36" s="8" t="str">
        <f t="shared" si="0"/>
        <v>No</v>
      </c>
      <c r="N36" s="8" t="str">
        <f t="shared" si="0"/>
        <v>Yes</v>
      </c>
      <c r="O36" s="8" t="str">
        <f t="shared" si="0"/>
        <v>No</v>
      </c>
      <c r="P36" s="8" t="str">
        <f t="shared" si="0"/>
        <v>No</v>
      </c>
      <c r="R36" s="27">
        <v>42640</v>
      </c>
      <c r="S36" s="27">
        <v>42671</v>
      </c>
      <c r="T36" s="28" t="s">
        <v>216</v>
      </c>
      <c r="U36" s="28" t="s">
        <v>311</v>
      </c>
      <c r="V36" s="28">
        <v>1</v>
      </c>
      <c r="W36" s="28">
        <v>1</v>
      </c>
    </row>
    <row r="37" spans="1:23">
      <c r="A37" s="28">
        <v>2016010005</v>
      </c>
      <c r="B37" s="27">
        <v>42370</v>
      </c>
      <c r="C37" s="27">
        <v>42409</v>
      </c>
      <c r="D37" s="27">
        <v>42424</v>
      </c>
      <c r="E37" s="27">
        <v>42640</v>
      </c>
      <c r="F37" s="27">
        <v>42610</v>
      </c>
      <c r="G37" s="8" t="str">
        <f t="shared" si="1"/>
        <v>No</v>
      </c>
      <c r="H37" s="8" t="str">
        <f t="shared" si="1"/>
        <v>No</v>
      </c>
      <c r="I37" s="8" t="str">
        <f t="shared" si="0"/>
        <v>No</v>
      </c>
      <c r="J37" s="8" t="str">
        <f t="shared" si="0"/>
        <v>No</v>
      </c>
      <c r="K37" s="8" t="str">
        <f t="shared" si="0"/>
        <v>No</v>
      </c>
      <c r="L37" s="8" t="str">
        <f t="shared" si="0"/>
        <v>No</v>
      </c>
      <c r="M37" s="8" t="str">
        <f t="shared" si="0"/>
        <v>No</v>
      </c>
      <c r="N37" s="8" t="str">
        <f t="shared" si="0"/>
        <v>Yes</v>
      </c>
      <c r="O37" s="8" t="str">
        <f t="shared" si="0"/>
        <v>No</v>
      </c>
      <c r="P37" s="8" t="str">
        <f t="shared" si="0"/>
        <v>No</v>
      </c>
      <c r="R37" s="27">
        <v>42640</v>
      </c>
      <c r="S37" s="27">
        <v>42671</v>
      </c>
      <c r="T37" s="28" t="s">
        <v>216</v>
      </c>
      <c r="U37" s="28" t="s">
        <v>311</v>
      </c>
      <c r="V37" s="28">
        <v>1</v>
      </c>
      <c r="W37" s="28">
        <v>1</v>
      </c>
    </row>
    <row r="38" spans="1:23">
      <c r="A38" s="28">
        <v>2016010006</v>
      </c>
      <c r="B38" s="27">
        <v>42370</v>
      </c>
      <c r="C38" s="27">
        <v>42414</v>
      </c>
      <c r="D38" s="27">
        <v>42429</v>
      </c>
      <c r="E38" s="27">
        <v>42640</v>
      </c>
      <c r="F38" s="27">
        <v>42610</v>
      </c>
      <c r="G38" s="8" t="str">
        <f t="shared" si="1"/>
        <v>No</v>
      </c>
      <c r="H38" s="8" t="str">
        <f t="shared" si="1"/>
        <v>No</v>
      </c>
      <c r="I38" s="8" t="str">
        <f t="shared" si="0"/>
        <v>No</v>
      </c>
      <c r="J38" s="8" t="str">
        <f t="shared" si="0"/>
        <v>No</v>
      </c>
      <c r="K38" s="8" t="str">
        <f t="shared" si="0"/>
        <v>No</v>
      </c>
      <c r="L38" s="8" t="str">
        <f t="shared" si="0"/>
        <v>No</v>
      </c>
      <c r="M38" s="8" t="str">
        <f t="shared" si="0"/>
        <v>No</v>
      </c>
      <c r="N38" s="8" t="str">
        <f t="shared" si="0"/>
        <v>Yes</v>
      </c>
      <c r="O38" s="8" t="str">
        <f t="shared" si="0"/>
        <v>No</v>
      </c>
      <c r="P38" s="8" t="str">
        <f t="shared" si="0"/>
        <v>No</v>
      </c>
      <c r="R38" s="27">
        <v>42640</v>
      </c>
      <c r="S38" s="27">
        <v>42671</v>
      </c>
      <c r="T38" s="28" t="s">
        <v>216</v>
      </c>
      <c r="U38" s="28" t="s">
        <v>311</v>
      </c>
      <c r="V38" s="28">
        <v>1</v>
      </c>
      <c r="W38" s="28">
        <v>1</v>
      </c>
    </row>
    <row r="39" spans="1:23">
      <c r="A39" s="28">
        <v>2016010007</v>
      </c>
      <c r="B39" s="27">
        <v>42370</v>
      </c>
      <c r="C39" s="27">
        <v>42419</v>
      </c>
      <c r="D39" s="27">
        <v>42434</v>
      </c>
      <c r="E39" s="27">
        <v>42640</v>
      </c>
      <c r="F39" s="27">
        <v>42610</v>
      </c>
      <c r="G39" s="8" t="str">
        <f t="shared" si="1"/>
        <v>No</v>
      </c>
      <c r="H39" s="8" t="str">
        <f t="shared" si="1"/>
        <v>No</v>
      </c>
      <c r="I39" s="8" t="str">
        <f t="shared" si="0"/>
        <v>No</v>
      </c>
      <c r="J39" s="8" t="str">
        <f t="shared" si="0"/>
        <v>No</v>
      </c>
      <c r="K39" s="8" t="str">
        <f t="shared" si="0"/>
        <v>No</v>
      </c>
      <c r="L39" s="8" t="str">
        <f t="shared" si="0"/>
        <v>No</v>
      </c>
      <c r="M39" s="8" t="str">
        <f t="shared" si="0"/>
        <v>Yes</v>
      </c>
      <c r="N39" s="8" t="str">
        <f t="shared" si="0"/>
        <v>Yes</v>
      </c>
      <c r="O39" s="8" t="str">
        <f t="shared" si="0"/>
        <v>No</v>
      </c>
      <c r="P39" s="8" t="str">
        <f t="shared" si="0"/>
        <v>No</v>
      </c>
      <c r="R39" s="27">
        <v>42640</v>
      </c>
      <c r="S39" s="27">
        <v>42671</v>
      </c>
      <c r="T39" s="28" t="s">
        <v>216</v>
      </c>
      <c r="U39" s="28" t="s">
        <v>311</v>
      </c>
      <c r="V39" s="28">
        <v>1</v>
      </c>
      <c r="W39" s="28">
        <v>1</v>
      </c>
    </row>
    <row r="40" spans="1:23">
      <c r="A40" s="28">
        <v>2016010008</v>
      </c>
      <c r="B40" s="27">
        <v>42370</v>
      </c>
      <c r="C40" s="27">
        <v>42424</v>
      </c>
      <c r="D40" s="27">
        <v>42440</v>
      </c>
      <c r="E40" s="27">
        <v>42640</v>
      </c>
      <c r="F40" s="27">
        <v>42610</v>
      </c>
      <c r="G40" s="8" t="str">
        <f t="shared" si="1"/>
        <v>No</v>
      </c>
      <c r="H40" s="8" t="str">
        <f t="shared" si="1"/>
        <v>No</v>
      </c>
      <c r="I40" s="8" t="str">
        <f t="shared" si="0"/>
        <v>No</v>
      </c>
      <c r="J40" s="8" t="str">
        <f t="shared" si="0"/>
        <v>No</v>
      </c>
      <c r="K40" s="8" t="str">
        <f t="shared" si="0"/>
        <v>No</v>
      </c>
      <c r="L40" s="8" t="str">
        <f t="shared" si="0"/>
        <v>No</v>
      </c>
      <c r="M40" s="8" t="str">
        <f t="shared" si="0"/>
        <v>Yes</v>
      </c>
      <c r="N40" s="8" t="str">
        <f t="shared" si="0"/>
        <v>Yes</v>
      </c>
      <c r="O40" s="8" t="str">
        <f t="shared" si="0"/>
        <v>No</v>
      </c>
      <c r="P40" s="8" t="str">
        <f t="shared" si="0"/>
        <v>No</v>
      </c>
      <c r="R40" s="27">
        <v>42640</v>
      </c>
      <c r="S40" s="27">
        <v>42671</v>
      </c>
      <c r="T40" s="28" t="s">
        <v>216</v>
      </c>
      <c r="U40" s="28" t="s">
        <v>311</v>
      </c>
      <c r="V40" s="28">
        <v>1</v>
      </c>
      <c r="W40" s="28">
        <v>1</v>
      </c>
    </row>
    <row r="41" spans="1:23">
      <c r="A41" s="28">
        <v>2016010009</v>
      </c>
      <c r="B41" s="27">
        <v>42370</v>
      </c>
      <c r="C41" s="27">
        <v>42429</v>
      </c>
      <c r="D41" s="27">
        <v>42445</v>
      </c>
      <c r="E41" s="27">
        <v>42640</v>
      </c>
      <c r="F41" s="27">
        <v>42610</v>
      </c>
      <c r="G41" s="8" t="str">
        <f t="shared" si="1"/>
        <v>No</v>
      </c>
      <c r="H41" s="8" t="str">
        <f t="shared" si="1"/>
        <v>No</v>
      </c>
      <c r="I41" s="8" t="str">
        <f t="shared" si="0"/>
        <v>No</v>
      </c>
      <c r="J41" s="8" t="str">
        <f t="shared" si="0"/>
        <v>No</v>
      </c>
      <c r="K41" s="8" t="str">
        <f t="shared" si="0"/>
        <v>No</v>
      </c>
      <c r="L41" s="8" t="str">
        <f t="shared" si="0"/>
        <v>No</v>
      </c>
      <c r="M41" s="8" t="str">
        <f t="shared" si="0"/>
        <v>Yes</v>
      </c>
      <c r="N41" s="8" t="str">
        <f t="shared" si="0"/>
        <v>Yes</v>
      </c>
      <c r="O41" s="8" t="str">
        <f t="shared" si="0"/>
        <v>No</v>
      </c>
      <c r="P41" s="8" t="str">
        <f t="shared" si="0"/>
        <v>No</v>
      </c>
      <c r="R41" s="27">
        <v>42640</v>
      </c>
      <c r="S41" s="27">
        <v>42671</v>
      </c>
      <c r="T41" s="28" t="s">
        <v>216</v>
      </c>
      <c r="U41" s="28" t="s">
        <v>311</v>
      </c>
      <c r="V41" s="28">
        <v>1</v>
      </c>
      <c r="W41" s="28">
        <v>1</v>
      </c>
    </row>
    <row r="42" spans="1:23">
      <c r="A42" s="28">
        <v>2016010010</v>
      </c>
      <c r="B42" s="27">
        <v>42370</v>
      </c>
      <c r="C42" s="27">
        <v>42434</v>
      </c>
      <c r="D42" s="27">
        <v>42450</v>
      </c>
      <c r="E42" s="27">
        <v>42640</v>
      </c>
      <c r="F42" s="27">
        <v>42610</v>
      </c>
      <c r="G42" s="8" t="str">
        <f t="shared" si="1"/>
        <v>No</v>
      </c>
      <c r="H42" s="8" t="str">
        <f t="shared" si="1"/>
        <v>No</v>
      </c>
      <c r="I42" s="8" t="str">
        <f t="shared" si="0"/>
        <v>No</v>
      </c>
      <c r="J42" s="8" t="str">
        <f t="shared" si="0"/>
        <v>No</v>
      </c>
      <c r="K42" s="8" t="str">
        <f t="shared" si="0"/>
        <v>No</v>
      </c>
      <c r="L42" s="8" t="str">
        <f t="shared" si="0"/>
        <v>No</v>
      </c>
      <c r="M42" s="8" t="str">
        <f t="shared" si="0"/>
        <v>Yes</v>
      </c>
      <c r="N42" s="8" t="str">
        <f t="shared" si="0"/>
        <v>Yes</v>
      </c>
      <c r="O42" s="8" t="str">
        <f t="shared" si="0"/>
        <v>No</v>
      </c>
      <c r="P42" s="8" t="str">
        <f t="shared" si="0"/>
        <v>No</v>
      </c>
      <c r="R42" s="27">
        <v>42640</v>
      </c>
      <c r="S42" s="27">
        <v>42671</v>
      </c>
      <c r="T42" s="28" t="s">
        <v>216</v>
      </c>
      <c r="U42" s="28" t="s">
        <v>311</v>
      </c>
      <c r="V42" s="28">
        <v>1</v>
      </c>
      <c r="W42" s="28">
        <v>1</v>
      </c>
    </row>
    <row r="43" spans="1:23" ht="28.8">
      <c r="A43" s="28">
        <v>2016010011</v>
      </c>
      <c r="B43" s="27">
        <v>42370</v>
      </c>
      <c r="C43" s="27">
        <v>109574</v>
      </c>
      <c r="D43" s="27">
        <v>109574</v>
      </c>
      <c r="E43" s="27">
        <v>42640</v>
      </c>
      <c r="F43" s="27">
        <v>42610</v>
      </c>
      <c r="G43" s="8" t="str">
        <f t="shared" si="1"/>
        <v>Yes</v>
      </c>
      <c r="H43" s="8" t="str">
        <f t="shared" si="1"/>
        <v>Yes</v>
      </c>
      <c r="I43" s="8" t="str">
        <f t="shared" si="0"/>
        <v>Yes</v>
      </c>
      <c r="J43" s="8" t="str">
        <f t="shared" si="0"/>
        <v>Yes</v>
      </c>
      <c r="K43" s="8" t="str">
        <f t="shared" si="0"/>
        <v>Yes</v>
      </c>
      <c r="L43" s="8" t="str">
        <f t="shared" si="0"/>
        <v>Yes</v>
      </c>
      <c r="M43" s="8" t="str">
        <f t="shared" si="0"/>
        <v>Yes</v>
      </c>
      <c r="N43" s="8" t="str">
        <f t="shared" si="0"/>
        <v>Yes</v>
      </c>
      <c r="O43" s="8" t="str">
        <f t="shared" si="0"/>
        <v>No</v>
      </c>
      <c r="P43" s="8" t="str">
        <f t="shared" si="0"/>
        <v>No</v>
      </c>
      <c r="R43" s="27">
        <v>42640</v>
      </c>
      <c r="S43" s="27">
        <v>42671</v>
      </c>
      <c r="T43" s="28" t="s">
        <v>213</v>
      </c>
      <c r="U43" s="28" t="s">
        <v>312</v>
      </c>
      <c r="V43" s="28">
        <v>1</v>
      </c>
      <c r="W43" s="28">
        <v>1</v>
      </c>
    </row>
    <row r="44" spans="1:23">
      <c r="A44" s="28">
        <v>2016010012</v>
      </c>
      <c r="B44" s="27">
        <v>42370</v>
      </c>
      <c r="C44" s="27">
        <v>109574</v>
      </c>
      <c r="D44" s="27">
        <v>109574</v>
      </c>
      <c r="E44" s="27">
        <v>42640</v>
      </c>
      <c r="F44" s="27">
        <v>42610</v>
      </c>
      <c r="G44" s="8" t="str">
        <f t="shared" si="1"/>
        <v>Yes</v>
      </c>
      <c r="H44" s="8" t="str">
        <f t="shared" si="1"/>
        <v>Yes</v>
      </c>
      <c r="I44" s="8" t="str">
        <f t="shared" si="0"/>
        <v>Yes</v>
      </c>
      <c r="J44" s="8" t="str">
        <f t="shared" si="0"/>
        <v>Yes</v>
      </c>
      <c r="K44" s="8" t="str">
        <f t="shared" si="0"/>
        <v>Yes</v>
      </c>
      <c r="L44" s="8" t="str">
        <f t="shared" si="0"/>
        <v>Yes</v>
      </c>
      <c r="M44" s="8" t="str">
        <f t="shared" si="0"/>
        <v>Yes</v>
      </c>
      <c r="N44" s="8" t="str">
        <f t="shared" si="0"/>
        <v>Yes</v>
      </c>
      <c r="O44" s="8" t="str">
        <f t="shared" si="0"/>
        <v>No</v>
      </c>
      <c r="P44" s="8" t="str">
        <f t="shared" si="0"/>
        <v>No</v>
      </c>
      <c r="R44" s="27">
        <v>42640</v>
      </c>
      <c r="S44" s="27">
        <v>42671</v>
      </c>
      <c r="T44" s="28" t="s">
        <v>213</v>
      </c>
      <c r="U44" s="28" t="s">
        <v>311</v>
      </c>
      <c r="V44" s="28">
        <v>1</v>
      </c>
      <c r="W44" s="28">
        <v>1</v>
      </c>
    </row>
    <row r="45" spans="1:23">
      <c r="A45" s="28">
        <v>2016010013</v>
      </c>
      <c r="B45" s="27">
        <v>42370</v>
      </c>
      <c r="C45" s="27">
        <v>109574</v>
      </c>
      <c r="D45" s="27">
        <v>109574</v>
      </c>
      <c r="E45" s="27">
        <v>42640</v>
      </c>
      <c r="F45" s="27">
        <v>42610</v>
      </c>
      <c r="G45" s="8" t="str">
        <f t="shared" si="1"/>
        <v>Yes</v>
      </c>
      <c r="H45" s="8" t="str">
        <f t="shared" si="1"/>
        <v>Yes</v>
      </c>
      <c r="I45" s="8" t="str">
        <f t="shared" si="0"/>
        <v>Yes</v>
      </c>
      <c r="J45" s="8" t="str">
        <f t="shared" si="0"/>
        <v>Yes</v>
      </c>
      <c r="K45" s="8" t="str">
        <f t="shared" si="0"/>
        <v>Yes</v>
      </c>
      <c r="L45" s="8" t="str">
        <f t="shared" si="0"/>
        <v>Yes</v>
      </c>
      <c r="M45" s="8" t="str">
        <f t="shared" si="0"/>
        <v>Yes</v>
      </c>
      <c r="N45" s="8" t="str">
        <f t="shared" si="0"/>
        <v>Yes</v>
      </c>
      <c r="O45" s="8" t="str">
        <f t="shared" si="0"/>
        <v>No</v>
      </c>
      <c r="P45" s="8" t="str">
        <f t="shared" si="0"/>
        <v>No</v>
      </c>
      <c r="R45" s="27">
        <v>42640</v>
      </c>
      <c r="S45" s="27">
        <v>42671</v>
      </c>
      <c r="T45" s="28" t="s">
        <v>213</v>
      </c>
      <c r="U45" s="28" t="s">
        <v>311</v>
      </c>
      <c r="V45" s="28">
        <v>1</v>
      </c>
      <c r="W45" s="28">
        <v>1</v>
      </c>
    </row>
    <row r="46" spans="1:23">
      <c r="A46" s="28">
        <v>2016010014</v>
      </c>
      <c r="B46" s="27">
        <v>42370</v>
      </c>
      <c r="C46" s="27">
        <v>109574</v>
      </c>
      <c r="D46" s="27">
        <v>109574</v>
      </c>
      <c r="E46" s="27">
        <v>42640</v>
      </c>
      <c r="F46" s="27">
        <v>42610</v>
      </c>
      <c r="G46" s="8" t="str">
        <f t="shared" si="1"/>
        <v>Yes</v>
      </c>
      <c r="H46" s="8" t="str">
        <f t="shared" si="1"/>
        <v>Yes</v>
      </c>
      <c r="I46" s="8" t="str">
        <f t="shared" si="0"/>
        <v>Yes</v>
      </c>
      <c r="J46" s="8" t="str">
        <f t="shared" si="0"/>
        <v>Yes</v>
      </c>
      <c r="K46" s="8" t="str">
        <f t="shared" si="0"/>
        <v>Yes</v>
      </c>
      <c r="L46" s="8" t="str">
        <f t="shared" si="0"/>
        <v>Yes</v>
      </c>
      <c r="M46" s="8" t="str">
        <f t="shared" si="0"/>
        <v>Yes</v>
      </c>
      <c r="N46" s="8" t="str">
        <f t="shared" si="0"/>
        <v>Yes</v>
      </c>
      <c r="O46" s="8" t="str">
        <f t="shared" si="0"/>
        <v>No</v>
      </c>
      <c r="P46" s="8" t="str">
        <f t="shared" si="0"/>
        <v>No</v>
      </c>
      <c r="R46" s="27">
        <v>42640</v>
      </c>
      <c r="S46" s="27">
        <v>42671</v>
      </c>
      <c r="T46" s="28" t="s">
        <v>213</v>
      </c>
      <c r="U46" s="28" t="s">
        <v>311</v>
      </c>
      <c r="V46" s="28">
        <v>1</v>
      </c>
      <c r="W46" s="28">
        <v>1</v>
      </c>
    </row>
    <row r="47" spans="1:23">
      <c r="A47" s="28">
        <v>2016010015</v>
      </c>
      <c r="B47" s="27">
        <v>42370</v>
      </c>
      <c r="C47" s="27">
        <v>109574</v>
      </c>
      <c r="D47" s="27">
        <v>109574</v>
      </c>
      <c r="E47" s="27">
        <v>42640</v>
      </c>
      <c r="F47" s="27">
        <v>42610</v>
      </c>
      <c r="G47" s="8" t="str">
        <f t="shared" si="1"/>
        <v>Yes</v>
      </c>
      <c r="H47" s="8" t="str">
        <f t="shared" si="1"/>
        <v>Yes</v>
      </c>
      <c r="I47" s="8" t="str">
        <f t="shared" si="0"/>
        <v>Yes</v>
      </c>
      <c r="J47" s="8" t="str">
        <f t="shared" si="0"/>
        <v>Yes</v>
      </c>
      <c r="K47" s="8" t="str">
        <f t="shared" si="0"/>
        <v>Yes</v>
      </c>
      <c r="L47" s="8" t="str">
        <f t="shared" si="0"/>
        <v>Yes</v>
      </c>
      <c r="M47" s="8" t="str">
        <f t="shared" si="0"/>
        <v>Yes</v>
      </c>
      <c r="N47" s="8" t="str">
        <f t="shared" si="0"/>
        <v>Yes</v>
      </c>
      <c r="O47" s="8" t="str">
        <f t="shared" si="0"/>
        <v>No</v>
      </c>
      <c r="P47" s="8" t="str">
        <f t="shared" si="0"/>
        <v>No</v>
      </c>
      <c r="R47" s="27">
        <v>42640</v>
      </c>
      <c r="S47" s="27">
        <v>42671</v>
      </c>
      <c r="T47" s="28" t="s">
        <v>213</v>
      </c>
      <c r="U47" s="28" t="s">
        <v>311</v>
      </c>
      <c r="V47" s="28">
        <v>1</v>
      </c>
      <c r="W47" s="28">
        <v>1</v>
      </c>
    </row>
    <row r="48" spans="1:23">
      <c r="A48" s="28">
        <v>2016010016</v>
      </c>
      <c r="B48" s="27">
        <v>42370</v>
      </c>
      <c r="C48" s="27">
        <v>109574</v>
      </c>
      <c r="D48" s="27">
        <v>109574</v>
      </c>
      <c r="E48" s="27">
        <v>42640</v>
      </c>
      <c r="F48" s="27">
        <v>42610</v>
      </c>
      <c r="G48" s="8" t="str">
        <f t="shared" si="1"/>
        <v>Yes</v>
      </c>
      <c r="H48" s="8" t="str">
        <f t="shared" si="1"/>
        <v>Yes</v>
      </c>
      <c r="I48" s="8" t="str">
        <f t="shared" si="0"/>
        <v>Yes</v>
      </c>
      <c r="J48" s="8" t="str">
        <f t="shared" si="0"/>
        <v>Yes</v>
      </c>
      <c r="K48" s="8" t="str">
        <f t="shared" si="0"/>
        <v>Yes</v>
      </c>
      <c r="L48" s="8" t="str">
        <f t="shared" si="0"/>
        <v>Yes</v>
      </c>
      <c r="M48" s="8" t="str">
        <f t="shared" si="0"/>
        <v>Yes</v>
      </c>
      <c r="N48" s="8" t="str">
        <f t="shared" si="0"/>
        <v>Yes</v>
      </c>
      <c r="O48" s="8" t="str">
        <f t="shared" si="0"/>
        <v>No</v>
      </c>
      <c r="P48" s="8" t="str">
        <f t="shared" si="0"/>
        <v>No</v>
      </c>
      <c r="R48" s="27">
        <v>42640</v>
      </c>
      <c r="S48" s="27">
        <v>42671</v>
      </c>
      <c r="T48" s="28" t="s">
        <v>213</v>
      </c>
      <c r="U48" s="28" t="s">
        <v>311</v>
      </c>
      <c r="V48" s="28">
        <v>1</v>
      </c>
      <c r="W48" s="28">
        <v>1</v>
      </c>
    </row>
    <row r="49" spans="1:23">
      <c r="A49" s="28">
        <v>2016010017</v>
      </c>
      <c r="B49" s="27">
        <v>42370</v>
      </c>
      <c r="C49" s="27">
        <v>109574</v>
      </c>
      <c r="D49" s="27">
        <v>109574</v>
      </c>
      <c r="E49" s="27">
        <v>42640</v>
      </c>
      <c r="F49" s="27">
        <v>42610</v>
      </c>
      <c r="G49" s="8" t="str">
        <f t="shared" si="1"/>
        <v>Yes</v>
      </c>
      <c r="H49" s="8" t="str">
        <f t="shared" si="1"/>
        <v>Yes</v>
      </c>
      <c r="I49" s="8" t="str">
        <f t="shared" si="1"/>
        <v>Yes</v>
      </c>
      <c r="J49" s="8" t="str">
        <f t="shared" si="1"/>
        <v>Yes</v>
      </c>
      <c r="K49" s="8" t="str">
        <f t="shared" si="1"/>
        <v>Yes</v>
      </c>
      <c r="L49" s="8" t="str">
        <f t="shared" si="1"/>
        <v>Yes</v>
      </c>
      <c r="M49" s="8" t="str">
        <f t="shared" si="1"/>
        <v>Yes</v>
      </c>
      <c r="N49" s="8" t="str">
        <f t="shared" si="1"/>
        <v>Yes</v>
      </c>
      <c r="O49" s="8" t="str">
        <f t="shared" si="1"/>
        <v>No</v>
      </c>
      <c r="P49" s="8" t="str">
        <f t="shared" si="1"/>
        <v>No</v>
      </c>
      <c r="R49" s="27">
        <v>42640</v>
      </c>
      <c r="S49" s="27">
        <v>42671</v>
      </c>
      <c r="T49" s="28" t="s">
        <v>213</v>
      </c>
      <c r="U49" s="28" t="s">
        <v>311</v>
      </c>
      <c r="V49" s="28">
        <v>1</v>
      </c>
      <c r="W49" s="28">
        <v>1</v>
      </c>
    </row>
    <row r="50" spans="1:23">
      <c r="A50" s="28">
        <v>2016010018</v>
      </c>
      <c r="B50" s="27">
        <v>42370</v>
      </c>
      <c r="C50" s="27">
        <v>109574</v>
      </c>
      <c r="D50" s="27">
        <v>109574</v>
      </c>
      <c r="E50" s="27">
        <v>42640</v>
      </c>
      <c r="F50" s="27">
        <v>42610</v>
      </c>
      <c r="G50" s="8" t="str">
        <f t="shared" si="1"/>
        <v>Yes</v>
      </c>
      <c r="H50" s="8" t="str">
        <f t="shared" si="1"/>
        <v>Yes</v>
      </c>
      <c r="I50" s="8" t="str">
        <f t="shared" si="1"/>
        <v>Yes</v>
      </c>
      <c r="J50" s="8" t="str">
        <f t="shared" si="1"/>
        <v>Yes</v>
      </c>
      <c r="K50" s="8" t="str">
        <f t="shared" si="1"/>
        <v>Yes</v>
      </c>
      <c r="L50" s="8" t="str">
        <f t="shared" si="1"/>
        <v>Yes</v>
      </c>
      <c r="M50" s="8" t="str">
        <f t="shared" si="1"/>
        <v>Yes</v>
      </c>
      <c r="N50" s="8" t="str">
        <f t="shared" si="1"/>
        <v>Yes</v>
      </c>
      <c r="O50" s="8" t="str">
        <f t="shared" si="1"/>
        <v>No</v>
      </c>
      <c r="P50" s="8" t="str">
        <f t="shared" si="1"/>
        <v>No</v>
      </c>
      <c r="R50" s="27">
        <v>42640</v>
      </c>
      <c r="S50" s="27">
        <v>42671</v>
      </c>
      <c r="T50" s="28" t="s">
        <v>213</v>
      </c>
      <c r="U50" s="28" t="s">
        <v>311</v>
      </c>
      <c r="V50" s="28">
        <v>1</v>
      </c>
      <c r="W50" s="28">
        <v>1</v>
      </c>
    </row>
    <row r="51" spans="1:23">
      <c r="A51" s="28">
        <v>2016010019</v>
      </c>
      <c r="B51" s="27">
        <v>42370</v>
      </c>
      <c r="C51" s="27">
        <v>109574</v>
      </c>
      <c r="D51" s="27">
        <v>109574</v>
      </c>
      <c r="E51" s="27">
        <v>42640</v>
      </c>
      <c r="F51" s="27">
        <v>42610</v>
      </c>
      <c r="G51" s="8" t="str">
        <f t="shared" si="1"/>
        <v>Yes</v>
      </c>
      <c r="H51" s="8" t="str">
        <f t="shared" si="1"/>
        <v>Yes</v>
      </c>
      <c r="I51" s="8" t="str">
        <f t="shared" si="1"/>
        <v>Yes</v>
      </c>
      <c r="J51" s="8" t="str">
        <f t="shared" si="1"/>
        <v>Yes</v>
      </c>
      <c r="K51" s="8" t="str">
        <f t="shared" si="1"/>
        <v>Yes</v>
      </c>
      <c r="L51" s="8" t="str">
        <f t="shared" si="1"/>
        <v>Yes</v>
      </c>
      <c r="M51" s="8" t="str">
        <f t="shared" si="1"/>
        <v>Yes</v>
      </c>
      <c r="N51" s="8" t="str">
        <f t="shared" si="1"/>
        <v>Yes</v>
      </c>
      <c r="O51" s="8" t="str">
        <f t="shared" si="1"/>
        <v>No</v>
      </c>
      <c r="P51" s="8" t="str">
        <f t="shared" si="1"/>
        <v>No</v>
      </c>
      <c r="R51" s="27">
        <v>42640</v>
      </c>
      <c r="S51" s="27">
        <v>42671</v>
      </c>
      <c r="T51" s="28" t="s">
        <v>213</v>
      </c>
      <c r="U51" s="28" t="s">
        <v>311</v>
      </c>
      <c r="V51" s="28">
        <v>1</v>
      </c>
      <c r="W51" s="28">
        <v>1</v>
      </c>
    </row>
    <row r="52" spans="1:23">
      <c r="A52" s="28">
        <v>2016010020</v>
      </c>
      <c r="B52" s="27">
        <v>42370</v>
      </c>
      <c r="C52" s="27">
        <v>109574</v>
      </c>
      <c r="D52" s="27">
        <v>109574</v>
      </c>
      <c r="E52" s="27">
        <v>42640</v>
      </c>
      <c r="F52" s="27">
        <v>42610</v>
      </c>
      <c r="G52" s="8" t="str">
        <f t="shared" si="1"/>
        <v>Yes</v>
      </c>
      <c r="R52" s="27">
        <v>42640</v>
      </c>
      <c r="S52" s="27">
        <v>42671</v>
      </c>
      <c r="T52" s="28" t="s">
        <v>213</v>
      </c>
      <c r="U52" s="28" t="s">
        <v>311</v>
      </c>
      <c r="V52" s="28">
        <v>1</v>
      </c>
      <c r="W52" s="28">
        <v>1</v>
      </c>
    </row>
    <row r="56" spans="1:23">
      <c r="A56" s="8" t="s">
        <v>313</v>
      </c>
    </row>
    <row r="58" spans="1:23">
      <c r="A58" s="26" t="s">
        <v>18</v>
      </c>
      <c r="B58" s="26" t="s">
        <v>119</v>
      </c>
      <c r="C58" s="26" t="s">
        <v>192</v>
      </c>
      <c r="D58" s="26" t="s">
        <v>193</v>
      </c>
      <c r="E58" s="26" t="s">
        <v>301</v>
      </c>
      <c r="F58" s="26" t="s">
        <v>124</v>
      </c>
      <c r="G58" s="26" t="s">
        <v>41</v>
      </c>
      <c r="H58" s="26" t="s">
        <v>42</v>
      </c>
      <c r="I58" s="26" t="s">
        <v>43</v>
      </c>
      <c r="J58" s="26" t="s">
        <v>19</v>
      </c>
      <c r="K58" s="26" t="s">
        <v>26</v>
      </c>
      <c r="L58" s="26" t="s">
        <v>28</v>
      </c>
      <c r="M58" s="26" t="s">
        <v>34</v>
      </c>
      <c r="N58" s="26" t="s">
        <v>209</v>
      </c>
      <c r="O58" s="26" t="s">
        <v>300</v>
      </c>
    </row>
    <row r="59" spans="1:23">
      <c r="A59" s="28">
        <v>2016010011</v>
      </c>
      <c r="B59" s="28" t="s">
        <v>127</v>
      </c>
      <c r="C59" s="28">
        <v>1</v>
      </c>
      <c r="D59" s="28">
        <v>1</v>
      </c>
      <c r="E59" s="28">
        <v>0.73799999999999999</v>
      </c>
      <c r="F59" s="27">
        <v>42370</v>
      </c>
      <c r="G59" s="27">
        <v>109574</v>
      </c>
      <c r="H59" s="27">
        <v>109574</v>
      </c>
      <c r="I59" s="27">
        <v>109574</v>
      </c>
      <c r="J59" s="28" t="s">
        <v>20</v>
      </c>
      <c r="K59" s="28">
        <v>1</v>
      </c>
      <c r="L59" s="28">
        <v>3</v>
      </c>
      <c r="M59" s="28">
        <v>913</v>
      </c>
      <c r="N59" s="28">
        <v>0</v>
      </c>
      <c r="O59" s="28">
        <v>270</v>
      </c>
    </row>
    <row r="60" spans="1:23">
      <c r="A60" s="28">
        <v>2016010012</v>
      </c>
      <c r="B60" s="28" t="s">
        <v>127</v>
      </c>
      <c r="C60" s="28">
        <v>1</v>
      </c>
      <c r="D60" s="28">
        <v>1</v>
      </c>
      <c r="E60" s="28">
        <v>0.73799999999999999</v>
      </c>
      <c r="F60" s="27">
        <v>42370</v>
      </c>
      <c r="G60" s="27">
        <v>109574</v>
      </c>
      <c r="H60" s="27">
        <v>109574</v>
      </c>
      <c r="I60" s="27">
        <v>109574</v>
      </c>
      <c r="J60" s="28" t="s">
        <v>20</v>
      </c>
      <c r="K60" s="28">
        <v>1</v>
      </c>
      <c r="L60" s="28">
        <v>3</v>
      </c>
      <c r="M60" s="28">
        <v>913</v>
      </c>
      <c r="N60" s="28">
        <v>0</v>
      </c>
      <c r="O60" s="28">
        <v>270</v>
      </c>
    </row>
    <row r="61" spans="1:23">
      <c r="A61" s="28">
        <v>2016010013</v>
      </c>
      <c r="B61" s="28" t="s">
        <v>127</v>
      </c>
      <c r="C61" s="28">
        <v>1</v>
      </c>
      <c r="D61" s="28">
        <v>1</v>
      </c>
      <c r="E61" s="28">
        <v>0.73799999999999999</v>
      </c>
      <c r="F61" s="27">
        <v>42370</v>
      </c>
      <c r="G61" s="27">
        <v>109574</v>
      </c>
      <c r="H61" s="27">
        <v>109574</v>
      </c>
      <c r="I61" s="27">
        <v>109574</v>
      </c>
      <c r="J61" s="28" t="s">
        <v>20</v>
      </c>
      <c r="K61" s="28">
        <v>1</v>
      </c>
      <c r="L61" s="28">
        <v>3</v>
      </c>
      <c r="M61" s="28">
        <v>913</v>
      </c>
      <c r="N61" s="28">
        <v>0</v>
      </c>
      <c r="O61" s="28">
        <v>270</v>
      </c>
    </row>
    <row r="62" spans="1:23">
      <c r="A62" s="28">
        <v>2016010014</v>
      </c>
      <c r="B62" s="28" t="s">
        <v>127</v>
      </c>
      <c r="C62" s="28">
        <v>1</v>
      </c>
      <c r="D62" s="28">
        <v>1</v>
      </c>
      <c r="E62" s="28">
        <v>0.73799999999999999</v>
      </c>
      <c r="F62" s="27">
        <v>42370</v>
      </c>
      <c r="G62" s="27">
        <v>109574</v>
      </c>
      <c r="H62" s="27">
        <v>109574</v>
      </c>
      <c r="I62" s="27">
        <v>109574</v>
      </c>
      <c r="J62" s="28" t="s">
        <v>20</v>
      </c>
      <c r="K62" s="28">
        <v>1</v>
      </c>
      <c r="L62" s="28">
        <v>3</v>
      </c>
      <c r="M62" s="28">
        <v>913</v>
      </c>
      <c r="N62" s="28">
        <v>0</v>
      </c>
      <c r="O62" s="28">
        <v>270</v>
      </c>
    </row>
    <row r="63" spans="1:23">
      <c r="A63" s="28">
        <v>2016010015</v>
      </c>
      <c r="B63" s="28" t="s">
        <v>127</v>
      </c>
      <c r="C63" s="28">
        <v>1</v>
      </c>
      <c r="D63" s="28">
        <v>1</v>
      </c>
      <c r="E63" s="28">
        <v>0.73799999999999999</v>
      </c>
      <c r="F63" s="27">
        <v>42370</v>
      </c>
      <c r="G63" s="27">
        <v>109574</v>
      </c>
      <c r="H63" s="27">
        <v>109574</v>
      </c>
      <c r="I63" s="27">
        <v>109574</v>
      </c>
      <c r="J63" s="28" t="s">
        <v>20</v>
      </c>
      <c r="K63" s="28">
        <v>1</v>
      </c>
      <c r="L63" s="28">
        <v>3</v>
      </c>
      <c r="M63" s="28">
        <v>913</v>
      </c>
      <c r="N63" s="28">
        <v>0</v>
      </c>
      <c r="O63" s="28">
        <v>270</v>
      </c>
    </row>
    <row r="64" spans="1:23">
      <c r="A64" s="28">
        <v>2016010016</v>
      </c>
      <c r="B64" s="28" t="s">
        <v>127</v>
      </c>
      <c r="C64" s="28">
        <v>1</v>
      </c>
      <c r="D64" s="28">
        <v>1</v>
      </c>
      <c r="E64" s="28">
        <v>0.73799999999999999</v>
      </c>
      <c r="F64" s="27">
        <v>42370</v>
      </c>
      <c r="G64" s="27">
        <v>109574</v>
      </c>
      <c r="H64" s="27">
        <v>109574</v>
      </c>
      <c r="I64" s="27">
        <v>109574</v>
      </c>
      <c r="J64" s="28" t="s">
        <v>20</v>
      </c>
      <c r="K64" s="28">
        <v>1</v>
      </c>
      <c r="L64" s="28">
        <v>3</v>
      </c>
      <c r="M64" s="28">
        <v>913</v>
      </c>
      <c r="N64" s="28">
        <v>0</v>
      </c>
      <c r="O64" s="28">
        <v>270</v>
      </c>
    </row>
    <row r="65" spans="1:16">
      <c r="A65" s="28">
        <v>2016010017</v>
      </c>
      <c r="B65" s="28" t="s">
        <v>127</v>
      </c>
      <c r="C65" s="28">
        <v>1</v>
      </c>
      <c r="D65" s="28">
        <v>1</v>
      </c>
      <c r="E65" s="28">
        <v>0.73799999999999999</v>
      </c>
      <c r="F65" s="27">
        <v>42370</v>
      </c>
      <c r="G65" s="27">
        <v>109574</v>
      </c>
      <c r="H65" s="27">
        <v>109574</v>
      </c>
      <c r="I65" s="27">
        <v>109574</v>
      </c>
      <c r="J65" s="28" t="s">
        <v>20</v>
      </c>
      <c r="K65" s="28">
        <v>1</v>
      </c>
      <c r="L65" s="28">
        <v>3</v>
      </c>
      <c r="M65" s="28">
        <v>913</v>
      </c>
      <c r="N65" s="28">
        <v>0</v>
      </c>
      <c r="O65" s="28">
        <v>270</v>
      </c>
    </row>
    <row r="66" spans="1:16">
      <c r="A66" s="28">
        <v>2016010018</v>
      </c>
      <c r="B66" s="28" t="s">
        <v>127</v>
      </c>
      <c r="C66" s="28">
        <v>1</v>
      </c>
      <c r="D66" s="28">
        <v>1</v>
      </c>
      <c r="E66" s="28">
        <v>0.73799999999999999</v>
      </c>
      <c r="F66" s="27">
        <v>42370</v>
      </c>
      <c r="G66" s="27">
        <v>109574</v>
      </c>
      <c r="H66" s="27">
        <v>109574</v>
      </c>
      <c r="I66" s="27">
        <v>109574</v>
      </c>
      <c r="J66" s="28" t="s">
        <v>20</v>
      </c>
      <c r="K66" s="28">
        <v>1</v>
      </c>
      <c r="L66" s="28">
        <v>3</v>
      </c>
      <c r="M66" s="28">
        <v>913</v>
      </c>
      <c r="N66" s="28">
        <v>0</v>
      </c>
      <c r="O66" s="28">
        <v>270</v>
      </c>
    </row>
    <row r="67" spans="1:16">
      <c r="A67" s="28">
        <v>2016010019</v>
      </c>
      <c r="B67" s="28" t="s">
        <v>127</v>
      </c>
      <c r="C67" s="28">
        <v>1</v>
      </c>
      <c r="D67" s="28">
        <v>1</v>
      </c>
      <c r="E67" s="28">
        <v>0.73799999999999999</v>
      </c>
      <c r="F67" s="27">
        <v>42370</v>
      </c>
      <c r="G67" s="27">
        <v>109574</v>
      </c>
      <c r="H67" s="27">
        <v>109574</v>
      </c>
      <c r="I67" s="27">
        <v>109574</v>
      </c>
      <c r="J67" s="28" t="s">
        <v>20</v>
      </c>
      <c r="K67" s="28">
        <v>1</v>
      </c>
      <c r="L67" s="28">
        <v>3</v>
      </c>
      <c r="M67" s="28">
        <v>913</v>
      </c>
      <c r="N67" s="28">
        <v>0</v>
      </c>
      <c r="O67" s="28">
        <v>270</v>
      </c>
    </row>
    <row r="68" spans="1:16">
      <c r="A68" s="28">
        <v>2016010020</v>
      </c>
      <c r="B68" s="28" t="s">
        <v>127</v>
      </c>
      <c r="C68" s="28">
        <v>1</v>
      </c>
      <c r="D68" s="28">
        <v>1</v>
      </c>
      <c r="E68" s="28">
        <v>0.73799999999999999</v>
      </c>
      <c r="F68" s="27">
        <v>42370</v>
      </c>
      <c r="G68" s="27">
        <v>109574</v>
      </c>
      <c r="H68" s="27">
        <v>109574</v>
      </c>
      <c r="I68" s="27">
        <v>109574</v>
      </c>
      <c r="J68" s="28" t="s">
        <v>20</v>
      </c>
      <c r="K68" s="28">
        <v>1</v>
      </c>
      <c r="L68" s="28">
        <v>3</v>
      </c>
      <c r="M68" s="28">
        <v>913</v>
      </c>
      <c r="N68" s="28">
        <v>0</v>
      </c>
      <c r="O68" s="28">
        <v>270</v>
      </c>
    </row>
    <row r="74" spans="1:16">
      <c r="A74" s="8" t="s">
        <v>317</v>
      </c>
    </row>
    <row r="76" spans="1:16">
      <c r="A76" s="2" t="s">
        <v>18</v>
      </c>
      <c r="B76" s="2" t="s">
        <v>119</v>
      </c>
      <c r="C76" s="2" t="s">
        <v>192</v>
      </c>
      <c r="D76" s="2" t="s">
        <v>193</v>
      </c>
      <c r="E76" s="2" t="s">
        <v>301</v>
      </c>
      <c r="F76" s="2" t="s">
        <v>124</v>
      </c>
      <c r="G76" s="2" t="s">
        <v>41</v>
      </c>
      <c r="H76" s="2" t="s">
        <v>42</v>
      </c>
      <c r="I76" s="2" t="s">
        <v>43</v>
      </c>
      <c r="J76" s="2" t="s">
        <v>19</v>
      </c>
      <c r="K76" s="2" t="s">
        <v>26</v>
      </c>
      <c r="L76" s="2" t="s">
        <v>28</v>
      </c>
      <c r="M76" s="2" t="s">
        <v>34</v>
      </c>
      <c r="N76" s="2" t="s">
        <v>209</v>
      </c>
      <c r="O76" s="2" t="s">
        <v>300</v>
      </c>
      <c r="P76" s="2" t="s">
        <v>318</v>
      </c>
    </row>
    <row r="77" spans="1:16">
      <c r="A77" s="4">
        <v>2016010001</v>
      </c>
      <c r="B77" s="4">
        <v>20160100001</v>
      </c>
      <c r="C77" s="4">
        <v>1</v>
      </c>
      <c r="D77" s="4">
        <v>1</v>
      </c>
      <c r="E77" s="4">
        <v>0.73799999999999999</v>
      </c>
      <c r="F77" s="3">
        <v>42370</v>
      </c>
      <c r="G77" s="3">
        <v>42389</v>
      </c>
      <c r="H77" s="3">
        <v>42404</v>
      </c>
      <c r="I77" s="3">
        <v>42414</v>
      </c>
      <c r="J77" s="4" t="s">
        <v>20</v>
      </c>
      <c r="K77" s="4">
        <v>1</v>
      </c>
      <c r="L77" s="4">
        <v>3</v>
      </c>
      <c r="M77" s="4">
        <v>913</v>
      </c>
      <c r="N77" s="4">
        <v>0</v>
      </c>
      <c r="O77" s="4">
        <v>270</v>
      </c>
      <c r="P77" s="4" t="b">
        <v>0</v>
      </c>
    </row>
    <row r="78" spans="1:16">
      <c r="A78" s="4">
        <v>2016010002</v>
      </c>
      <c r="B78" s="4">
        <v>20160100002</v>
      </c>
      <c r="C78" s="4">
        <v>1</v>
      </c>
      <c r="D78" s="4">
        <v>1</v>
      </c>
      <c r="E78" s="4">
        <v>0.73799999999999999</v>
      </c>
      <c r="F78" s="3">
        <v>42370</v>
      </c>
      <c r="G78" s="3">
        <v>42394</v>
      </c>
      <c r="H78" s="3">
        <v>42409</v>
      </c>
      <c r="I78" s="3">
        <v>42419</v>
      </c>
      <c r="J78" s="4" t="s">
        <v>20</v>
      </c>
      <c r="K78" s="4">
        <v>1</v>
      </c>
      <c r="L78" s="4">
        <v>3</v>
      </c>
      <c r="M78" s="4">
        <v>913</v>
      </c>
      <c r="N78" s="4">
        <v>0</v>
      </c>
      <c r="O78" s="4">
        <v>270</v>
      </c>
      <c r="P78" s="4" t="b">
        <v>0</v>
      </c>
    </row>
    <row r="79" spans="1:16">
      <c r="A79" s="4">
        <v>2016010003</v>
      </c>
      <c r="B79" s="4">
        <v>20160100003</v>
      </c>
      <c r="C79" s="4">
        <v>1</v>
      </c>
      <c r="D79" s="4">
        <v>1</v>
      </c>
      <c r="E79" s="4">
        <v>0.73799999999999999</v>
      </c>
      <c r="F79" s="3">
        <v>42370</v>
      </c>
      <c r="G79" s="3">
        <v>42399</v>
      </c>
      <c r="H79" s="3">
        <v>42414</v>
      </c>
      <c r="I79" s="3">
        <v>42424</v>
      </c>
      <c r="J79" s="4" t="s">
        <v>20</v>
      </c>
      <c r="K79" s="4">
        <v>1</v>
      </c>
      <c r="L79" s="4">
        <v>3</v>
      </c>
      <c r="M79" s="4">
        <v>913</v>
      </c>
      <c r="N79" s="4">
        <v>0</v>
      </c>
      <c r="O79" s="4">
        <v>270</v>
      </c>
      <c r="P79" s="4" t="b">
        <v>0</v>
      </c>
    </row>
    <row r="80" spans="1:16">
      <c r="A80" s="4">
        <v>2016010004</v>
      </c>
      <c r="B80" s="4">
        <v>20160100004</v>
      </c>
      <c r="C80" s="4">
        <v>1</v>
      </c>
      <c r="D80" s="4">
        <v>1</v>
      </c>
      <c r="E80" s="4">
        <v>0.73799999999999999</v>
      </c>
      <c r="F80" s="3">
        <v>42370</v>
      </c>
      <c r="G80" s="3">
        <v>42404</v>
      </c>
      <c r="H80" s="3">
        <v>42419</v>
      </c>
      <c r="I80" s="3">
        <v>42429</v>
      </c>
      <c r="J80" s="4" t="s">
        <v>20</v>
      </c>
      <c r="K80" s="4">
        <v>1</v>
      </c>
      <c r="L80" s="4">
        <v>3</v>
      </c>
      <c r="M80" s="4">
        <v>913</v>
      </c>
      <c r="N80" s="4">
        <v>0</v>
      </c>
      <c r="O80" s="4">
        <v>270</v>
      </c>
      <c r="P80" s="4" t="b">
        <v>0</v>
      </c>
    </row>
    <row r="81" spans="1:16">
      <c r="A81" s="4">
        <v>2016010005</v>
      </c>
      <c r="B81" s="4">
        <v>20160100005</v>
      </c>
      <c r="C81" s="4">
        <v>1</v>
      </c>
      <c r="D81" s="4">
        <v>1</v>
      </c>
      <c r="E81" s="4">
        <v>0.73799999999999999</v>
      </c>
      <c r="F81" s="3">
        <v>42370</v>
      </c>
      <c r="G81" s="3">
        <v>42409</v>
      </c>
      <c r="H81" s="3">
        <v>42424</v>
      </c>
      <c r="I81" s="3">
        <v>42434</v>
      </c>
      <c r="J81" s="4" t="s">
        <v>20</v>
      </c>
      <c r="K81" s="4">
        <v>1</v>
      </c>
      <c r="L81" s="4">
        <v>3</v>
      </c>
      <c r="M81" s="4">
        <v>913</v>
      </c>
      <c r="N81" s="4">
        <v>0</v>
      </c>
      <c r="O81" s="4">
        <v>270</v>
      </c>
      <c r="P81" s="4" t="b">
        <v>0</v>
      </c>
    </row>
    <row r="82" spans="1:16">
      <c r="A82" s="4">
        <v>2016010006</v>
      </c>
      <c r="B82" s="4">
        <v>20160100006</v>
      </c>
      <c r="C82" s="4">
        <v>1</v>
      </c>
      <c r="D82" s="4">
        <v>1</v>
      </c>
      <c r="E82" s="4">
        <v>0.73799999999999999</v>
      </c>
      <c r="F82" s="3">
        <v>42370</v>
      </c>
      <c r="G82" s="3">
        <v>42414</v>
      </c>
      <c r="H82" s="3">
        <v>42429</v>
      </c>
      <c r="I82" s="3">
        <v>42439</v>
      </c>
      <c r="J82" s="4" t="s">
        <v>20</v>
      </c>
      <c r="K82" s="4">
        <v>1</v>
      </c>
      <c r="L82" s="4">
        <v>3</v>
      </c>
      <c r="M82" s="4">
        <v>913</v>
      </c>
      <c r="N82" s="4">
        <v>0</v>
      </c>
      <c r="O82" s="4">
        <v>270</v>
      </c>
      <c r="P82" s="4" t="b">
        <v>0</v>
      </c>
    </row>
    <row r="83" spans="1:16">
      <c r="A83" s="4">
        <v>2016010007</v>
      </c>
      <c r="B83" s="4">
        <v>20160100007</v>
      </c>
      <c r="C83" s="4">
        <v>1</v>
      </c>
      <c r="D83" s="4">
        <v>1</v>
      </c>
      <c r="E83" s="4">
        <v>0.73799999999999999</v>
      </c>
      <c r="F83" s="3">
        <v>42370</v>
      </c>
      <c r="G83" s="3">
        <v>42419</v>
      </c>
      <c r="H83" s="3">
        <v>42434</v>
      </c>
      <c r="I83" s="3">
        <v>42444</v>
      </c>
      <c r="J83" s="4" t="s">
        <v>20</v>
      </c>
      <c r="K83" s="4">
        <v>1</v>
      </c>
      <c r="L83" s="4">
        <v>3</v>
      </c>
      <c r="M83" s="4">
        <v>913</v>
      </c>
      <c r="N83" s="4">
        <v>0</v>
      </c>
      <c r="O83" s="4">
        <v>270</v>
      </c>
      <c r="P83" s="4" t="b">
        <v>0</v>
      </c>
    </row>
    <row r="84" spans="1:16">
      <c r="A84" s="4">
        <v>2016010008</v>
      </c>
      <c r="B84" s="4">
        <v>20160100008</v>
      </c>
      <c r="C84" s="4">
        <v>1</v>
      </c>
      <c r="D84" s="4">
        <v>1</v>
      </c>
      <c r="E84" s="4">
        <v>0.73799999999999999</v>
      </c>
      <c r="F84" s="3">
        <v>42370</v>
      </c>
      <c r="G84" s="3">
        <v>42424</v>
      </c>
      <c r="H84" s="3">
        <v>42440</v>
      </c>
      <c r="I84" s="3">
        <v>42436</v>
      </c>
      <c r="J84" s="4" t="s">
        <v>20</v>
      </c>
      <c r="K84" s="4">
        <v>1</v>
      </c>
      <c r="L84" s="4">
        <v>3</v>
      </c>
      <c r="M84" s="4">
        <v>913</v>
      </c>
      <c r="N84" s="4">
        <v>0</v>
      </c>
      <c r="O84" s="4">
        <v>270</v>
      </c>
      <c r="P84" s="4" t="b">
        <v>0</v>
      </c>
    </row>
    <row r="85" spans="1:16">
      <c r="A85" s="4">
        <v>2016010009</v>
      </c>
      <c r="B85" s="4">
        <v>20160100009</v>
      </c>
      <c r="C85" s="4">
        <v>1</v>
      </c>
      <c r="D85" s="4">
        <v>1</v>
      </c>
      <c r="E85" s="4">
        <v>0.73799999999999999</v>
      </c>
      <c r="F85" s="3">
        <v>42370</v>
      </c>
      <c r="G85" s="3">
        <v>42429</v>
      </c>
      <c r="H85" s="3">
        <v>42445</v>
      </c>
      <c r="I85" s="3">
        <v>42479</v>
      </c>
      <c r="J85" s="4" t="s">
        <v>20</v>
      </c>
      <c r="K85" s="4">
        <v>1</v>
      </c>
      <c r="L85" s="4">
        <v>3</v>
      </c>
      <c r="M85" s="4">
        <v>913</v>
      </c>
      <c r="N85" s="4">
        <v>0</v>
      </c>
      <c r="O85" s="4">
        <v>270</v>
      </c>
      <c r="P85" s="4" t="b">
        <v>0</v>
      </c>
    </row>
    <row r="86" spans="1:16">
      <c r="A86" s="4">
        <v>2016010010</v>
      </c>
      <c r="B86" s="4">
        <v>20160100010</v>
      </c>
      <c r="C86" s="4">
        <v>1</v>
      </c>
      <c r="D86" s="4">
        <v>1</v>
      </c>
      <c r="E86" s="4">
        <v>0.73799999999999999</v>
      </c>
      <c r="F86" s="3">
        <v>42370</v>
      </c>
      <c r="G86" s="3">
        <v>42434</v>
      </c>
      <c r="H86" s="3">
        <v>42450</v>
      </c>
      <c r="I86" s="3">
        <v>42459</v>
      </c>
      <c r="J86" s="4" t="s">
        <v>20</v>
      </c>
      <c r="K86" s="4">
        <v>1</v>
      </c>
      <c r="L86" s="4">
        <v>3</v>
      </c>
      <c r="M86" s="4">
        <v>913</v>
      </c>
      <c r="N86" s="4">
        <v>0</v>
      </c>
      <c r="O86" s="4">
        <v>270</v>
      </c>
      <c r="P86" s="4" t="b">
        <v>0</v>
      </c>
    </row>
    <row r="87" spans="1:16">
      <c r="A87" s="4">
        <v>2016010011</v>
      </c>
      <c r="B87" s="4" t="s">
        <v>127</v>
      </c>
      <c r="C87" s="4">
        <v>1</v>
      </c>
      <c r="D87" s="4">
        <v>1</v>
      </c>
      <c r="E87" s="4">
        <v>0.73799999999999999</v>
      </c>
      <c r="F87" s="3">
        <v>42370</v>
      </c>
      <c r="G87" s="3">
        <v>109574</v>
      </c>
      <c r="H87" s="3">
        <v>109574</v>
      </c>
      <c r="I87" s="3">
        <v>109574</v>
      </c>
      <c r="J87" s="4" t="s">
        <v>20</v>
      </c>
      <c r="K87" s="4">
        <v>1</v>
      </c>
      <c r="L87" s="4">
        <v>3</v>
      </c>
      <c r="M87" s="4">
        <v>913</v>
      </c>
      <c r="N87" s="4">
        <v>0</v>
      </c>
      <c r="O87" s="4">
        <v>270</v>
      </c>
      <c r="P87" s="4" t="b">
        <v>1</v>
      </c>
    </row>
    <row r="88" spans="1:16">
      <c r="A88" s="4">
        <v>2016010012</v>
      </c>
      <c r="B88" s="4" t="s">
        <v>127</v>
      </c>
      <c r="C88" s="4">
        <v>1</v>
      </c>
      <c r="D88" s="4">
        <v>1</v>
      </c>
      <c r="E88" s="4">
        <v>0.73799999999999999</v>
      </c>
      <c r="F88" s="3">
        <v>42370</v>
      </c>
      <c r="G88" s="3">
        <v>109574</v>
      </c>
      <c r="H88" s="3">
        <v>109574</v>
      </c>
      <c r="I88" s="3">
        <v>109574</v>
      </c>
      <c r="J88" s="4" t="s">
        <v>20</v>
      </c>
      <c r="K88" s="4">
        <v>1</v>
      </c>
      <c r="L88" s="4">
        <v>3</v>
      </c>
      <c r="M88" s="4">
        <v>913</v>
      </c>
      <c r="N88" s="4">
        <v>0</v>
      </c>
      <c r="O88" s="4">
        <v>270</v>
      </c>
      <c r="P88" s="4" t="b">
        <v>1</v>
      </c>
    </row>
    <row r="89" spans="1:16">
      <c r="A89" s="4">
        <v>2016010013</v>
      </c>
      <c r="B89" s="4" t="s">
        <v>127</v>
      </c>
      <c r="C89" s="4">
        <v>1</v>
      </c>
      <c r="D89" s="4">
        <v>1</v>
      </c>
      <c r="E89" s="4">
        <v>0.73799999999999999</v>
      </c>
      <c r="F89" s="3">
        <v>42370</v>
      </c>
      <c r="G89" s="3">
        <v>109574</v>
      </c>
      <c r="H89" s="3">
        <v>109574</v>
      </c>
      <c r="I89" s="3">
        <v>109574</v>
      </c>
      <c r="J89" s="4" t="s">
        <v>20</v>
      </c>
      <c r="K89" s="4">
        <v>1</v>
      </c>
      <c r="L89" s="4">
        <v>3</v>
      </c>
      <c r="M89" s="4">
        <v>913</v>
      </c>
      <c r="N89" s="4">
        <v>0</v>
      </c>
      <c r="O89" s="4">
        <v>270</v>
      </c>
      <c r="P89" s="4" t="b">
        <v>1</v>
      </c>
    </row>
    <row r="90" spans="1:16">
      <c r="A90" s="4">
        <v>2016010014</v>
      </c>
      <c r="B90" s="4" t="s">
        <v>127</v>
      </c>
      <c r="C90" s="4">
        <v>1</v>
      </c>
      <c r="D90" s="4">
        <v>1</v>
      </c>
      <c r="E90" s="4">
        <v>0.73799999999999999</v>
      </c>
      <c r="F90" s="3">
        <v>42370</v>
      </c>
      <c r="G90" s="3">
        <v>109574</v>
      </c>
      <c r="H90" s="3">
        <v>109574</v>
      </c>
      <c r="I90" s="3">
        <v>109574</v>
      </c>
      <c r="J90" s="4" t="s">
        <v>20</v>
      </c>
      <c r="K90" s="4">
        <v>1</v>
      </c>
      <c r="L90" s="4">
        <v>3</v>
      </c>
      <c r="M90" s="4">
        <v>913</v>
      </c>
      <c r="N90" s="4">
        <v>0</v>
      </c>
      <c r="O90" s="4">
        <v>270</v>
      </c>
      <c r="P90" s="4" t="b">
        <v>1</v>
      </c>
    </row>
    <row r="91" spans="1:16">
      <c r="A91" s="4">
        <v>2016010015</v>
      </c>
      <c r="B91" s="4" t="s">
        <v>127</v>
      </c>
      <c r="C91" s="4">
        <v>1</v>
      </c>
      <c r="D91" s="4">
        <v>1</v>
      </c>
      <c r="E91" s="4">
        <v>0.73799999999999999</v>
      </c>
      <c r="F91" s="3">
        <v>42370</v>
      </c>
      <c r="G91" s="3">
        <v>109574</v>
      </c>
      <c r="H91" s="3">
        <v>109574</v>
      </c>
      <c r="I91" s="3">
        <v>109574</v>
      </c>
      <c r="J91" s="4" t="s">
        <v>20</v>
      </c>
      <c r="K91" s="4">
        <v>1</v>
      </c>
      <c r="L91" s="4">
        <v>3</v>
      </c>
      <c r="M91" s="4">
        <v>913</v>
      </c>
      <c r="N91" s="4">
        <v>0</v>
      </c>
      <c r="O91" s="4">
        <v>270</v>
      </c>
      <c r="P91" s="4" t="b">
        <v>1</v>
      </c>
    </row>
    <row r="92" spans="1:16">
      <c r="A92" s="4">
        <v>2016010016</v>
      </c>
      <c r="B92" s="4" t="s">
        <v>127</v>
      </c>
      <c r="C92" s="4">
        <v>1</v>
      </c>
      <c r="D92" s="4">
        <v>1</v>
      </c>
      <c r="E92" s="4">
        <v>0.73799999999999999</v>
      </c>
      <c r="F92" s="3">
        <v>42370</v>
      </c>
      <c r="G92" s="3">
        <v>109574</v>
      </c>
      <c r="H92" s="3">
        <v>109574</v>
      </c>
      <c r="I92" s="3">
        <v>109574</v>
      </c>
      <c r="J92" s="4" t="s">
        <v>20</v>
      </c>
      <c r="K92" s="4">
        <v>1</v>
      </c>
      <c r="L92" s="4">
        <v>3</v>
      </c>
      <c r="M92" s="4">
        <v>913</v>
      </c>
      <c r="N92" s="4">
        <v>0</v>
      </c>
      <c r="O92" s="4">
        <v>270</v>
      </c>
      <c r="P92" s="4" t="b">
        <v>1</v>
      </c>
    </row>
    <row r="93" spans="1:16">
      <c r="A93" s="4">
        <v>2016010017</v>
      </c>
      <c r="B93" s="4" t="s">
        <v>127</v>
      </c>
      <c r="C93" s="4">
        <v>1</v>
      </c>
      <c r="D93" s="4">
        <v>1</v>
      </c>
      <c r="E93" s="4">
        <v>0.73799999999999999</v>
      </c>
      <c r="F93" s="3">
        <v>42370</v>
      </c>
      <c r="G93" s="3">
        <v>109574</v>
      </c>
      <c r="H93" s="3">
        <v>109574</v>
      </c>
      <c r="I93" s="3">
        <v>109574</v>
      </c>
      <c r="J93" s="4" t="s">
        <v>20</v>
      </c>
      <c r="K93" s="4">
        <v>1</v>
      </c>
      <c r="L93" s="4">
        <v>3</v>
      </c>
      <c r="M93" s="4">
        <v>913</v>
      </c>
      <c r="N93" s="4">
        <v>0</v>
      </c>
      <c r="O93" s="4">
        <v>270</v>
      </c>
      <c r="P93" s="4" t="b">
        <v>1</v>
      </c>
    </row>
    <row r="94" spans="1:16">
      <c r="A94" s="4">
        <v>2016010018</v>
      </c>
      <c r="B94" s="4" t="s">
        <v>127</v>
      </c>
      <c r="C94" s="4">
        <v>1</v>
      </c>
      <c r="D94" s="4">
        <v>1</v>
      </c>
      <c r="E94" s="4">
        <v>0.73799999999999999</v>
      </c>
      <c r="F94" s="3">
        <v>42370</v>
      </c>
      <c r="G94" s="3">
        <v>109574</v>
      </c>
      <c r="H94" s="3">
        <v>109574</v>
      </c>
      <c r="I94" s="3">
        <v>109574</v>
      </c>
      <c r="J94" s="4" t="s">
        <v>20</v>
      </c>
      <c r="K94" s="4">
        <v>1</v>
      </c>
      <c r="L94" s="4">
        <v>3</v>
      </c>
      <c r="M94" s="4">
        <v>913</v>
      </c>
      <c r="N94" s="4">
        <v>0</v>
      </c>
      <c r="O94" s="4">
        <v>270</v>
      </c>
      <c r="P94" s="4" t="b">
        <v>1</v>
      </c>
    </row>
    <row r="95" spans="1:16">
      <c r="A95" s="4">
        <v>2016010019</v>
      </c>
      <c r="B95" s="4" t="s">
        <v>127</v>
      </c>
      <c r="C95" s="4">
        <v>1</v>
      </c>
      <c r="D95" s="4">
        <v>1</v>
      </c>
      <c r="E95" s="4">
        <v>0.73799999999999999</v>
      </c>
      <c r="F95" s="3">
        <v>42370</v>
      </c>
      <c r="G95" s="3">
        <v>109574</v>
      </c>
      <c r="H95" s="3">
        <v>109574</v>
      </c>
      <c r="I95" s="3">
        <v>109574</v>
      </c>
      <c r="J95" s="4" t="s">
        <v>20</v>
      </c>
      <c r="K95" s="4">
        <v>1</v>
      </c>
      <c r="L95" s="4">
        <v>3</v>
      </c>
      <c r="M95" s="4">
        <v>913</v>
      </c>
      <c r="N95" s="4">
        <v>0</v>
      </c>
      <c r="O95" s="4">
        <v>270</v>
      </c>
      <c r="P95" s="4" t="b">
        <v>1</v>
      </c>
    </row>
    <row r="96" spans="1:16">
      <c r="A96" s="4">
        <v>2016010020</v>
      </c>
      <c r="B96" s="4" t="s">
        <v>127</v>
      </c>
      <c r="C96" s="4">
        <v>1</v>
      </c>
      <c r="D96" s="4">
        <v>1</v>
      </c>
      <c r="E96" s="4">
        <v>0.73799999999999999</v>
      </c>
      <c r="F96" s="3">
        <v>42370</v>
      </c>
      <c r="G96" s="3">
        <v>109574</v>
      </c>
      <c r="H96" s="3">
        <v>109574</v>
      </c>
      <c r="I96" s="3">
        <v>109574</v>
      </c>
      <c r="J96" s="4" t="s">
        <v>20</v>
      </c>
      <c r="K96" s="4">
        <v>1</v>
      </c>
      <c r="L96" s="4">
        <v>3</v>
      </c>
      <c r="M96" s="4">
        <v>913</v>
      </c>
      <c r="N96" s="4">
        <v>0</v>
      </c>
      <c r="O96" s="4">
        <v>270</v>
      </c>
      <c r="P96" s="4" t="b">
        <v>1</v>
      </c>
    </row>
    <row r="103" spans="1:6" ht="28.8">
      <c r="A103" s="2" t="s">
        <v>192</v>
      </c>
      <c r="B103" s="2" t="s">
        <v>319</v>
      </c>
      <c r="C103" s="2" t="s">
        <v>320</v>
      </c>
      <c r="D103" s="2" t="s">
        <v>321</v>
      </c>
      <c r="E103" s="2" t="s">
        <v>322</v>
      </c>
      <c r="F103" s="2" t="s">
        <v>323</v>
      </c>
    </row>
    <row r="104" spans="1:6" ht="100.8">
      <c r="A104" s="1">
        <v>1</v>
      </c>
      <c r="B104" s="1" t="s">
        <v>324</v>
      </c>
      <c r="C104" s="1" t="s">
        <v>325</v>
      </c>
      <c r="D104" s="1" t="s">
        <v>326</v>
      </c>
      <c r="E104" s="1" t="s">
        <v>327</v>
      </c>
      <c r="F104" s="1" t="s">
        <v>328</v>
      </c>
    </row>
    <row r="105" spans="1:6" ht="57.6">
      <c r="A105" s="1">
        <v>2</v>
      </c>
      <c r="B105" s="1" t="s">
        <v>329</v>
      </c>
      <c r="C105" s="17">
        <v>42610</v>
      </c>
      <c r="D105" s="17">
        <v>42640</v>
      </c>
      <c r="E105" s="1" t="s">
        <v>330</v>
      </c>
      <c r="F105" s="1" t="s">
        <v>331</v>
      </c>
    </row>
    <row r="106" spans="1:6">
      <c r="A106" s="1">
        <v>3</v>
      </c>
      <c r="B106" s="17">
        <v>42550</v>
      </c>
      <c r="C106" s="17">
        <v>42610</v>
      </c>
      <c r="D106" s="17">
        <v>42640</v>
      </c>
      <c r="E106" s="1" t="s">
        <v>5</v>
      </c>
      <c r="F106" s="1" t="s">
        <v>5</v>
      </c>
    </row>
    <row r="107" spans="1:6">
      <c r="A107" s="1">
        <v>4</v>
      </c>
      <c r="B107" s="17">
        <v>42520</v>
      </c>
      <c r="C107" s="17">
        <v>42610</v>
      </c>
      <c r="D107" s="17">
        <v>42640</v>
      </c>
      <c r="E107" s="1" t="s">
        <v>5</v>
      </c>
      <c r="F107" s="1" t="s">
        <v>5</v>
      </c>
    </row>
    <row r="108" spans="1:6">
      <c r="A108" s="1">
        <v>5</v>
      </c>
      <c r="B108" s="17">
        <v>42490</v>
      </c>
      <c r="C108" s="17">
        <v>42610</v>
      </c>
      <c r="D108" s="17">
        <v>42640</v>
      </c>
      <c r="E108" s="1" t="s">
        <v>5</v>
      </c>
      <c r="F108" s="1" t="s">
        <v>5</v>
      </c>
    </row>
    <row r="109" spans="1:6">
      <c r="A109" s="1">
        <v>6</v>
      </c>
      <c r="B109" s="17">
        <v>42460</v>
      </c>
      <c r="C109" s="17">
        <v>42610</v>
      </c>
      <c r="D109" s="17">
        <v>42640</v>
      </c>
      <c r="E109" s="1" t="s">
        <v>5</v>
      </c>
      <c r="F109" s="1" t="s">
        <v>5</v>
      </c>
    </row>
    <row r="110" spans="1:6">
      <c r="A110" s="1">
        <v>7</v>
      </c>
      <c r="B110" s="17">
        <v>42430</v>
      </c>
      <c r="C110" s="17">
        <v>42610</v>
      </c>
      <c r="D110" s="17">
        <v>42640</v>
      </c>
      <c r="E110" s="1" t="s">
        <v>5</v>
      </c>
      <c r="F110" s="1" t="s">
        <v>5</v>
      </c>
    </row>
    <row r="111" spans="1:6">
      <c r="A111" s="1">
        <v>8</v>
      </c>
      <c r="B111" s="17">
        <v>42400</v>
      </c>
      <c r="C111" s="17">
        <v>42610</v>
      </c>
      <c r="D111" s="17">
        <v>42640</v>
      </c>
      <c r="E111" s="1" t="s">
        <v>5</v>
      </c>
      <c r="F111" s="1" t="s">
        <v>5</v>
      </c>
    </row>
    <row r="112" spans="1:6">
      <c r="A112" s="1">
        <v>9</v>
      </c>
      <c r="B112" s="17">
        <v>42370</v>
      </c>
      <c r="C112" s="17">
        <v>42610</v>
      </c>
      <c r="D112" s="17">
        <v>42640</v>
      </c>
      <c r="E112" s="1" t="s">
        <v>5</v>
      </c>
      <c r="F112" s="1" t="s">
        <v>5</v>
      </c>
    </row>
    <row r="113" spans="1:6">
      <c r="A113" s="1">
        <v>10</v>
      </c>
      <c r="B113" s="17">
        <v>42340</v>
      </c>
      <c r="C113" s="17">
        <v>42610</v>
      </c>
      <c r="D113" s="17">
        <v>42640</v>
      </c>
      <c r="E113" s="1" t="s">
        <v>5</v>
      </c>
      <c r="F113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Policy Dataset</vt:lpstr>
      <vt:lpstr>Claims Dataset</vt:lpstr>
      <vt:lpstr>Time Slicing</vt:lpstr>
      <vt:lpstr>RBNS Dataset</vt:lpstr>
      <vt:lpstr>IBNR 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Ranjan</dc:creator>
  <cp:lastModifiedBy>Aayush Ranjan</cp:lastModifiedBy>
  <dcterms:created xsi:type="dcterms:W3CDTF">2025-05-28T08:02:16Z</dcterms:created>
  <dcterms:modified xsi:type="dcterms:W3CDTF">2025-05-30T12:23:33Z</dcterms:modified>
</cp:coreProperties>
</file>