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7" firstSheet="0" activeTab="0"/>
  </bookViews>
  <sheets>
    <sheet name="Perfiles" sheetId="1" state="visible" r:id="rId2"/>
    <sheet name="Matriz de Riesgos" sheetId="2" state="visible" r:id="rId3"/>
    <sheet name="Controles" sheetId="3" state="visible" r:id="rId4"/>
    <sheet name="General" sheetId="4" state="visible" r:id="rId5"/>
  </sheets>
  <definedNames>
    <definedName function="false" hidden="false" localSheetId="2" name="_xlnm.Print_Area" vbProcedure="false">Controles!$A:$D</definedName>
    <definedName function="false" hidden="true" localSheetId="1" name="_xlnm._FilterDatabase" vbProcedure="false">'Matriz de Riesgos'!$B$15:$U$48</definedName>
    <definedName function="false" hidden="false" localSheetId="1" name="_xlnm._FilterDatabase" vbProcedure="false">'Matriz de Riesgos'!$B$15:$U$48</definedName>
    <definedName function="false" hidden="false" localSheetId="2" name="_xlnm.Print_Area" vbProcedure="false">Controles!$A:$D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15" authorId="0">
      <text>
        <r>
          <rPr>
            <b val="true"/>
            <sz val="9"/>
            <color rgb="FF000000"/>
            <rFont val="Tahoma"/>
            <family val="2"/>
          </rPr>
          <t xml:space="preserve">PROPABILIDAD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</rPr>
          <t xml:space="preserve">IMPACTO</t>
        </r>
      </text>
    </comment>
    <comment ref="I15" authorId="0">
      <text>
        <r>
          <rPr>
            <b val="true"/>
            <sz val="9"/>
            <color rgb="FF000000"/>
            <rFont val="Tahoma"/>
            <family val="2"/>
          </rPr>
          <t xml:space="preserve">RIESGO INERENTE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</rPr>
          <t xml:space="preserve">RIESGO INERENTE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</rPr>
          <t xml:space="preserve">PREVENTIVO</t>
        </r>
      </text>
    </comment>
    <comment ref="N15" authorId="0">
      <text>
        <r>
          <rPr>
            <b val="true"/>
            <sz val="9"/>
            <color rgb="FF000000"/>
            <rFont val="Tahoma"/>
            <family val="2"/>
          </rPr>
          <t xml:space="preserve">DETECTIVO</t>
        </r>
      </text>
    </comment>
    <comment ref="O15" authorId="0">
      <text>
        <r>
          <rPr>
            <b val="true"/>
            <sz val="9"/>
            <color rgb="FF000000"/>
            <rFont val="Tahoma"/>
            <family val="2"/>
          </rPr>
          <t xml:space="preserve">CORRECTIVO</t>
        </r>
      </text>
    </comment>
    <comment ref="P15" authorId="0">
      <text>
        <r>
          <rPr>
            <b val="true"/>
            <sz val="9"/>
            <color rgb="FF000000"/>
            <rFont val="Tahoma"/>
            <family val="2"/>
          </rPr>
          <t xml:space="preserve">PREVENTIVO
DETECTIVO
CORRECTIVO</t>
        </r>
      </text>
    </comment>
    <comment ref="Q15" authorId="0">
      <text>
        <r>
          <rPr>
            <b val="true"/>
            <sz val="9"/>
            <color rgb="FF000000"/>
            <rFont val="Tahoma"/>
            <family val="2"/>
          </rPr>
          <t xml:space="preserve">AUTOMATICO
MANUAL Y NO DISCRECIONAL
MANUAL Y DISCRECIONAL</t>
        </r>
      </text>
    </comment>
    <comment ref="T15" authorId="0">
      <text>
        <r>
          <rPr>
            <b val="true"/>
            <sz val="9"/>
            <color rgb="FF000000"/>
            <rFont val="Tahoma"/>
            <family val="2"/>
          </rPr>
          <t xml:space="preserve">Riesgo Residual</t>
        </r>
      </text>
    </comment>
  </commentList>
</comments>
</file>

<file path=xl/sharedStrings.xml><?xml version="1.0" encoding="UTF-8" standalone="yes"?>
<sst xmlns="http://schemas.openxmlformats.org/spreadsheetml/2006/main" count="354" uniqueCount="179"><si><t>ESCUELA COLOMBIANA DE CARRERAS INDUSTRIALES</t></si><si><t>GERENCIA DE PROYECTOS</t></si><si><t>GESPRO50</t></si><si><t>Versión</t></si><si><t>Hecha por</t></si><si><t>Revisada por</t></si><si><t>Aprobada por</t></si><si><t>Fecha</t></si><si><t>Motivo</t></si><si><t>Yeymi González</t></si><si><t>Jenny Fierro</t></si><si><t>Javier Serrano</t></si><si><t>Versión Original</t></si><si><t>PERFILES DE RIESGOS</t></si><si><t>FACTOR</t></si><si><t>RIESGOS</t></si><si><t>RIESGO INHERENTE</t></si><si><t>RIESGO RESIDUAL</t></si><si><t>CONVENCIÓN</t></si><si><t>BAJO</t></si><si><t>0 – 8</t></si><si><t>MEDIO</t></si><si><t>8 – 16</t></si><si><t>ALTO</t></si><si><t>&gt; 16</t></si><si><t>RIESGO</t></si><si><t>CONTROL</t></si><si><t>ID</t></si><si><t>CAUSA</t></si><si><t>P</t></si><si><t>I</t></si><si><t>RI</t></si><si><t>Descripcion</t></si><si><t>D</t></si><si><t>C</t></si><si><t>Tipo</t></si><si><t>CLASE</t></si><si><t>VAL</t></si><si><t>PROM</t></si><si><t>RR</t></si><si><t>CRITICIDAD DEL PROCESO</t></si><si><t>TIEMPO</t></si><si><t>R1</t></si><si><t>La implementación no esté disponible en todos los equipos</t></si><si><t>No contar con permisos para acceder al dispositivo e instalar el software requerido</t></si><si><t>Ausencia del encargado de implementación por licencia, incapacidad, etc.</t></si><si><t>R2</t></si><si><t>No se completan las horas de capacitación</t></si><si><t>Ausencia del encargado de capacitaciones por licencia, incapacidad, etc.</t></si><si><t>Ausencia de la persona que recibe la capacitación</t></si><si><t>No hay disponibilidad por parte del que recibe la capacitación y pospone la capacitación</t></si><si><t>R3</t></si><si><t>Falta del aval para continuar con los procesos</t></si><si><t>Los directivos no comunican a los interesados o a quienes autorizan a los interesados, que se brinde la autorización necesaria</t></si><si><t>Los encargados, olvidan diligenciar las autorizaciones</t></si><si><t>R4</t></si><si><t>Utilización de un espacio diferente a la organización para las capacitaciones</t></si><si><t>En la organización no existe áreas para reuniones colectivas</t></si><si><t>Existen espacios para reuniones colectivas en la organización, pero no hay disponibilidad para su uso</t></si><si><t>COSTOS</t></si><si><t>R5</t></si><si><t>Ejecución de pólizas</t></si><si><t>No se cumplen los tiempos estipulados</t></si><si><t>Daños en la infraestructura</t></si><si><t>R6</t></si><si><t>Sobrecostos en la instancia de la aplicación</t></si><si><t>Sobrecarga de la capacidad de transferencia</t></si><si><t>Sobredimensión de la base de datos</t></si><si><t>R7</t></si><si><t>R8</t></si><si><t>Hurto o pérdida de los equipos asignados a implementadores y capacitadores</t></si><si><t>Utilización de medios de transporte no seguros</t></si><si><t>Llevar los equipos a la casa</t></si><si><t>CALIDAD</t></si><si><t>R9</t></si><si><t>Personal de capacitación e implementación sin skills adecuados</t></si><si><t>Contratación de personal no idóneo para el cargo</t></si><si><t>El personal contratado no recibe la capacitación necesaria</t></si><si><t>R10</t></si><si><t>Los usuarios de la plataforma no dan uso adecuado</t></si><si><t>Los usuarios no asimilan las capacitaciones</t></si><si><t>En caso de duda, no exista manual de usario para remitirse</t></si><si><t>R11</t></si><si><t>Los usuarios de la plataforma experimenten tiempos de respuesta lentos</t></si><si><t>No se validaron todos los requerimientos en la implementación</t></si><si><t>Se incrementa el tráfico de datos</t></si><si><t>R12</t></si><si><t>La plataforma no cuente con la información debida o completa</t></si><si><t>No se realiza la migración completamente</t></si><si><t>La data migrada no es pertinente</t></si><si><t>ALCANCE</t></si><si><t>R13</t></si><si><t>La plataforma no esté disponible 7/24</t></si><si><t>Se realicen mantenimientos a la plataforma</t></si><si><t>Falla del servidor</t></si><si><t>R14</t></si><si><t>Las capacitaciones no completen las 60 horas por usuario</t></si><si><t>Los usuarios no asistan a capacitaciones</t></si><si><t>R15</t></si><si><t>El soporte no esté disponible 7/24</t></si><si><t>Colapso en los canales de comunicación</t></si><si><t>Ausencia de personal de soporte por licencia, incapacidad, etc.</t></si><si><t>R16</t></si><si><t>No exista disponibilidad de los canales de comunicación</t></si><si><t>Sobrecarga del máximo de conexiones permitidas por canal</t></si><si><t>Falla interna de algún canal</t></si><si><t>Clase</t></si><si><t>Conteo</t></si><si><t>Deshabilitación de dispositivos ópticos, usb o similares</t></si><si><t>Preventivo</t></si><si><t>AUTOMATICO</t></si><si><t>Total de controles usados</t></si><si><t>Deshabilitación de inicio de sistema para cualquier unidad que no sea el disco duro principal</t></si><si><t>MANUAL Y NO DISCRECIONAL</t></si><si><t>Separacion de particiones (S.O. y datos)</t></si><si><t>MANUAL Y DISCRECIONAL</t></si><si><t>Selección del sistema de archivos con capacidades de seguridad</t></si><si><t>Eliminacion de componentes del sistema no necesarios para su funcionamiento</t></si><si><t>Activacion de sistemas de actualizacion automatica de parches de seguridad</t></si><si><t>Generacion de un entorno de pruebas y distribucion centralizada de actualizaciones</t></si><si><t>Instalacion,configuracion y mantencion del sistema de antivirus</t></si><si><t>Instalacion,configuracion y mantencion del sistema de control perimetral</t></si><si><t>Instalacion,configuracion y mantencion de sistemas de deteccion  de intrusos</t></si><si><t>Red de honeypots</t></si><si><t>Uso de contraseñas robustas, caducables, bloqueos de contraseña por intentos erroneos y que almacenen historicos</t></si><si><t>Renombramiento y deshabilitacion de cuentas estandar en el sistema</t></si><si><t>Limitar al mínimo los privilegios y/o derechos de los usuarios activos.</t></si><si><t>Restricciones de instalacion de software basado el listas blancas</t></si><si><t>Activacion de auditorias del sistema</t></si><si><t>Instalacion,configuracion y mantencion del sistema de correlacion de eventos</t></si><si><t>Instalacion,configuracion y mantencion del sistema de monitoreo de red</t></si><si><t>Deshabilitar todos aquellos protocolos y servicios que no vayan a prestar una funcionalidad necesaria para el funcionamiento del sistema</t></si><si><t>Nateo y bloqueo de puertos de dispositivos con exposision directa</t></si><si><t>Configuración adecuada de permisos de seguridad en archivos y carpetas del sistema</t></si><si><t>Establecer los debidos controles y permisos en las aplicaiones</t></si><si><t>Utilizar canales con cifrado de comunicaciones para las tareas de administracion</t></si><si><t>La utilizacion de credenciales con permisos elevados se utilizan unicamente para las labores requeridas por ello</t></si><si><t>Las llaves para descifrado deben estar almacenadas en un contenedor externo y en lo posible cifrado</t></si><si><t>Realizacion de respaldos de informacion de forma periodica</t></si><si><t>Realizar procesos de selección de personal con perfiles alineados a las necesidades de los cargos</t></si><si><t>Mantener al personal en constante capacitación</t></si><si><t>Garantizar claves de acceso al equipo y rol de administrador para instalar/desinstalar software</t></si><si><t>Realizar evaluaciones al final de cada ciclo de capacitaciones</t></si><si><t>Detectivo</t></si><si><t>Crear video tutoriales y manuales de usuario</t></si><si><t>Programar cronograma de capacitaciones de acuerdo a las disponibilidades de los usuarios</t></si><si><t>Establecer canales de comunicación eficientes</t></si><si><t>Establecer alarmas de alertas y notificaciones para recordatorios</t></si><si><t>Revisar el cronograma de agendamiento de las áreas de reuniones y programar capacitaciones de acuerdo al cronograma</t></si><si><t>Alquilar áreas para capacitaciones</t></si><si><t>Correctivo</t></si><si><t>Utilizar taxi y registrar placas para los desplazamientos</t></si><si><t>Mantener los equipos asignados en las oficinas</t></si><si><t>Cumplir a cabalidad con las listas de chequeo de la implementación</t></si><si><t>Desarrollo de pruebas y validación de la migración de datos</t></si><si><t>Registrar en acta la data necesaria para la migración, definida y aprobada por cada dueño de proceso en la organización</t></si><si><t>Definir ventanas de mantenimiento en horas de menor uso de la plataforma</t></si><si><t>Establecer procesos watchdog</t></si><si><t>Establecer múltiples canales de comunicación</t></si><si><t>Revisión de cronogramas</t></si><si><t>Verificación del estado de la infraestructura</t></si><si><t>Benchmarking</t></si><si><t>Implementar colas de espera</t></si><si><t>Marcado y tratamiento de la informacion</t></si><si><t>Pesonal de seguridad revisan el paquetes sospechosos al ingreso y salida</t></si><si><t>Contar con personal supernumerario capacitado en la actividad necesaria</t></si><si><t>Existe un perimetro se seguridad para los activos q intervienen en el tratamiento de la informacion</t></si><si><t>PROBABILIDAD</t></si><si><t>IMPACTO</t></si><si><t>Tipo de control</t></si><si><t>1 A 5.000.000</t></si><si><t>MEDIA</t></si><si><t>5.000.001 A 30.000.000</t></si><si><t>&gt;5</t></si><si><t>MEDIO </t></si><si><t>3 A 4</t></si><si><t>1 A 2</t></si><si><t>CLASE DEL CONTROL</t></si><si><t>         </t></si></sst>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0.00"/>
    <numFmt numFmtId="167" formatCode="* #,##0.00\ ;* \(#,##0.00\);* \-#\ ;@\ "/>
    <numFmt numFmtId="168" formatCode="* #,##0\ ;* \(#,##0\);* \-#\ ;@\ "/>
    <numFmt numFmtId="169" formatCode="MMM\-YY"/>
    <numFmt numFmtId="170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mbria"/>
      <family val="1"/>
    </font>
    <font>
      <b val="true"/>
      <sz val="11"/>
      <color rgb="FFFFFFFF"/>
      <name val="Calibri"/>
      <family val="2"/>
    </font>
    <font>
      <sz val="11"/>
      <color rgb="FF000000"/>
      <name val="Arial Narrow"/>
      <family val="2"/>
    </font>
    <font>
      <b val="true"/>
      <sz val="9"/>
      <color rgb="FF000000"/>
      <name val="Tahoma"/>
      <family val="2"/>
    </font>
    <font>
      <b val="true"/>
      <sz val="2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5050"/>
      </patternFill>
    </fill>
    <fill>
      <patternFill patternType="solid">
        <fgColor rgb="FF99CC66"/>
        <bgColor rgb="FF92D050"/>
      </patternFill>
    </fill>
    <fill>
      <patternFill patternType="solid">
        <fgColor rgb="FF000000"/>
        <bgColor rgb="FF00000A"/>
      </patternFill>
    </fill>
    <fill>
      <patternFill patternType="solid">
        <fgColor rgb="FFFFFF00"/>
        <bgColor rgb="FFFFFF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2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2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0A"/>
      <rgbColor rgb="FF808000"/>
      <rgbColor rgb="FF800080"/>
      <rgbColor rgb="FF008080"/>
      <rgbColor rgb="FF99CC66"/>
      <rgbColor rgb="FF808080"/>
      <rgbColor rgb="FF9999FF"/>
      <rgbColor rgb="FF993366"/>
      <rgbColor rgb="FFF2F2F2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185400</xdr:colOff>
      <xdr:row>5</xdr:row>
      <xdr:rowOff>33120</xdr:rowOff>
    </xdr:from>
    <xdr:to>
      <xdr:col>4</xdr:col>
      <xdr:colOff>383760</xdr:colOff>
      <xdr:row>10</xdr:row>
      <xdr:rowOff>66240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1810800" y="909360"/>
          <a:ext cx="1824120" cy="909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471960</xdr:colOff>
      <xdr:row>1</xdr:row>
      <xdr:rowOff>20880</xdr:rowOff>
    </xdr:from>
    <xdr:to>
      <xdr:col>2</xdr:col>
      <xdr:colOff>2730960</xdr:colOff>
      <xdr:row>6</xdr:row>
      <xdr:rowOff>27720</xdr:rowOff>
    </xdr:to>
    <xdr:pic>
      <xdr:nvPicPr>
        <xdr:cNvPr id="1" name="Image 1" descr=""/>
        <xdr:cNvPicPr/>
      </xdr:nvPicPr>
      <xdr:blipFill>
        <a:blip r:embed="rId1"/>
        <a:stretch>
          <a:fillRect/>
        </a:stretch>
      </xdr:blipFill>
      <xdr:spPr>
        <a:xfrm>
          <a:off x="2986920" y="195840"/>
          <a:ext cx="2259000" cy="88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M101"/>
  <sheetViews>
    <sheetView windowProtection="false" showFormulas="false" showGridLines="true" showRowColHeaders="true" showZeros="true" rightToLeft="false" tabSelected="true" showOutlineSymbols="true" defaultGridColor="true" view="pageBreakPreview" topLeftCell="A41" colorId="64" zoomScale="100" zoomScaleNormal="60" zoomScalePageLayoutView="100" workbookViewId="0">
      <selection pane="topLeft" activeCell="G57" activeCellId="0" sqref="G57"/>
    </sheetView>
  </sheetViews>
  <sheetFormatPr defaultRowHeight="13.8"/>
  <cols>
    <col collapsed="false" hidden="false" max="5" min="1" style="0" width="9.1417004048583"/>
    <col collapsed="false" hidden="false" max="6" min="6" style="0" width="11.6558704453441"/>
    <col collapsed="false" hidden="false" max="7" min="7" style="0" width="12.6842105263158"/>
    <col collapsed="false" hidden="false" max="1025" min="8" style="0" width="9.1417004048583"/>
  </cols>
  <sheetData>
    <row r="8" customFormat="false" ht="13.8" hidden="false" customHeight="false" outlineLevel="0" collapsed="false">
      <c r="F8" s="1" t="s">
        <v>0</v>
      </c>
      <c r="G8" s="1"/>
      <c r="H8" s="1"/>
      <c r="I8" s="1"/>
      <c r="J8" s="1"/>
      <c r="K8" s="1"/>
    </row>
    <row r="9" customFormat="false" ht="13.8" hidden="false" customHeight="false" outlineLevel="0" collapsed="false">
      <c r="F9" s="1" t="s">
        <v>1</v>
      </c>
      <c r="G9" s="1"/>
      <c r="H9" s="1"/>
      <c r="I9" s="1"/>
      <c r="J9" s="1"/>
      <c r="K9" s="1"/>
    </row>
    <row r="10" customFormat="false" ht="13.8" hidden="false" customHeight="false" outlineLevel="0" collapsed="false">
      <c r="K10" s="1" t="s">
        <v>2</v>
      </c>
      <c r="L10" s="1"/>
      <c r="M10" s="1"/>
    </row>
    <row r="13" customFormat="false" ht="13.8" hidden="false" customHeight="false" outlineLevel="0" collapsed="false">
      <c r="C13" s="2" t="s">
        <v>3</v>
      </c>
      <c r="D13" s="3" t="s">
        <v>4</v>
      </c>
      <c r="E13" s="3"/>
      <c r="F13" s="3" t="s">
        <v>5</v>
      </c>
      <c r="G13" s="3"/>
      <c r="H13" s="3" t="s">
        <v>6</v>
      </c>
      <c r="I13" s="3"/>
      <c r="J13" s="3" t="s">
        <v>7</v>
      </c>
      <c r="K13" s="3"/>
      <c r="L13" s="3" t="s">
        <v>8</v>
      </c>
      <c r="M13" s="3"/>
    </row>
    <row r="14" customFormat="false" ht="14.9" hidden="false" customHeight="true" outlineLevel="0" collapsed="false">
      <c r="C14" s="2" t="n">
        <v>1</v>
      </c>
      <c r="D14" s="3" t="s">
        <v>9</v>
      </c>
      <c r="E14" s="3"/>
      <c r="F14" s="3" t="s">
        <v>10</v>
      </c>
      <c r="G14" s="3"/>
      <c r="H14" s="3" t="s">
        <v>11</v>
      </c>
      <c r="I14" s="3"/>
      <c r="J14" s="4" t="n">
        <v>43966</v>
      </c>
      <c r="K14" s="4"/>
      <c r="L14" s="5" t="s">
        <v>12</v>
      </c>
      <c r="M14" s="5"/>
    </row>
    <row r="18" customFormat="false" ht="13.8" hidden="false" customHeight="false" outlineLevel="0" collapsed="false">
      <c r="F18" s="6" t="s">
        <v>13</v>
      </c>
      <c r="G18" s="6"/>
      <c r="H18" s="6"/>
      <c r="I18" s="6"/>
    </row>
    <row r="19" customFormat="false" ht="13.8" hidden="false" customHeight="false" outlineLevel="0" collapsed="false">
      <c r="F19" s="6"/>
      <c r="G19" s="6"/>
      <c r="H19" s="6"/>
      <c r="I19" s="6"/>
    </row>
    <row r="21" customFormat="false" ht="13.8" hidden="false" customHeight="false" outlineLevel="0" collapsed="false">
      <c r="B21" s="7" t="s">
        <v>14</v>
      </c>
      <c r="C21" s="8" t="str">
        <f aca="false">'Matriz de Riesgos'!C16</f>
        <v>TIEMPO</v>
      </c>
      <c r="D21" s="8"/>
    </row>
    <row r="25" customFormat="false" ht="13.8" hidden="false" customHeight="true" outlineLevel="0" collapsed="false">
      <c r="B25" s="9" t="s">
        <v>15</v>
      </c>
      <c r="C25" s="9"/>
      <c r="D25" s="9"/>
      <c r="E25" s="9"/>
      <c r="F25" s="10" t="s">
        <v>16</v>
      </c>
      <c r="G25" s="10" t="s">
        <v>17</v>
      </c>
      <c r="K25" s="9" t="s">
        <v>18</v>
      </c>
      <c r="L25" s="9"/>
      <c r="M25" s="9"/>
    </row>
    <row r="26" customFormat="false" ht="13.8" hidden="false" customHeight="false" outlineLevel="0" collapsed="false">
      <c r="B26" s="9"/>
      <c r="C26" s="9"/>
      <c r="D26" s="9"/>
      <c r="E26" s="9"/>
      <c r="F26" s="10"/>
      <c r="G26" s="10"/>
      <c r="K26" s="9"/>
      <c r="L26" s="9"/>
      <c r="M26" s="9"/>
    </row>
    <row r="27" customFormat="false" ht="13.8" hidden="false" customHeight="false" outlineLevel="0" collapsed="false">
      <c r="B27" s="11" t="str">
        <f aca="false">'Matriz de Riesgos'!E16</f>
        <v>La implementación no esté disponible en todos los equipos</v>
      </c>
      <c r="C27" s="11"/>
      <c r="D27" s="11"/>
      <c r="E27" s="11"/>
      <c r="F27" s="12" t="n">
        <f aca="false">'Matriz de Riesgos'!J16</f>
        <v>5</v>
      </c>
      <c r="G27" s="13" t="n">
        <f aca="false">'Matriz de Riesgos'!T16</f>
        <v>3</v>
      </c>
      <c r="K27" s="9" t="s">
        <v>19</v>
      </c>
      <c r="L27" s="14" t="s">
        <v>20</v>
      </c>
      <c r="M27" s="12"/>
    </row>
    <row r="28" customFormat="false" ht="13.8" hidden="false" customHeight="false" outlineLevel="0" collapsed="false">
      <c r="B28" s="11"/>
      <c r="C28" s="11"/>
      <c r="D28" s="11"/>
      <c r="E28" s="11"/>
      <c r="F28" s="12"/>
      <c r="G28" s="12"/>
      <c r="K28" s="9"/>
      <c r="L28" s="9"/>
      <c r="M28" s="12"/>
    </row>
    <row r="29" customFormat="false" ht="13.8" hidden="false" customHeight="false" outlineLevel="0" collapsed="false">
      <c r="B29" s="11"/>
      <c r="C29" s="11"/>
      <c r="D29" s="11"/>
      <c r="E29" s="11"/>
      <c r="F29" s="12"/>
      <c r="G29" s="13"/>
      <c r="K29" s="9"/>
      <c r="L29" s="9"/>
      <c r="M29" s="12"/>
    </row>
    <row r="30" customFormat="false" ht="13.8" hidden="false" customHeight="false" outlineLevel="0" collapsed="false">
      <c r="B30" s="11" t="str">
        <f aca="false">'Matriz de Riesgos'!E18</f>
        <v>No se completan las horas de capacitación</v>
      </c>
      <c r="C30" s="11"/>
      <c r="D30" s="11"/>
      <c r="E30" s="11"/>
      <c r="F30" s="12" t="n">
        <f aca="false">'Matriz de Riesgos'!J18</f>
        <v>7.33333333333333</v>
      </c>
      <c r="G30" s="13" t="n">
        <f aca="false">'Matriz de Riesgos'!T18</f>
        <v>6</v>
      </c>
      <c r="K30" s="9" t="s">
        <v>21</v>
      </c>
      <c r="L30" s="14" t="s">
        <v>22</v>
      </c>
      <c r="M30" s="15"/>
    </row>
    <row r="31" customFormat="false" ht="13.8" hidden="false" customHeight="false" outlineLevel="0" collapsed="false">
      <c r="B31" s="11"/>
      <c r="C31" s="11"/>
      <c r="D31" s="11"/>
      <c r="E31" s="11"/>
      <c r="F31" s="12"/>
      <c r="G31" s="12"/>
      <c r="K31" s="9"/>
      <c r="L31" s="9"/>
      <c r="M31" s="15"/>
    </row>
    <row r="32" customFormat="false" ht="13.8" hidden="false" customHeight="false" outlineLevel="0" collapsed="false">
      <c r="B32" s="11"/>
      <c r="C32" s="11"/>
      <c r="D32" s="11"/>
      <c r="E32" s="11"/>
      <c r="F32" s="12"/>
      <c r="G32" s="13"/>
      <c r="K32" s="9"/>
      <c r="L32" s="9"/>
      <c r="M32" s="15"/>
    </row>
    <row r="33" customFormat="false" ht="13.8" hidden="false" customHeight="false" outlineLevel="0" collapsed="false">
      <c r="B33" s="11" t="str">
        <f aca="false">'Matriz de Riesgos'!E21</f>
        <v>Falta del aval para continuar con los procesos</v>
      </c>
      <c r="C33" s="11"/>
      <c r="D33" s="11"/>
      <c r="E33" s="11"/>
      <c r="F33" s="12" t="n">
        <f aca="false">'Matriz de Riesgos'!J21</f>
        <v>4</v>
      </c>
      <c r="G33" s="13" t="n">
        <f aca="false">'Matriz de Riesgos'!T21</f>
        <v>2.5</v>
      </c>
      <c r="K33" s="9" t="s">
        <v>23</v>
      </c>
      <c r="L33" s="14" t="s">
        <v>24</v>
      </c>
      <c r="M33" s="16"/>
    </row>
    <row r="34" customFormat="false" ht="13.8" hidden="false" customHeight="false" outlineLevel="0" collapsed="false">
      <c r="B34" s="11"/>
      <c r="C34" s="11"/>
      <c r="D34" s="11"/>
      <c r="E34" s="11"/>
      <c r="F34" s="12"/>
      <c r="G34" s="12"/>
      <c r="K34" s="9"/>
      <c r="L34" s="9"/>
      <c r="M34" s="16"/>
    </row>
    <row r="35" customFormat="false" ht="13.8" hidden="false" customHeight="false" outlineLevel="0" collapsed="false">
      <c r="B35" s="11"/>
      <c r="C35" s="11"/>
      <c r="D35" s="11"/>
      <c r="E35" s="11"/>
      <c r="F35" s="12"/>
      <c r="G35" s="13"/>
      <c r="K35" s="9"/>
      <c r="L35" s="14"/>
      <c r="M35" s="16"/>
    </row>
    <row r="36" customFormat="false" ht="13.8" hidden="false" customHeight="false" outlineLevel="0" collapsed="false">
      <c r="B36" s="11" t="str">
        <f aca="false">'Matriz de Riesgos'!E23</f>
        <v>Utilización de un espacio diferente a la organización para las capacitaciones</v>
      </c>
      <c r="C36" s="11"/>
      <c r="D36" s="11"/>
      <c r="E36" s="11"/>
      <c r="F36" s="12" t="n">
        <f aca="false">'Matriz de Riesgos'!J23</f>
        <v>6.5</v>
      </c>
      <c r="G36" s="13" t="n">
        <f aca="false">'Matriz de Riesgos'!T23</f>
        <v>5.5</v>
      </c>
    </row>
    <row r="37" customFormat="false" ht="13.8" hidden="false" customHeight="false" outlineLevel="0" collapsed="false">
      <c r="B37" s="11"/>
      <c r="C37" s="11"/>
      <c r="D37" s="11"/>
      <c r="E37" s="11"/>
      <c r="F37" s="12"/>
      <c r="G37" s="12"/>
    </row>
    <row r="38" customFormat="false" ht="13.8" hidden="false" customHeight="false" outlineLevel="0" collapsed="false">
      <c r="B38" s="11"/>
      <c r="C38" s="11"/>
      <c r="D38" s="11"/>
      <c r="E38" s="11"/>
      <c r="F38" s="12"/>
      <c r="G38" s="13"/>
    </row>
    <row r="42" customFormat="false" ht="13.8" hidden="false" customHeight="false" outlineLevel="0" collapsed="false">
      <c r="B42" s="7" t="s">
        <v>14</v>
      </c>
      <c r="C42" s="8" t="str">
        <f aca="false">'Matriz de Riesgos'!C25</f>
        <v>COSTOS</v>
      </c>
      <c r="D42" s="8"/>
    </row>
    <row r="46" customFormat="false" ht="13.8" hidden="false" customHeight="true" outlineLevel="0" collapsed="false">
      <c r="B46" s="9" t="s">
        <v>15</v>
      </c>
      <c r="C46" s="9"/>
      <c r="D46" s="9"/>
      <c r="E46" s="9"/>
      <c r="F46" s="10" t="s">
        <v>16</v>
      </c>
      <c r="G46" s="10" t="s">
        <v>17</v>
      </c>
      <c r="K46" s="9" t="s">
        <v>18</v>
      </c>
      <c r="L46" s="9"/>
      <c r="M46" s="9"/>
    </row>
    <row r="47" customFormat="false" ht="13.8" hidden="false" customHeight="false" outlineLevel="0" collapsed="false">
      <c r="B47" s="9"/>
      <c r="C47" s="9"/>
      <c r="D47" s="9"/>
      <c r="E47" s="9"/>
      <c r="F47" s="10"/>
      <c r="G47" s="10"/>
      <c r="K47" s="9"/>
      <c r="L47" s="9"/>
      <c r="M47" s="9"/>
    </row>
    <row r="48" customFormat="false" ht="13.8" hidden="false" customHeight="false" outlineLevel="0" collapsed="false">
      <c r="B48" s="11" t="str">
        <f aca="false">'Matriz de Riesgos'!E25</f>
        <v>Ejecución de pólizas</v>
      </c>
      <c r="C48" s="11"/>
      <c r="D48" s="11"/>
      <c r="E48" s="11"/>
      <c r="F48" s="12" t="n">
        <f aca="false">'Matriz de Riesgos'!J25</f>
        <v>4</v>
      </c>
      <c r="G48" s="13" t="n">
        <f aca="false">'Matriz de Riesgos'!T25</f>
        <v>2.5</v>
      </c>
      <c r="K48" s="9" t="s">
        <v>19</v>
      </c>
      <c r="L48" s="14" t="s">
        <v>20</v>
      </c>
      <c r="M48" s="17"/>
    </row>
    <row r="49" customFormat="false" ht="13.8" hidden="false" customHeight="false" outlineLevel="0" collapsed="false">
      <c r="B49" s="11"/>
      <c r="C49" s="11"/>
      <c r="D49" s="11"/>
      <c r="E49" s="11"/>
      <c r="F49" s="12"/>
      <c r="G49" s="12"/>
      <c r="K49" s="9"/>
      <c r="L49" s="9"/>
      <c r="M49" s="17"/>
    </row>
    <row r="50" customFormat="false" ht="13.8" hidden="false" customHeight="false" outlineLevel="0" collapsed="false">
      <c r="B50" s="11"/>
      <c r="C50" s="11"/>
      <c r="D50" s="11"/>
      <c r="E50" s="11"/>
      <c r="F50" s="12"/>
      <c r="G50" s="13"/>
      <c r="K50" s="9"/>
      <c r="L50" s="9"/>
      <c r="M50" s="17"/>
    </row>
    <row r="51" customFormat="false" ht="13.8" hidden="false" customHeight="false" outlineLevel="0" collapsed="false">
      <c r="B51" s="11" t="str">
        <f aca="false">'Matriz de Riesgos'!E27</f>
        <v>Sobrecostos en la instancia de la aplicación</v>
      </c>
      <c r="C51" s="11"/>
      <c r="D51" s="11"/>
      <c r="E51" s="11"/>
      <c r="F51" s="12" t="n">
        <f aca="false">'Matriz de Riesgos'!J27</f>
        <v>10</v>
      </c>
      <c r="G51" s="13" t="n">
        <f aca="false">'Matriz de Riesgos'!T27</f>
        <v>8</v>
      </c>
      <c r="K51" s="9" t="s">
        <v>21</v>
      </c>
      <c r="L51" s="14" t="s">
        <v>22</v>
      </c>
      <c r="M51" s="15"/>
    </row>
    <row r="52" customFormat="false" ht="13.8" hidden="false" customHeight="false" outlineLevel="0" collapsed="false">
      <c r="B52" s="11"/>
      <c r="C52" s="11"/>
      <c r="D52" s="11"/>
      <c r="E52" s="11"/>
      <c r="F52" s="12"/>
      <c r="G52" s="12"/>
      <c r="K52" s="9"/>
      <c r="L52" s="9"/>
      <c r="M52" s="15"/>
    </row>
    <row r="53" customFormat="false" ht="13.8" hidden="false" customHeight="false" outlineLevel="0" collapsed="false">
      <c r="B53" s="11"/>
      <c r="C53" s="11"/>
      <c r="D53" s="11"/>
      <c r="E53" s="11"/>
      <c r="F53" s="12"/>
      <c r="G53" s="13"/>
      <c r="K53" s="9"/>
      <c r="L53" s="9"/>
      <c r="M53" s="15"/>
    </row>
    <row r="54" customFormat="false" ht="13.8" hidden="false" customHeight="false" outlineLevel="0" collapsed="false">
      <c r="B54" s="11" t="str">
        <f aca="false">'Matriz de Riesgos'!E29</f>
        <v>Utilización de un espacio diferente a la organización para las capacitaciones</v>
      </c>
      <c r="C54" s="11"/>
      <c r="D54" s="11"/>
      <c r="E54" s="11"/>
      <c r="F54" s="12" t="n">
        <f aca="false">'Matriz de Riesgos'!J29</f>
        <v>4.5</v>
      </c>
      <c r="G54" s="13" t="n">
        <f aca="false">'Matriz de Riesgos'!T29</f>
        <v>3.5</v>
      </c>
      <c r="K54" s="9" t="s">
        <v>23</v>
      </c>
      <c r="L54" s="14" t="s">
        <v>24</v>
      </c>
      <c r="M54" s="16"/>
    </row>
    <row r="55" customFormat="false" ht="13.8" hidden="false" customHeight="false" outlineLevel="0" collapsed="false">
      <c r="B55" s="11"/>
      <c r="C55" s="11"/>
      <c r="D55" s="11"/>
      <c r="E55" s="11"/>
      <c r="F55" s="12"/>
      <c r="G55" s="12"/>
      <c r="K55" s="9"/>
      <c r="L55" s="9"/>
      <c r="M55" s="16"/>
    </row>
    <row r="56" customFormat="false" ht="13.8" hidden="false" customHeight="false" outlineLevel="0" collapsed="false">
      <c r="B56" s="11"/>
      <c r="C56" s="11"/>
      <c r="D56" s="11"/>
      <c r="E56" s="11"/>
      <c r="F56" s="12"/>
      <c r="G56" s="13"/>
      <c r="K56" s="9"/>
      <c r="L56" s="14"/>
      <c r="M56" s="16"/>
    </row>
    <row r="57" customFormat="false" ht="13.8" hidden="false" customHeight="false" outlineLevel="0" collapsed="false">
      <c r="B57" s="11" t="str">
        <f aca="false">'Matriz de Riesgos'!E31</f>
        <v>Hurto o pérdida de los equipos asignados a implementadores y capacitadores</v>
      </c>
      <c r="C57" s="11"/>
      <c r="D57" s="11"/>
      <c r="E57" s="11"/>
      <c r="F57" s="12" t="n">
        <f aca="false">'Matriz de Riesgos'!J31</f>
        <v>17.5</v>
      </c>
      <c r="G57" s="13" t="n">
        <f aca="false">'Matriz de Riesgos'!T31</f>
        <v>15.5</v>
      </c>
    </row>
    <row r="58" customFormat="false" ht="13.8" hidden="false" customHeight="false" outlineLevel="0" collapsed="false">
      <c r="B58" s="11"/>
      <c r="C58" s="11"/>
      <c r="D58" s="11"/>
      <c r="E58" s="11"/>
      <c r="F58" s="12"/>
      <c r="G58" s="12"/>
    </row>
    <row r="59" customFormat="false" ht="13.8" hidden="false" customHeight="false" outlineLevel="0" collapsed="false">
      <c r="B59" s="11"/>
      <c r="C59" s="11"/>
      <c r="D59" s="11"/>
      <c r="E59" s="11"/>
      <c r="F59" s="12"/>
      <c r="G59" s="13"/>
    </row>
    <row r="63" customFormat="false" ht="13.8" hidden="false" customHeight="false" outlineLevel="0" collapsed="false">
      <c r="B63" s="7" t="s">
        <v>14</v>
      </c>
      <c r="C63" s="8" t="str">
        <f aca="false">'Matriz de Riesgos'!C33</f>
        <v>CALIDAD</v>
      </c>
      <c r="D63" s="8"/>
    </row>
    <row r="67" customFormat="false" ht="13.8" hidden="false" customHeight="true" outlineLevel="0" collapsed="false">
      <c r="B67" s="9" t="s">
        <v>15</v>
      </c>
      <c r="C67" s="9"/>
      <c r="D67" s="9"/>
      <c r="E67" s="9"/>
      <c r="F67" s="10" t="s">
        <v>16</v>
      </c>
      <c r="G67" s="10" t="s">
        <v>17</v>
      </c>
      <c r="K67" s="9" t="s">
        <v>18</v>
      </c>
      <c r="L67" s="9"/>
      <c r="M67" s="9"/>
    </row>
    <row r="68" customFormat="false" ht="13.8" hidden="false" customHeight="false" outlineLevel="0" collapsed="false">
      <c r="B68" s="9"/>
      <c r="C68" s="9"/>
      <c r="D68" s="9"/>
      <c r="E68" s="9"/>
      <c r="F68" s="10"/>
      <c r="G68" s="10"/>
      <c r="K68" s="9"/>
      <c r="L68" s="9"/>
      <c r="M68" s="9"/>
    </row>
    <row r="69" customFormat="false" ht="13.8" hidden="false" customHeight="false" outlineLevel="0" collapsed="false">
      <c r="B69" s="11" t="str">
        <f aca="false">'Matriz de Riesgos'!E33</f>
        <v>Personal de capacitación e implementación sin skills adecuados</v>
      </c>
      <c r="C69" s="11"/>
      <c r="D69" s="11"/>
      <c r="E69" s="11"/>
      <c r="F69" s="12" t="n">
        <f aca="false">'Matriz de Riesgos'!J33</f>
        <v>6.5</v>
      </c>
      <c r="G69" s="13" t="n">
        <f aca="false">'Matriz de Riesgos'!T33</f>
        <v>4</v>
      </c>
      <c r="K69" s="9" t="s">
        <v>19</v>
      </c>
      <c r="L69" s="14" t="s">
        <v>20</v>
      </c>
      <c r="M69" s="17"/>
    </row>
    <row r="70" customFormat="false" ht="13.8" hidden="false" customHeight="false" outlineLevel="0" collapsed="false">
      <c r="B70" s="11"/>
      <c r="C70" s="11"/>
      <c r="D70" s="11"/>
      <c r="E70" s="11"/>
      <c r="F70" s="12"/>
      <c r="G70" s="12"/>
      <c r="K70" s="9"/>
      <c r="L70" s="9"/>
      <c r="M70" s="17"/>
    </row>
    <row r="71" customFormat="false" ht="13.8" hidden="false" customHeight="false" outlineLevel="0" collapsed="false">
      <c r="B71" s="11"/>
      <c r="C71" s="11"/>
      <c r="D71" s="11"/>
      <c r="E71" s="11"/>
      <c r="F71" s="12"/>
      <c r="G71" s="13"/>
      <c r="K71" s="9"/>
      <c r="L71" s="9"/>
      <c r="M71" s="17"/>
    </row>
    <row r="72" customFormat="false" ht="13.8" hidden="false" customHeight="false" outlineLevel="0" collapsed="false">
      <c r="B72" s="11" t="str">
        <f aca="false">'Matriz de Riesgos'!E35</f>
        <v>Los usuarios de la plataforma no dan uso adecuado</v>
      </c>
      <c r="C72" s="11"/>
      <c r="D72" s="11"/>
      <c r="E72" s="11"/>
      <c r="F72" s="12" t="n">
        <f aca="false">'Matriz de Riesgos'!J35</f>
        <v>13</v>
      </c>
      <c r="G72" s="13" t="n">
        <f aca="false">'Matriz de Riesgos'!T35</f>
        <v>11.5</v>
      </c>
      <c r="K72" s="9" t="s">
        <v>21</v>
      </c>
      <c r="L72" s="14" t="s">
        <v>22</v>
      </c>
      <c r="M72" s="15"/>
    </row>
    <row r="73" customFormat="false" ht="13.8" hidden="false" customHeight="false" outlineLevel="0" collapsed="false">
      <c r="B73" s="11"/>
      <c r="C73" s="11"/>
      <c r="D73" s="11"/>
      <c r="E73" s="11"/>
      <c r="F73" s="12"/>
      <c r="G73" s="12"/>
      <c r="K73" s="9"/>
      <c r="L73" s="9"/>
      <c r="M73" s="15"/>
    </row>
    <row r="74" customFormat="false" ht="13.8" hidden="false" customHeight="false" outlineLevel="0" collapsed="false">
      <c r="B74" s="11"/>
      <c r="C74" s="11"/>
      <c r="D74" s="11"/>
      <c r="E74" s="11"/>
      <c r="F74" s="12"/>
      <c r="G74" s="13"/>
      <c r="K74" s="9"/>
      <c r="L74" s="9"/>
      <c r="M74" s="15"/>
    </row>
    <row r="75" customFormat="false" ht="13.8" hidden="false" customHeight="false" outlineLevel="0" collapsed="false">
      <c r="B75" s="11" t="str">
        <f aca="false">'Matriz de Riesgos'!E37</f>
        <v>Los usuarios de la plataforma experimenten tiempos de respuesta lentos</v>
      </c>
      <c r="C75" s="11"/>
      <c r="D75" s="11"/>
      <c r="E75" s="11"/>
      <c r="F75" s="12" t="n">
        <f aca="false">'Matriz de Riesgos'!J37</f>
        <v>11</v>
      </c>
      <c r="G75" s="13" t="n">
        <f aca="false">'Matriz de Riesgos'!T37</f>
        <v>9</v>
      </c>
      <c r="K75" s="9" t="s">
        <v>23</v>
      </c>
      <c r="L75" s="14" t="s">
        <v>24</v>
      </c>
      <c r="M75" s="16"/>
    </row>
    <row r="76" customFormat="false" ht="13.8" hidden="false" customHeight="false" outlineLevel="0" collapsed="false">
      <c r="B76" s="11"/>
      <c r="C76" s="11"/>
      <c r="D76" s="11"/>
      <c r="E76" s="11"/>
      <c r="F76" s="12"/>
      <c r="G76" s="12"/>
      <c r="K76" s="9"/>
      <c r="L76" s="9"/>
      <c r="M76" s="16"/>
    </row>
    <row r="77" customFormat="false" ht="13.8" hidden="false" customHeight="false" outlineLevel="0" collapsed="false">
      <c r="B77" s="11"/>
      <c r="C77" s="11"/>
      <c r="D77" s="11"/>
      <c r="E77" s="11"/>
      <c r="F77" s="12"/>
      <c r="G77" s="13"/>
      <c r="K77" s="9"/>
      <c r="L77" s="9"/>
      <c r="M77" s="16"/>
    </row>
    <row r="78" customFormat="false" ht="13.8" hidden="false" customHeight="false" outlineLevel="0" collapsed="false">
      <c r="B78" s="11" t="str">
        <f aca="false">'Matriz de Riesgos'!E39</f>
        <v>La plataforma no cuente con la información debida o completa</v>
      </c>
      <c r="C78" s="11"/>
      <c r="D78" s="11"/>
      <c r="E78" s="11"/>
      <c r="F78" s="12" t="n">
        <f aca="false">'Matriz de Riesgos'!J39</f>
        <v>10</v>
      </c>
      <c r="G78" s="13" t="n">
        <f aca="false">'Matriz de Riesgos'!T39</f>
        <v>8.5</v>
      </c>
    </row>
    <row r="79" customFormat="false" ht="13.8" hidden="false" customHeight="false" outlineLevel="0" collapsed="false">
      <c r="B79" s="11"/>
      <c r="C79" s="11"/>
      <c r="D79" s="11"/>
      <c r="E79" s="11"/>
      <c r="F79" s="12"/>
      <c r="G79" s="12"/>
    </row>
    <row r="80" customFormat="false" ht="13.8" hidden="false" customHeight="false" outlineLevel="0" collapsed="false">
      <c r="B80" s="11"/>
      <c r="C80" s="11"/>
      <c r="D80" s="11"/>
      <c r="E80" s="11"/>
      <c r="F80" s="12"/>
      <c r="G80" s="13"/>
    </row>
    <row r="84" customFormat="false" ht="13.8" hidden="false" customHeight="false" outlineLevel="0" collapsed="false">
      <c r="B84" s="7" t="s">
        <v>14</v>
      </c>
      <c r="C84" s="8" t="str">
        <f aca="false">'Matriz de Riesgos'!C41</f>
        <v>ALCANCE</v>
      </c>
      <c r="D84" s="8"/>
    </row>
    <row r="88" customFormat="false" ht="13.8" hidden="false" customHeight="true" outlineLevel="0" collapsed="false">
      <c r="B88" s="9" t="s">
        <v>15</v>
      </c>
      <c r="C88" s="9"/>
      <c r="D88" s="9"/>
      <c r="E88" s="9"/>
      <c r="F88" s="10" t="s">
        <v>16</v>
      </c>
      <c r="G88" s="10" t="s">
        <v>17</v>
      </c>
      <c r="K88" s="9" t="s">
        <v>18</v>
      </c>
      <c r="L88" s="9"/>
      <c r="M88" s="9"/>
    </row>
    <row r="89" customFormat="false" ht="13.8" hidden="false" customHeight="false" outlineLevel="0" collapsed="false">
      <c r="B89" s="9"/>
      <c r="C89" s="9"/>
      <c r="D89" s="9"/>
      <c r="E89" s="9"/>
      <c r="F89" s="10"/>
      <c r="G89" s="10"/>
      <c r="K89" s="9"/>
      <c r="L89" s="9"/>
      <c r="M89" s="9"/>
    </row>
    <row r="90" customFormat="false" ht="13.8" hidden="false" customHeight="false" outlineLevel="0" collapsed="false">
      <c r="B90" s="11" t="str">
        <f aca="false">'Matriz de Riesgos'!E41</f>
        <v>La plataforma no esté disponible 7/24</v>
      </c>
      <c r="C90" s="11"/>
      <c r="D90" s="11"/>
      <c r="E90" s="11"/>
      <c r="F90" s="12" t="n">
        <f aca="false">'Matriz de Riesgos'!J41</f>
        <v>8.5</v>
      </c>
      <c r="G90" s="13" t="n">
        <f aca="false">'Matriz de Riesgos'!T41</f>
        <v>6.5</v>
      </c>
      <c r="K90" s="9" t="s">
        <v>19</v>
      </c>
      <c r="L90" s="14" t="s">
        <v>20</v>
      </c>
      <c r="M90" s="17"/>
    </row>
    <row r="91" customFormat="false" ht="13.8" hidden="false" customHeight="false" outlineLevel="0" collapsed="false">
      <c r="B91" s="11"/>
      <c r="C91" s="11"/>
      <c r="D91" s="11"/>
      <c r="E91" s="11"/>
      <c r="F91" s="12"/>
      <c r="G91" s="12"/>
      <c r="K91" s="9"/>
      <c r="L91" s="9"/>
      <c r="M91" s="17"/>
    </row>
    <row r="92" customFormat="false" ht="13.8" hidden="false" customHeight="false" outlineLevel="0" collapsed="false">
      <c r="B92" s="11"/>
      <c r="C92" s="11"/>
      <c r="D92" s="11"/>
      <c r="E92" s="11"/>
      <c r="F92" s="12"/>
      <c r="G92" s="13"/>
      <c r="K92" s="9"/>
      <c r="L92" s="9"/>
      <c r="M92" s="17"/>
    </row>
    <row r="93" customFormat="false" ht="13.8" hidden="false" customHeight="false" outlineLevel="0" collapsed="false">
      <c r="B93" s="11" t="str">
        <f aca="false">'Matriz de Riesgos'!E43</f>
        <v>Las capacitaciones no completen las 60 horas por usuario</v>
      </c>
      <c r="C93" s="11"/>
      <c r="D93" s="11"/>
      <c r="E93" s="11"/>
      <c r="F93" s="12" t="n">
        <f aca="false">'Matriz de Riesgos'!J43</f>
        <v>5</v>
      </c>
      <c r="G93" s="13" t="n">
        <f aca="false">'Matriz de Riesgos'!T43</f>
        <v>3.5</v>
      </c>
      <c r="K93" s="9" t="s">
        <v>21</v>
      </c>
      <c r="L93" s="14" t="s">
        <v>22</v>
      </c>
      <c r="M93" s="15"/>
    </row>
    <row r="94" customFormat="false" ht="13.8" hidden="false" customHeight="false" outlineLevel="0" collapsed="false">
      <c r="B94" s="11"/>
      <c r="C94" s="11"/>
      <c r="D94" s="11"/>
      <c r="E94" s="11"/>
      <c r="F94" s="12"/>
      <c r="G94" s="12"/>
      <c r="K94" s="9"/>
      <c r="L94" s="9"/>
      <c r="M94" s="15"/>
    </row>
    <row r="95" customFormat="false" ht="13.8" hidden="false" customHeight="false" outlineLevel="0" collapsed="false">
      <c r="B95" s="11"/>
      <c r="C95" s="11"/>
      <c r="D95" s="11"/>
      <c r="E95" s="11"/>
      <c r="F95" s="12"/>
      <c r="G95" s="13"/>
      <c r="K95" s="9"/>
      <c r="L95" s="9"/>
      <c r="M95" s="15"/>
    </row>
    <row r="96" customFormat="false" ht="13.8" hidden="false" customHeight="false" outlineLevel="0" collapsed="false">
      <c r="B96" s="11" t="str">
        <f aca="false">'Matriz de Riesgos'!E45</f>
        <v>El soporte no esté disponible 7/24</v>
      </c>
      <c r="C96" s="11"/>
      <c r="D96" s="11"/>
      <c r="E96" s="11"/>
      <c r="F96" s="12" t="n">
        <f aca="false">'Matriz de Riesgos'!J45</f>
        <v>3.5</v>
      </c>
      <c r="G96" s="13" t="n">
        <f aca="false">'Matriz de Riesgos'!T45</f>
        <v>1</v>
      </c>
      <c r="K96" s="9" t="s">
        <v>23</v>
      </c>
      <c r="L96" s="14" t="s">
        <v>24</v>
      </c>
      <c r="M96" s="16"/>
    </row>
    <row r="97" customFormat="false" ht="13.8" hidden="false" customHeight="false" outlineLevel="0" collapsed="false">
      <c r="B97" s="11"/>
      <c r="C97" s="11"/>
      <c r="D97" s="11"/>
      <c r="E97" s="11"/>
      <c r="F97" s="12"/>
      <c r="G97" s="12"/>
      <c r="K97" s="9"/>
      <c r="L97" s="9"/>
      <c r="M97" s="16"/>
    </row>
    <row r="98" customFormat="false" ht="13.8" hidden="false" customHeight="false" outlineLevel="0" collapsed="false">
      <c r="B98" s="11"/>
      <c r="C98" s="11"/>
      <c r="D98" s="11"/>
      <c r="E98" s="11"/>
      <c r="F98" s="12"/>
      <c r="G98" s="13"/>
      <c r="K98" s="9"/>
      <c r="L98" s="9"/>
      <c r="M98" s="16"/>
    </row>
    <row r="99" customFormat="false" ht="13.8" hidden="false" customHeight="false" outlineLevel="0" collapsed="false">
      <c r="B99" s="11" t="str">
        <f aca="false">'Matriz de Riesgos'!E47</f>
        <v>No exista disponibilidad de los canales de comunicación</v>
      </c>
      <c r="C99" s="11"/>
      <c r="D99" s="11"/>
      <c r="E99" s="11"/>
      <c r="F99" s="12" t="n">
        <f aca="false">'Matriz de Riesgos'!J47</f>
        <v>5</v>
      </c>
      <c r="G99" s="13" t="n">
        <f aca="false">'Matriz de Riesgos'!T47</f>
        <v>2</v>
      </c>
    </row>
    <row r="100" customFormat="false" ht="13.8" hidden="false" customHeight="false" outlineLevel="0" collapsed="false">
      <c r="B100" s="11"/>
      <c r="C100" s="11"/>
      <c r="D100" s="11"/>
      <c r="E100" s="11"/>
      <c r="F100" s="12"/>
      <c r="G100" s="12"/>
    </row>
    <row r="101" customFormat="false" ht="13.8" hidden="false" customHeight="false" outlineLevel="0" collapsed="false">
      <c r="B101" s="11"/>
      <c r="C101" s="11"/>
      <c r="D101" s="11"/>
      <c r="E101" s="11"/>
      <c r="F101" s="12"/>
      <c r="G101" s="13"/>
    </row>
  </sheetData>
  <mergeCells count="118">
    <mergeCell ref="F8:K8"/>
    <mergeCell ref="F9:K9"/>
    <mergeCell ref="K10:M10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F18:I19"/>
    <mergeCell ref="C21:D21"/>
    <mergeCell ref="B25:E26"/>
    <mergeCell ref="F25:F26"/>
    <mergeCell ref="G25:G26"/>
    <mergeCell ref="K25:M26"/>
    <mergeCell ref="B27:E29"/>
    <mergeCell ref="F27:F29"/>
    <mergeCell ref="G27:G29"/>
    <mergeCell ref="K27:K29"/>
    <mergeCell ref="L27:L29"/>
    <mergeCell ref="M27:M29"/>
    <mergeCell ref="B30:E32"/>
    <mergeCell ref="F30:F32"/>
    <mergeCell ref="G30:G32"/>
    <mergeCell ref="K30:K32"/>
    <mergeCell ref="L30:L32"/>
    <mergeCell ref="M30:M32"/>
    <mergeCell ref="B33:E35"/>
    <mergeCell ref="F33:F35"/>
    <mergeCell ref="G33:G35"/>
    <mergeCell ref="K33:K35"/>
    <mergeCell ref="L33:L35"/>
    <mergeCell ref="M33:M35"/>
    <mergeCell ref="B36:E38"/>
    <mergeCell ref="F36:F38"/>
    <mergeCell ref="G36:G38"/>
    <mergeCell ref="C42:D42"/>
    <mergeCell ref="B46:E47"/>
    <mergeCell ref="F46:F47"/>
    <mergeCell ref="G46:G47"/>
    <mergeCell ref="K46:M47"/>
    <mergeCell ref="B48:E50"/>
    <mergeCell ref="F48:F50"/>
    <mergeCell ref="G48:G50"/>
    <mergeCell ref="K48:K50"/>
    <mergeCell ref="L48:L50"/>
    <mergeCell ref="M48:M50"/>
    <mergeCell ref="B51:E53"/>
    <mergeCell ref="F51:F53"/>
    <mergeCell ref="G51:G53"/>
    <mergeCell ref="K51:K53"/>
    <mergeCell ref="L51:L53"/>
    <mergeCell ref="M51:M53"/>
    <mergeCell ref="B54:E56"/>
    <mergeCell ref="F54:F56"/>
    <mergeCell ref="G54:G56"/>
    <mergeCell ref="K54:K56"/>
    <mergeCell ref="L54:L56"/>
    <mergeCell ref="M54:M56"/>
    <mergeCell ref="B57:E59"/>
    <mergeCell ref="F57:F59"/>
    <mergeCell ref="G57:G59"/>
    <mergeCell ref="C63:D63"/>
    <mergeCell ref="B67:E68"/>
    <mergeCell ref="F67:F68"/>
    <mergeCell ref="G67:G68"/>
    <mergeCell ref="K67:M68"/>
    <mergeCell ref="B69:E71"/>
    <mergeCell ref="F69:F71"/>
    <mergeCell ref="G69:G71"/>
    <mergeCell ref="K69:K71"/>
    <mergeCell ref="L69:L71"/>
    <mergeCell ref="M69:M71"/>
    <mergeCell ref="B72:E74"/>
    <mergeCell ref="F72:F74"/>
    <mergeCell ref="G72:G74"/>
    <mergeCell ref="K72:K74"/>
    <mergeCell ref="L72:L74"/>
    <mergeCell ref="M72:M74"/>
    <mergeCell ref="B75:E77"/>
    <mergeCell ref="F75:F77"/>
    <mergeCell ref="G75:G77"/>
    <mergeCell ref="K75:K77"/>
    <mergeCell ref="L75:L77"/>
    <mergeCell ref="M75:M77"/>
    <mergeCell ref="B78:E80"/>
    <mergeCell ref="F78:F80"/>
    <mergeCell ref="G78:G80"/>
    <mergeCell ref="C84:D84"/>
    <mergeCell ref="B88:E89"/>
    <mergeCell ref="F88:F89"/>
    <mergeCell ref="G88:G89"/>
    <mergeCell ref="K88:M89"/>
    <mergeCell ref="B90:E92"/>
    <mergeCell ref="F90:F92"/>
    <mergeCell ref="G90:G92"/>
    <mergeCell ref="K90:K92"/>
    <mergeCell ref="L90:L92"/>
    <mergeCell ref="M90:M92"/>
    <mergeCell ref="B93:E95"/>
    <mergeCell ref="F93:F95"/>
    <mergeCell ref="G93:G95"/>
    <mergeCell ref="K93:K95"/>
    <mergeCell ref="L93:L95"/>
    <mergeCell ref="M93:M95"/>
    <mergeCell ref="B96:E98"/>
    <mergeCell ref="F96:F98"/>
    <mergeCell ref="G96:G98"/>
    <mergeCell ref="K96:K98"/>
    <mergeCell ref="L96:L98"/>
    <mergeCell ref="M96:M98"/>
    <mergeCell ref="B99:E101"/>
    <mergeCell ref="F99:F101"/>
    <mergeCell ref="G99:G101"/>
  </mergeCells>
  <conditionalFormatting sqref="F27">
    <cfRule type="cellIs" priority="2" operator="between" aboveAverage="0" equalAverage="0" bottom="0" percent="0" rank="0" text="" dxfId="0">
      <formula>0</formula>
      <formula>8.33333333333333</formula>
    </cfRule>
    <cfRule type="cellIs" priority="3" operator="between" aboveAverage="0" equalAverage="0" bottom="0" percent="0" rank="0" text="" dxfId="0">
      <formula>8.33333333333333</formula>
      <formula>16.6666666666666</formula>
    </cfRule>
    <cfRule type="cellIs" priority="4" operator="between" aboveAverage="0" equalAverage="0" bottom="0" percent="0" rank="0" text="" dxfId="0">
      <formula>16.6666666666666</formula>
      <formula>25</formula>
    </cfRule>
  </conditionalFormatting>
  <conditionalFormatting sqref="G27">
    <cfRule type="cellIs" priority="5" operator="between" aboveAverage="0" equalAverage="0" bottom="0" percent="0" rank="0" text="" dxfId="0">
      <formula>0</formula>
      <formula>8.33333333333333</formula>
    </cfRule>
    <cfRule type="cellIs" priority="6" operator="between" aboveAverage="0" equalAverage="0" bottom="0" percent="0" rank="0" text="" dxfId="0">
      <formula>8.33333333333333</formula>
      <formula>16.6666666666666</formula>
    </cfRule>
    <cfRule type="cellIs" priority="7" operator="between" aboveAverage="0" equalAverage="0" bottom="0" percent="0" rank="0" text="" dxfId="0">
      <formula>16.6666666666666</formula>
      <formula>25</formula>
    </cfRule>
  </conditionalFormatting>
  <conditionalFormatting sqref="F30">
    <cfRule type="cellIs" priority="8" operator="between" aboveAverage="0" equalAverage="0" bottom="0" percent="0" rank="0" text="" dxfId="0">
      <formula>0</formula>
      <formula>8.33333333333333</formula>
    </cfRule>
    <cfRule type="cellIs" priority="9" operator="between" aboveAverage="0" equalAverage="0" bottom="0" percent="0" rank="0" text="" dxfId="0">
      <formula>8.33333333333333</formula>
      <formula>16.6666666666666</formula>
    </cfRule>
    <cfRule type="cellIs" priority="10" operator="between" aboveAverage="0" equalAverage="0" bottom="0" percent="0" rank="0" text="" dxfId="0">
      <formula>16.6666666666666</formula>
      <formula>25</formula>
    </cfRule>
  </conditionalFormatting>
  <conditionalFormatting sqref="G30">
    <cfRule type="cellIs" priority="11" operator="between" aboveAverage="0" equalAverage="0" bottom="0" percent="0" rank="0" text="" dxfId="0">
      <formula>0</formula>
      <formula>8.33333333333333</formula>
    </cfRule>
    <cfRule type="cellIs" priority="12" operator="between" aboveAverage="0" equalAverage="0" bottom="0" percent="0" rank="0" text="" dxfId="0">
      <formula>8.33333333333333</formula>
      <formula>16.6666666666666</formula>
    </cfRule>
    <cfRule type="cellIs" priority="13" operator="between" aboveAverage="0" equalAverage="0" bottom="0" percent="0" rank="0" text="" dxfId="0">
      <formula>16.6666666666666</formula>
      <formula>25</formula>
    </cfRule>
  </conditionalFormatting>
  <conditionalFormatting sqref="F33">
    <cfRule type="cellIs" priority="14" operator="between" aboveAverage="0" equalAverage="0" bottom="0" percent="0" rank="0" text="" dxfId="0">
      <formula>0</formula>
      <formula>8.33333333333333</formula>
    </cfRule>
    <cfRule type="cellIs" priority="15" operator="between" aboveAverage="0" equalAverage="0" bottom="0" percent="0" rank="0" text="" dxfId="0">
      <formula>8.33333333333333</formula>
      <formula>16.6666666666666</formula>
    </cfRule>
    <cfRule type="cellIs" priority="16" operator="between" aboveAverage="0" equalAverage="0" bottom="0" percent="0" rank="0" text="" dxfId="0">
      <formula>16.6666666666666</formula>
      <formula>25</formula>
    </cfRule>
  </conditionalFormatting>
  <conditionalFormatting sqref="G33">
    <cfRule type="cellIs" priority="17" operator="between" aboveAverage="0" equalAverage="0" bottom="0" percent="0" rank="0" text="" dxfId="0">
      <formula>0</formula>
      <formula>8.33333333333333</formula>
    </cfRule>
    <cfRule type="cellIs" priority="18" operator="between" aboveAverage="0" equalAverage="0" bottom="0" percent="0" rank="0" text="" dxfId="0">
      <formula>8.33333333333333</formula>
      <formula>16.6666666666666</formula>
    </cfRule>
    <cfRule type="cellIs" priority="19" operator="between" aboveAverage="0" equalAverage="0" bottom="0" percent="0" rank="0" text="" dxfId="0">
      <formula>16.6666666666666</formula>
      <formula>25</formula>
    </cfRule>
  </conditionalFormatting>
  <conditionalFormatting sqref="F36">
    <cfRule type="cellIs" priority="20" operator="between" aboveAverage="0" equalAverage="0" bottom="0" percent="0" rank="0" text="" dxfId="0">
      <formula>0</formula>
      <formula>8.33333333333333</formula>
    </cfRule>
    <cfRule type="cellIs" priority="21" operator="between" aboveAverage="0" equalAverage="0" bottom="0" percent="0" rank="0" text="" dxfId="0">
      <formula>8.33333333333333</formula>
      <formula>16.6666666666666</formula>
    </cfRule>
    <cfRule type="cellIs" priority="22" operator="between" aboveAverage="0" equalAverage="0" bottom="0" percent="0" rank="0" text="" dxfId="0">
      <formula>16.6666666666666</formula>
      <formula>25</formula>
    </cfRule>
  </conditionalFormatting>
  <conditionalFormatting sqref="G36">
    <cfRule type="cellIs" priority="23" operator="between" aboveAverage="0" equalAverage="0" bottom="0" percent="0" rank="0" text="" dxfId="0">
      <formula>0</formula>
      <formula>8.33333333333333</formula>
    </cfRule>
    <cfRule type="cellIs" priority="24" operator="between" aboveAverage="0" equalAverage="0" bottom="0" percent="0" rank="0" text="" dxfId="0">
      <formula>8.33333333333333</formula>
      <formula>16.6666666666666</formula>
    </cfRule>
    <cfRule type="cellIs" priority="25" operator="between" aboveAverage="0" equalAverage="0" bottom="0" percent="0" rank="0" text="" dxfId="0">
      <formula>16.6666666666666</formula>
      <formula>25</formula>
    </cfRule>
  </conditionalFormatting>
  <conditionalFormatting sqref="F48">
    <cfRule type="cellIs" priority="26" operator="between" aboveAverage="0" equalAverage="0" bottom="0" percent="0" rank="0" text="" dxfId="0">
      <formula>0</formula>
      <formula>8.33333333333333</formula>
    </cfRule>
    <cfRule type="cellIs" priority="27" operator="between" aboveAverage="0" equalAverage="0" bottom="0" percent="0" rank="0" text="" dxfId="0">
      <formula>8.33333333333333</formula>
      <formula>16.6666666666666</formula>
    </cfRule>
    <cfRule type="cellIs" priority="28" operator="between" aboveAverage="0" equalAverage="0" bottom="0" percent="0" rank="0" text="" dxfId="0">
      <formula>16.6666666666666</formula>
      <formula>25</formula>
    </cfRule>
  </conditionalFormatting>
  <conditionalFormatting sqref="G48">
    <cfRule type="cellIs" priority="29" operator="between" aboveAverage="0" equalAverage="0" bottom="0" percent="0" rank="0" text="" dxfId="0">
      <formula>0</formula>
      <formula>8.33333333333333</formula>
    </cfRule>
    <cfRule type="cellIs" priority="30" operator="between" aboveAverage="0" equalAverage="0" bottom="0" percent="0" rank="0" text="" dxfId="0">
      <formula>8.33333333333333</formula>
      <formula>16.6666666666666</formula>
    </cfRule>
    <cfRule type="cellIs" priority="31" operator="between" aboveAverage="0" equalAverage="0" bottom="0" percent="0" rank="0" text="" dxfId="0">
      <formula>16.6666666666666</formula>
      <formula>25</formula>
    </cfRule>
  </conditionalFormatting>
  <conditionalFormatting sqref="F51">
    <cfRule type="cellIs" priority="32" operator="between" aboveAverage="0" equalAverage="0" bottom="0" percent="0" rank="0" text="" dxfId="0">
      <formula>0</formula>
      <formula>8.33333333333333</formula>
    </cfRule>
    <cfRule type="cellIs" priority="33" operator="between" aboveAverage="0" equalAverage="0" bottom="0" percent="0" rank="0" text="" dxfId="0">
      <formula>8.33333333333333</formula>
      <formula>16.6666666666666</formula>
    </cfRule>
    <cfRule type="cellIs" priority="34" operator="between" aboveAverage="0" equalAverage="0" bottom="0" percent="0" rank="0" text="" dxfId="0">
      <formula>16.6666666666666</formula>
      <formula>25</formula>
    </cfRule>
  </conditionalFormatting>
  <conditionalFormatting sqref="G51">
    <cfRule type="cellIs" priority="35" operator="between" aboveAverage="0" equalAverage="0" bottom="0" percent="0" rank="0" text="" dxfId="0">
      <formula>0</formula>
      <formula>8.33333333333333</formula>
    </cfRule>
    <cfRule type="cellIs" priority="36" operator="between" aboveAverage="0" equalAverage="0" bottom="0" percent="0" rank="0" text="" dxfId="0">
      <formula>8.33333333333333</formula>
      <formula>16.6666666666666</formula>
    </cfRule>
    <cfRule type="cellIs" priority="37" operator="between" aboveAverage="0" equalAverage="0" bottom="0" percent="0" rank="0" text="" dxfId="0">
      <formula>16.6666666666666</formula>
      <formula>25</formula>
    </cfRule>
  </conditionalFormatting>
  <conditionalFormatting sqref="F54">
    <cfRule type="cellIs" priority="38" operator="between" aboveAverage="0" equalAverage="0" bottom="0" percent="0" rank="0" text="" dxfId="0">
      <formula>0</formula>
      <formula>8.33333333333333</formula>
    </cfRule>
    <cfRule type="cellIs" priority="39" operator="between" aboveAverage="0" equalAverage="0" bottom="0" percent="0" rank="0" text="" dxfId="0">
      <formula>8.33333333333333</formula>
      <formula>16.6666666666666</formula>
    </cfRule>
    <cfRule type="cellIs" priority="40" operator="between" aboveAverage="0" equalAverage="0" bottom="0" percent="0" rank="0" text="" dxfId="0">
      <formula>16.6666666666666</formula>
      <formula>25</formula>
    </cfRule>
  </conditionalFormatting>
  <conditionalFormatting sqref="G54">
    <cfRule type="cellIs" priority="41" operator="between" aboveAverage="0" equalAverage="0" bottom="0" percent="0" rank="0" text="" dxfId="0">
      <formula>0</formula>
      <formula>8.33333333333333</formula>
    </cfRule>
    <cfRule type="cellIs" priority="42" operator="between" aboveAverage="0" equalAverage="0" bottom="0" percent="0" rank="0" text="" dxfId="0">
      <formula>8.33333333333333</formula>
      <formula>16.6666666666666</formula>
    </cfRule>
    <cfRule type="cellIs" priority="43" operator="between" aboveAverage="0" equalAverage="0" bottom="0" percent="0" rank="0" text="" dxfId="0">
      <formula>16.6666666666666</formula>
      <formula>25</formula>
    </cfRule>
  </conditionalFormatting>
  <conditionalFormatting sqref="F57">
    <cfRule type="cellIs" priority="44" operator="between" aboveAverage="0" equalAverage="0" bottom="0" percent="0" rank="0" text="" dxfId="0">
      <formula>0</formula>
      <formula>8.33333333333333</formula>
    </cfRule>
    <cfRule type="cellIs" priority="45" operator="between" aboveAverage="0" equalAverage="0" bottom="0" percent="0" rank="0" text="" dxfId="0">
      <formula>8.33333333333333</formula>
      <formula>16.6666666666666</formula>
    </cfRule>
    <cfRule type="cellIs" priority="46" operator="between" aboveAverage="0" equalAverage="0" bottom="0" percent="0" rank="0" text="" dxfId="0">
      <formula>16.6666666666666</formula>
      <formula>25</formula>
    </cfRule>
  </conditionalFormatting>
  <conditionalFormatting sqref="G57">
    <cfRule type="cellIs" priority="47" operator="between" aboveAverage="0" equalAverage="0" bottom="0" percent="0" rank="0" text="" dxfId="0">
      <formula>0</formula>
      <formula>8.33333333333333</formula>
    </cfRule>
    <cfRule type="cellIs" priority="48" operator="between" aboveAverage="0" equalAverage="0" bottom="0" percent="0" rank="0" text="" dxfId="0">
      <formula>8.33333333333333</formula>
      <formula>16.6666666666666</formula>
    </cfRule>
    <cfRule type="cellIs" priority="49" operator="between" aboveAverage="0" equalAverage="0" bottom="0" percent="0" rank="0" text="" dxfId="0">
      <formula>16.6666666666666</formula>
      <formula>25</formula>
    </cfRule>
  </conditionalFormatting>
  <conditionalFormatting sqref="L35">
    <cfRule type="cellIs" priority="50" operator="between" aboveAverage="0" equalAverage="0" bottom="0" percent="0" rank="0" text="" dxfId="0">
      <formula>0</formula>
      <formula>8.33333333333333</formula>
    </cfRule>
    <cfRule type="cellIs" priority="51" operator="between" aboveAverage="0" equalAverage="0" bottom="0" percent="0" rank="0" text="" dxfId="0">
      <formula>8.33333333333333</formula>
      <formula>16.6666666666666</formula>
    </cfRule>
    <cfRule type="cellIs" priority="52" operator="between" aboveAverage="0" equalAverage="0" bottom="0" percent="0" rank="0" text="" dxfId="0">
      <formula>16.6666666666666</formula>
      <formula>25</formula>
    </cfRule>
  </conditionalFormatting>
  <conditionalFormatting sqref="M27">
    <cfRule type="cellIs" priority="53" operator="between" aboveAverage="0" equalAverage="0" bottom="0" percent="0" rank="0" text="" dxfId="0">
      <formula>0</formula>
      <formula>8.33333333333333</formula>
    </cfRule>
    <cfRule type="cellIs" priority="54" operator="between" aboveAverage="0" equalAverage="0" bottom="0" percent="0" rank="0" text="" dxfId="0">
      <formula>8.33333333333333</formula>
      <formula>16.6666666666666</formula>
    </cfRule>
    <cfRule type="cellIs" priority="55" operator="between" aboveAverage="0" equalAverage="0" bottom="0" percent="0" rank="0" text="" dxfId="0">
      <formula>16.6666666666666</formula>
      <formula>25</formula>
    </cfRule>
  </conditionalFormatting>
  <conditionalFormatting sqref="M56">
    <cfRule type="cellIs" priority="56" operator="between" aboveAverage="0" equalAverage="0" bottom="0" percent="0" rank="0" text="" dxfId="0">
      <formula>0</formula>
      <formula>8.33333333333333</formula>
    </cfRule>
    <cfRule type="cellIs" priority="57" operator="between" aboveAverage="0" equalAverage="0" bottom="0" percent="0" rank="0" text="" dxfId="0">
      <formula>8.33333333333333</formula>
      <formula>16.6666666666666</formula>
    </cfRule>
    <cfRule type="cellIs" priority="58" operator="between" aboveAverage="0" equalAverage="0" bottom="0" percent="0" rank="0" text="" dxfId="0">
      <formula>16.6666666666666</formula>
      <formula>25</formula>
    </cfRule>
  </conditionalFormatting>
  <conditionalFormatting sqref="F69">
    <cfRule type="cellIs" priority="59" operator="between" aboveAverage="0" equalAverage="0" bottom="0" percent="0" rank="0" text="" dxfId="0">
      <formula>0</formula>
      <formula>8.33333333333333</formula>
    </cfRule>
    <cfRule type="cellIs" priority="60" operator="between" aboveAverage="0" equalAverage="0" bottom="0" percent="0" rank="0" text="" dxfId="0">
      <formula>8.33333333333333</formula>
      <formula>16.6666666666666</formula>
    </cfRule>
    <cfRule type="cellIs" priority="61" operator="between" aboveAverage="0" equalAverage="0" bottom="0" percent="0" rank="0" text="" dxfId="0">
      <formula>16.6666666666666</formula>
      <formula>25</formula>
    </cfRule>
  </conditionalFormatting>
  <conditionalFormatting sqref="G69">
    <cfRule type="cellIs" priority="62" operator="between" aboveAverage="0" equalAverage="0" bottom="0" percent="0" rank="0" text="" dxfId="0">
      <formula>0</formula>
      <formula>8.33333333333333</formula>
    </cfRule>
    <cfRule type="cellIs" priority="63" operator="between" aboveAverage="0" equalAverage="0" bottom="0" percent="0" rank="0" text="" dxfId="0">
      <formula>8.33333333333333</formula>
      <formula>16.6666666666666</formula>
    </cfRule>
    <cfRule type="cellIs" priority="64" operator="between" aboveAverage="0" equalAverage="0" bottom="0" percent="0" rank="0" text="" dxfId="0">
      <formula>16.6666666666666</formula>
      <formula>25</formula>
    </cfRule>
  </conditionalFormatting>
  <conditionalFormatting sqref="F72">
    <cfRule type="cellIs" priority="65" operator="between" aboveAverage="0" equalAverage="0" bottom="0" percent="0" rank="0" text="" dxfId="0">
      <formula>0</formula>
      <formula>8.33333333333333</formula>
    </cfRule>
    <cfRule type="cellIs" priority="66" operator="between" aboveAverage="0" equalAverage="0" bottom="0" percent="0" rank="0" text="" dxfId="0">
      <formula>8.33333333333333</formula>
      <formula>16.6666666666666</formula>
    </cfRule>
    <cfRule type="cellIs" priority="67" operator="between" aboveAverage="0" equalAverage="0" bottom="0" percent="0" rank="0" text="" dxfId="0">
      <formula>16.6666666666666</formula>
      <formula>25</formula>
    </cfRule>
  </conditionalFormatting>
  <conditionalFormatting sqref="G72">
    <cfRule type="cellIs" priority="68" operator="between" aboveAverage="0" equalAverage="0" bottom="0" percent="0" rank="0" text="" dxfId="0">
      <formula>0</formula>
      <formula>8.33333333333333</formula>
    </cfRule>
    <cfRule type="cellIs" priority="69" operator="between" aboveAverage="0" equalAverage="0" bottom="0" percent="0" rank="0" text="" dxfId="0">
      <formula>8.33333333333333</formula>
      <formula>16.6666666666666</formula>
    </cfRule>
    <cfRule type="cellIs" priority="70" operator="between" aboveAverage="0" equalAverage="0" bottom="0" percent="0" rank="0" text="" dxfId="0">
      <formula>16.6666666666666</formula>
      <formula>25</formula>
    </cfRule>
  </conditionalFormatting>
  <conditionalFormatting sqref="F75">
    <cfRule type="cellIs" priority="71" operator="between" aboveAverage="0" equalAverage="0" bottom="0" percent="0" rank="0" text="" dxfId="0">
      <formula>0</formula>
      <formula>8.33333333333333</formula>
    </cfRule>
    <cfRule type="cellIs" priority="72" operator="between" aboveAverage="0" equalAverage="0" bottom="0" percent="0" rank="0" text="" dxfId="0">
      <formula>8.33333333333333</formula>
      <formula>16.6666666666666</formula>
    </cfRule>
    <cfRule type="cellIs" priority="73" operator="between" aboveAverage="0" equalAverage="0" bottom="0" percent="0" rank="0" text="" dxfId="0">
      <formula>16.6666666666666</formula>
      <formula>25</formula>
    </cfRule>
  </conditionalFormatting>
  <conditionalFormatting sqref="G75">
    <cfRule type="cellIs" priority="74" operator="between" aboveAverage="0" equalAverage="0" bottom="0" percent="0" rank="0" text="" dxfId="0">
      <formula>0</formula>
      <formula>8.33333333333333</formula>
    </cfRule>
    <cfRule type="cellIs" priority="75" operator="between" aboveAverage="0" equalAverage="0" bottom="0" percent="0" rank="0" text="" dxfId="0">
      <formula>8.33333333333333</formula>
      <formula>16.6666666666666</formula>
    </cfRule>
    <cfRule type="cellIs" priority="76" operator="between" aboveAverage="0" equalAverage="0" bottom="0" percent="0" rank="0" text="" dxfId="0">
      <formula>16.6666666666666</formula>
      <formula>25</formula>
    </cfRule>
  </conditionalFormatting>
  <conditionalFormatting sqref="F78">
    <cfRule type="cellIs" priority="77" operator="between" aboveAverage="0" equalAverage="0" bottom="0" percent="0" rank="0" text="" dxfId="0">
      <formula>0</formula>
      <formula>8.33333333333333</formula>
    </cfRule>
    <cfRule type="cellIs" priority="78" operator="between" aboveAverage="0" equalAverage="0" bottom="0" percent="0" rank="0" text="" dxfId="0">
      <formula>8.33333333333333</formula>
      <formula>16.6666666666666</formula>
    </cfRule>
    <cfRule type="cellIs" priority="79" operator="between" aboveAverage="0" equalAverage="0" bottom="0" percent="0" rank="0" text="" dxfId="0">
      <formula>16.6666666666666</formula>
      <formula>25</formula>
    </cfRule>
  </conditionalFormatting>
  <conditionalFormatting sqref="G78">
    <cfRule type="cellIs" priority="80" operator="between" aboveAverage="0" equalAverage="0" bottom="0" percent="0" rank="0" text="" dxfId="0">
      <formula>0</formula>
      <formula>8.33333333333333</formula>
    </cfRule>
    <cfRule type="cellIs" priority="81" operator="between" aboveAverage="0" equalAverage="0" bottom="0" percent="0" rank="0" text="" dxfId="0">
      <formula>8.33333333333333</formula>
      <formula>16.6666666666666</formula>
    </cfRule>
    <cfRule type="cellIs" priority="82" operator="between" aboveAverage="0" equalAverage="0" bottom="0" percent="0" rank="0" text="" dxfId="0">
      <formula>16.6666666666666</formula>
      <formula>25</formula>
    </cfRule>
  </conditionalFormatting>
  <conditionalFormatting sqref="M77">
    <cfRule type="cellIs" priority="83" operator="between" aboveAverage="0" equalAverage="0" bottom="0" percent="0" rank="0" text="" dxfId="0">
      <formula>0</formula>
      <formula>8.33333333333333</formula>
    </cfRule>
    <cfRule type="cellIs" priority="84" operator="between" aboveAverage="0" equalAverage="0" bottom="0" percent="0" rank="0" text="" dxfId="0">
      <formula>8.33333333333333</formula>
      <formula>16.6666666666666</formula>
    </cfRule>
    <cfRule type="cellIs" priority="85" operator="between" aboveAverage="0" equalAverage="0" bottom="0" percent="0" rank="0" text="" dxfId="0">
      <formula>16.6666666666666</formula>
      <formula>25</formula>
    </cfRule>
  </conditionalFormatting>
  <conditionalFormatting sqref="F90">
    <cfRule type="cellIs" priority="86" operator="between" aboveAverage="0" equalAverage="0" bottom="0" percent="0" rank="0" text="" dxfId="0">
      <formula>0</formula>
      <formula>8.33333333333333</formula>
    </cfRule>
    <cfRule type="cellIs" priority="87" operator="between" aboveAverage="0" equalAverage="0" bottom="0" percent="0" rank="0" text="" dxfId="0">
      <formula>8.33333333333333</formula>
      <formula>16.6666666666666</formula>
    </cfRule>
    <cfRule type="cellIs" priority="88" operator="between" aboveAverage="0" equalAverage="0" bottom="0" percent="0" rank="0" text="" dxfId="0">
      <formula>16.6666666666666</formula>
      <formula>25</formula>
    </cfRule>
  </conditionalFormatting>
  <conditionalFormatting sqref="G90">
    <cfRule type="cellIs" priority="89" operator="between" aboveAverage="0" equalAverage="0" bottom="0" percent="0" rank="0" text="" dxfId="0">
      <formula>0</formula>
      <formula>8.33333333333333</formula>
    </cfRule>
    <cfRule type="cellIs" priority="90" operator="between" aboveAverage="0" equalAverage="0" bottom="0" percent="0" rank="0" text="" dxfId="0">
      <formula>8.33333333333333</formula>
      <formula>16.6666666666666</formula>
    </cfRule>
    <cfRule type="cellIs" priority="91" operator="between" aboveAverage="0" equalAverage="0" bottom="0" percent="0" rank="0" text="" dxfId="0">
      <formula>16.6666666666666</formula>
      <formula>25</formula>
    </cfRule>
  </conditionalFormatting>
  <conditionalFormatting sqref="F93">
    <cfRule type="cellIs" priority="92" operator="between" aboveAverage="0" equalAverage="0" bottom="0" percent="0" rank="0" text="" dxfId="0">
      <formula>0</formula>
      <formula>8.33333333333333</formula>
    </cfRule>
    <cfRule type="cellIs" priority="93" operator="between" aboveAverage="0" equalAverage="0" bottom="0" percent="0" rank="0" text="" dxfId="0">
      <formula>8.33333333333333</formula>
      <formula>16.6666666666666</formula>
    </cfRule>
    <cfRule type="cellIs" priority="94" operator="between" aboveAverage="0" equalAverage="0" bottom="0" percent="0" rank="0" text="" dxfId="0">
      <formula>16.6666666666666</formula>
      <formula>25</formula>
    </cfRule>
  </conditionalFormatting>
  <conditionalFormatting sqref="G93">
    <cfRule type="cellIs" priority="95" operator="between" aboveAverage="0" equalAverage="0" bottom="0" percent="0" rank="0" text="" dxfId="0">
      <formula>0</formula>
      <formula>8.33333333333333</formula>
    </cfRule>
    <cfRule type="cellIs" priority="96" operator="between" aboveAverage="0" equalAverage="0" bottom="0" percent="0" rank="0" text="" dxfId="0">
      <formula>8.33333333333333</formula>
      <formula>16.6666666666666</formula>
    </cfRule>
    <cfRule type="cellIs" priority="97" operator="between" aboveAverage="0" equalAverage="0" bottom="0" percent="0" rank="0" text="" dxfId="0">
      <formula>16.6666666666666</formula>
      <formula>25</formula>
    </cfRule>
  </conditionalFormatting>
  <conditionalFormatting sqref="F96">
    <cfRule type="cellIs" priority="98" operator="between" aboveAverage="0" equalAverage="0" bottom="0" percent="0" rank="0" text="" dxfId="0">
      <formula>0</formula>
      <formula>8.33333333333333</formula>
    </cfRule>
    <cfRule type="cellIs" priority="99" operator="between" aboveAverage="0" equalAverage="0" bottom="0" percent="0" rank="0" text="" dxfId="0">
      <formula>8.33333333333333</formula>
      <formula>16.6666666666666</formula>
    </cfRule>
    <cfRule type="cellIs" priority="100" operator="between" aboveAverage="0" equalAverage="0" bottom="0" percent="0" rank="0" text="" dxfId="0">
      <formula>16.6666666666666</formula>
      <formula>25</formula>
    </cfRule>
  </conditionalFormatting>
  <conditionalFormatting sqref="G96">
    <cfRule type="cellIs" priority="101" operator="between" aboveAverage="0" equalAverage="0" bottom="0" percent="0" rank="0" text="" dxfId="0">
      <formula>0</formula>
      <formula>8.33333333333333</formula>
    </cfRule>
    <cfRule type="cellIs" priority="102" operator="between" aboveAverage="0" equalAverage="0" bottom="0" percent="0" rank="0" text="" dxfId="0">
      <formula>8.33333333333333</formula>
      <formula>16.6666666666666</formula>
    </cfRule>
    <cfRule type="cellIs" priority="103" operator="between" aboveAverage="0" equalAverage="0" bottom="0" percent="0" rank="0" text="" dxfId="0">
      <formula>16.6666666666666</formula>
      <formula>25</formula>
    </cfRule>
  </conditionalFormatting>
  <conditionalFormatting sqref="F99">
    <cfRule type="cellIs" priority="104" operator="between" aboveAverage="0" equalAverage="0" bottom="0" percent="0" rank="0" text="" dxfId="0">
      <formula>0</formula>
      <formula>8.33333333333333</formula>
    </cfRule>
    <cfRule type="cellIs" priority="105" operator="between" aboveAverage="0" equalAverage="0" bottom="0" percent="0" rank="0" text="" dxfId="0">
      <formula>8.33333333333333</formula>
      <formula>16.6666666666666</formula>
    </cfRule>
    <cfRule type="cellIs" priority="106" operator="between" aboveAverage="0" equalAverage="0" bottom="0" percent="0" rank="0" text="" dxfId="0">
      <formula>16.6666666666666</formula>
      <formula>25</formula>
    </cfRule>
  </conditionalFormatting>
  <conditionalFormatting sqref="G99">
    <cfRule type="cellIs" priority="107" operator="between" aboveAverage="0" equalAverage="0" bottom="0" percent="0" rank="0" text="" dxfId="0">
      <formula>0</formula>
      <formula>8.33333333333333</formula>
    </cfRule>
    <cfRule type="cellIs" priority="108" operator="between" aboveAverage="0" equalAverage="0" bottom="0" percent="0" rank="0" text="" dxfId="0">
      <formula>8.33333333333333</formula>
      <formula>16.6666666666666</formula>
    </cfRule>
    <cfRule type="cellIs" priority="109" operator="between" aboveAverage="0" equalAverage="0" bottom="0" percent="0" rank="0" text="" dxfId="0">
      <formula>16.6666666666666</formula>
      <formula>25</formula>
    </cfRule>
  </conditionalFormatting>
  <conditionalFormatting sqref="M98">
    <cfRule type="cellIs" priority="110" operator="between" aboveAverage="0" equalAverage="0" bottom="0" percent="0" rank="0" text="" dxfId="0">
      <formula>0</formula>
      <formula>8.33333333333333</formula>
    </cfRule>
    <cfRule type="cellIs" priority="111" operator="between" aboveAverage="0" equalAverage="0" bottom="0" percent="0" rank="0" text="" dxfId="0">
      <formula>8.33333333333333</formula>
      <formula>16.6666666666666</formula>
    </cfRule>
    <cfRule type="cellIs" priority="112" operator="between" aboveAverage="0" equalAverage="0" bottom="0" percent="0" rank="0" text="" dxfId="0">
      <formula>16.6666666666666</formula>
      <formula>25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41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8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60" zoomScalePageLayoutView="100" workbookViewId="0">
      <pane xSplit="4" ySplit="2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E27" activeCellId="0" sqref="E27"/>
    </sheetView>
  </sheetViews>
  <sheetFormatPr defaultRowHeight="13.8"/>
  <cols>
    <col collapsed="false" hidden="false" max="1" min="1" style="18" width="22.004048582996"/>
    <col collapsed="false" hidden="false" max="2" min="2" style="19" width="6.2834008097166"/>
    <col collapsed="false" hidden="false" max="3" min="3" style="19" width="34.4291497975709"/>
    <col collapsed="false" hidden="false" max="4" min="4" style="20" width="6.71255060728745"/>
    <col collapsed="false" hidden="false" max="5" min="5" style="18" width="33.4291497975709"/>
    <col collapsed="false" hidden="false" max="6" min="6" style="18" width="69.1417004048583"/>
    <col collapsed="false" hidden="false" max="8" min="7" style="20" width="4.85425101214575"/>
    <col collapsed="false" hidden="false" max="9" min="9" style="21" width="6"/>
    <col collapsed="false" hidden="false" max="10" min="10" style="21" width="6.2834008097166"/>
    <col collapsed="false" hidden="false" max="11" min="11" style="22" width="4.71255060728745"/>
    <col collapsed="false" hidden="false" max="12" min="12" style="23" width="77.2834008097166"/>
    <col collapsed="false" hidden="false" max="15" min="13" style="23" width="3.42914979757085"/>
    <col collapsed="false" hidden="true" max="16" min="16" style="21" width="0"/>
    <col collapsed="false" hidden="false" max="17" min="17" style="24" width="18.2834008097166"/>
    <col collapsed="false" hidden="false" max="18" min="18" style="20" width="7"/>
    <col collapsed="false" hidden="false" max="19" min="19" style="20" width="10.1417004048583"/>
    <col collapsed="false" hidden="false" max="20" min="20" style="20" width="6.85425101214575"/>
    <col collapsed="false" hidden="false" max="21" min="21" style="20" width="14.1417004048583"/>
    <col collapsed="false" hidden="false" max="26" min="22" style="18" width="11.4251012145749"/>
    <col collapsed="false" hidden="false" max="27" min="27" style="18" width="26.8502024291498"/>
    <col collapsed="false" hidden="false" max="1025" min="28" style="18" width="11.4251012145749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13.8" hidden="false" customHeight="false" outlineLevel="0" collapsed="false">
      <c r="A3" s="0"/>
      <c r="B3" s="0"/>
      <c r="C3" s="0"/>
      <c r="D3" s="0"/>
      <c r="E3" s="0"/>
      <c r="F3" s="25" t="s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25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25" t="s">
        <v>1</v>
      </c>
      <c r="G5" s="1" t="s">
        <v>2</v>
      </c>
      <c r="H5" s="1"/>
      <c r="I5" s="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8" customFormat="false" ht="13.8" hidden="false" customHeight="false" outlineLevel="0" collapsed="false">
      <c r="A8" s="0"/>
      <c r="B8" s="2" t="s">
        <v>3</v>
      </c>
      <c r="C8" s="3" t="s">
        <v>4</v>
      </c>
      <c r="D8" s="3"/>
      <c r="E8" s="2" t="s">
        <v>5</v>
      </c>
      <c r="F8" s="2" t="s">
        <v>6</v>
      </c>
      <c r="G8" s="3" t="s">
        <v>7</v>
      </c>
      <c r="H8" s="3"/>
      <c r="I8" s="3" t="s">
        <v>8</v>
      </c>
      <c r="J8" s="3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8.35" hidden="false" customHeight="true" outlineLevel="0" collapsed="false">
      <c r="A9" s="0"/>
      <c r="B9" s="2" t="n">
        <v>1</v>
      </c>
      <c r="C9" s="3" t="s">
        <v>9</v>
      </c>
      <c r="D9" s="3"/>
      <c r="E9" s="2" t="s">
        <v>10</v>
      </c>
      <c r="F9" s="2" t="s">
        <v>11</v>
      </c>
      <c r="G9" s="4" t="n">
        <v>43966</v>
      </c>
      <c r="H9" s="4"/>
      <c r="I9" s="5" t="s">
        <v>12</v>
      </c>
      <c r="J9" s="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4" s="30" customFormat="true" ht="14.9" hidden="false" customHeight="true" outlineLevel="0" collapsed="false">
      <c r="A14" s="0"/>
      <c r="B14" s="0"/>
      <c r="C14" s="0"/>
      <c r="D14" s="26" t="s">
        <v>25</v>
      </c>
      <c r="E14" s="26"/>
      <c r="F14" s="26"/>
      <c r="G14" s="26"/>
      <c r="H14" s="26"/>
      <c r="I14" s="26"/>
      <c r="J14" s="26"/>
      <c r="K14" s="26" t="s">
        <v>26</v>
      </c>
      <c r="L14" s="27"/>
      <c r="M14" s="27"/>
      <c r="N14" s="27"/>
      <c r="O14" s="27"/>
      <c r="P14" s="27"/>
      <c r="Q14" s="27"/>
      <c r="R14" s="27"/>
      <c r="S14" s="28"/>
      <c r="T14" s="29"/>
      <c r="U14" s="29"/>
    </row>
    <row r="15" s="20" customFormat="true" ht="57.2" hidden="false" customHeight="true" outlineLevel="0" collapsed="false">
      <c r="A15" s="31"/>
      <c r="B15" s="32"/>
      <c r="C15" s="33" t="s">
        <v>14</v>
      </c>
      <c r="D15" s="33" t="s">
        <v>27</v>
      </c>
      <c r="E15" s="34" t="s">
        <v>25</v>
      </c>
      <c r="F15" s="35" t="s">
        <v>28</v>
      </c>
      <c r="G15" s="36" t="s">
        <v>29</v>
      </c>
      <c r="H15" s="36" t="s">
        <v>30</v>
      </c>
      <c r="I15" s="37" t="s">
        <v>31</v>
      </c>
      <c r="J15" s="38" t="s">
        <v>31</v>
      </c>
      <c r="K15" s="39" t="s">
        <v>27</v>
      </c>
      <c r="L15" s="40" t="s">
        <v>32</v>
      </c>
      <c r="M15" s="40" t="s">
        <v>29</v>
      </c>
      <c r="N15" s="40" t="s">
        <v>33</v>
      </c>
      <c r="O15" s="40" t="s">
        <v>34</v>
      </c>
      <c r="P15" s="40" t="s">
        <v>35</v>
      </c>
      <c r="Q15" s="40" t="s">
        <v>36</v>
      </c>
      <c r="R15" s="26" t="s">
        <v>37</v>
      </c>
      <c r="S15" s="26" t="s">
        <v>38</v>
      </c>
      <c r="T15" s="33" t="s">
        <v>39</v>
      </c>
      <c r="U15" s="33" t="s">
        <v>40</v>
      </c>
    </row>
    <row r="16" s="54" customFormat="true" ht="30" hidden="false" customHeight="true" outlineLevel="0" collapsed="false">
      <c r="A16" s="0"/>
      <c r="B16" s="0"/>
      <c r="C16" s="41" t="s">
        <v>41</v>
      </c>
      <c r="D16" s="42" t="s">
        <v>42</v>
      </c>
      <c r="E16" s="43" t="s">
        <v>43</v>
      </c>
      <c r="F16" s="44" t="s">
        <v>44</v>
      </c>
      <c r="G16" s="45" t="n">
        <v>2</v>
      </c>
      <c r="H16" s="45" t="n">
        <v>3</v>
      </c>
      <c r="I16" s="46" t="n">
        <f aca="false">G16*H16</f>
        <v>6</v>
      </c>
      <c r="J16" s="47" t="n">
        <f aca="false">AVERAGE(I16:I17)</f>
        <v>5</v>
      </c>
      <c r="K16" s="48" t="n">
        <v>29</v>
      </c>
      <c r="L16" s="49" t="str">
        <f aca="false">IFERROR(VLOOKUP(K16,Controles!A:B,2,0),"")</f>
        <v>Garantizar claves de acceso al equipo y rol de administrador para instalar/desinstalar software</v>
      </c>
      <c r="M16" s="49" t="str">
        <f aca="false">IF(P16="Preventivo","X","")</f>
        <v>X</v>
      </c>
      <c r="N16" s="49" t="str">
        <f aca="false">IF(P16="Detectivo","X","")</f>
        <v/>
      </c>
      <c r="O16" s="49" t="str">
        <f aca="false">IF(P16="Correctivo","X","")</f>
        <v/>
      </c>
      <c r="P16" s="49" t="str">
        <f aca="false">IFERROR(VLOOKUP(K16,Controles!A:C,3,0),"")</f>
        <v>Preventivo</v>
      </c>
      <c r="Q16" s="50" t="str">
        <f aca="false">IFERROR(VLOOKUP(K16,Controles!A:D,4,0),"")</f>
        <v>MANUAL Y NO DISCRECIONAL</v>
      </c>
      <c r="R16" s="45" t="n">
        <f aca="false">IFERROR(VLOOKUP(Q16,General!$B$20:$C$22,2,0),0)</f>
        <v>2</v>
      </c>
      <c r="S16" s="51" t="n">
        <f aca="false">AVERAGE(R16:R17)</f>
        <v>2</v>
      </c>
      <c r="T16" s="52" t="n">
        <f aca="false">J16-S16</f>
        <v>3</v>
      </c>
      <c r="U16" s="53" t="n">
        <f aca="false">AVERAGE(T16:T24)</f>
        <v>4.25</v>
      </c>
    </row>
    <row r="17" s="29" customFormat="true" ht="29.85" hidden="false" customHeight="false" outlineLevel="0" collapsed="false">
      <c r="A17" s="0"/>
      <c r="B17" s="20"/>
      <c r="C17" s="41"/>
      <c r="D17" s="42"/>
      <c r="E17" s="43"/>
      <c r="F17" s="55" t="s">
        <v>45</v>
      </c>
      <c r="G17" s="45" t="n">
        <v>1</v>
      </c>
      <c r="H17" s="45" t="n">
        <v>4</v>
      </c>
      <c r="I17" s="46" t="n">
        <f aca="false">G17*H17</f>
        <v>4</v>
      </c>
      <c r="J17" s="47"/>
      <c r="K17" s="56" t="n">
        <v>51</v>
      </c>
      <c r="L17" s="57" t="str">
        <f aca="false">IFERROR(VLOOKUP(K17,Controles!A:B,2,0),"")</f>
        <v>Contar con personal supernumerario capacitado en la actividad necesaria</v>
      </c>
      <c r="M17" s="57" t="str">
        <f aca="false">IF(P17="Preventivo","X","")</f>
        <v>X</v>
      </c>
      <c r="N17" s="57" t="str">
        <f aca="false">IF(P17="Detectivo","X","")</f>
        <v/>
      </c>
      <c r="O17" s="57" t="str">
        <f aca="false">IF(P17="Correctivo","X","")</f>
        <v/>
      </c>
      <c r="P17" s="57" t="str">
        <f aca="false">IFERROR(VLOOKUP(K17,Controles!A:C,3,0),"")</f>
        <v>Preventivo</v>
      </c>
      <c r="Q17" s="58" t="str">
        <f aca="false">IFERROR(VLOOKUP(K17,Controles!A:D,4,0),"")</f>
        <v>MANUAL Y NO DISCRECIONAL</v>
      </c>
      <c r="R17" s="45" t="n">
        <f aca="false">IFERROR(VLOOKUP(Q17,General!$B$20:$C$22,2,0),0)</f>
        <v>2</v>
      </c>
      <c r="S17" s="51"/>
      <c r="T17" s="52"/>
      <c r="U17" s="53"/>
    </row>
    <row r="18" customFormat="false" ht="30" hidden="false" customHeight="true" outlineLevel="0" collapsed="false">
      <c r="A18" s="0"/>
      <c r="B18" s="20"/>
      <c r="C18" s="41"/>
      <c r="D18" s="59" t="s">
        <v>46</v>
      </c>
      <c r="E18" s="43" t="s">
        <v>47</v>
      </c>
      <c r="F18" s="55" t="s">
        <v>48</v>
      </c>
      <c r="G18" s="45" t="n">
        <v>1</v>
      </c>
      <c r="H18" s="45" t="n">
        <v>4</v>
      </c>
      <c r="I18" s="46" t="n">
        <f aca="false">G18*H18</f>
        <v>4</v>
      </c>
      <c r="J18" s="47" t="n">
        <f aca="false">AVERAGE(I18:I20)</f>
        <v>7.33333333333333</v>
      </c>
      <c r="K18" s="48" t="n">
        <v>51</v>
      </c>
      <c r="L18" s="49" t="str">
        <f aca="false">IFERROR(VLOOKUP(K18,Controles!A:B,2,0),"")</f>
        <v>Contar con personal supernumerario capacitado en la actividad necesaria</v>
      </c>
      <c r="M18" s="49" t="str">
        <f aca="false">IF(P18="Preventivo","X","")</f>
        <v>X</v>
      </c>
      <c r="N18" s="49" t="str">
        <f aca="false">IF(P18="Detectivo","X","")</f>
        <v/>
      </c>
      <c r="O18" s="49" t="str">
        <f aca="false">IF(P18="Correctivo","X","")</f>
        <v/>
      </c>
      <c r="P18" s="49" t="str">
        <f aca="false">IFERROR(VLOOKUP(K18,Controles!A:C,3,0),"")</f>
        <v>Preventivo</v>
      </c>
      <c r="Q18" s="50" t="str">
        <f aca="false">IFERROR(VLOOKUP(K18,Controles!A:D,4,0),"")</f>
        <v>MANUAL Y NO DISCRECIONAL</v>
      </c>
      <c r="R18" s="45" t="n">
        <f aca="false">IFERROR(VLOOKUP(Q18,General!$B$20:$C$22,2,0),0)</f>
        <v>2</v>
      </c>
      <c r="S18" s="60" t="n">
        <f aca="false">AVERAGE(R18:R20)</f>
        <v>1.33333333333333</v>
      </c>
      <c r="T18" s="52" t="n">
        <f aca="false">J18-S18</f>
        <v>6</v>
      </c>
      <c r="U18" s="53"/>
    </row>
    <row r="19" customFormat="false" ht="29.85" hidden="false" customHeight="false" outlineLevel="0" collapsed="false">
      <c r="A19" s="0"/>
      <c r="B19" s="20"/>
      <c r="C19" s="41"/>
      <c r="D19" s="59"/>
      <c r="E19" s="43"/>
      <c r="F19" s="61" t="s">
        <v>49</v>
      </c>
      <c r="G19" s="45" t="n">
        <v>2</v>
      </c>
      <c r="H19" s="45" t="n">
        <v>3</v>
      </c>
      <c r="I19" s="46" t="n">
        <f aca="false">G19*H19</f>
        <v>6</v>
      </c>
      <c r="J19" s="47"/>
      <c r="K19" s="62" t="n">
        <v>31</v>
      </c>
      <c r="L19" s="63" t="str">
        <f aca="false">IFERROR(VLOOKUP(K19,Controles!A:B,2,0),"")</f>
        <v>Crear video tutoriales y manuales de usuario</v>
      </c>
      <c r="M19" s="63" t="str">
        <f aca="false">IF(P19="Preventivo","X","")</f>
        <v>X</v>
      </c>
      <c r="N19" s="63" t="str">
        <f aca="false">IF(P19="Detectivo","X","")</f>
        <v/>
      </c>
      <c r="O19" s="63" t="str">
        <f aca="false">IF(P19="Correctivo","X","")</f>
        <v/>
      </c>
      <c r="P19" s="63" t="str">
        <f aca="false">IFERROR(VLOOKUP(K19,Controles!A:C,3,0),"")</f>
        <v>Preventivo</v>
      </c>
      <c r="Q19" s="64" t="str">
        <f aca="false">IFERROR(VLOOKUP(K19,Controles!A:D,4,0),"")</f>
        <v>MANUAL Y DISCRECIONAL</v>
      </c>
      <c r="R19" s="45" t="n">
        <f aca="false">IFERROR(VLOOKUP(Q19,General!$B$20:$C$22,2,0),0)</f>
        <v>1</v>
      </c>
      <c r="S19" s="60"/>
      <c r="T19" s="52"/>
      <c r="U19" s="53"/>
    </row>
    <row r="20" customFormat="false" ht="29.85" hidden="false" customHeight="false" outlineLevel="0" collapsed="false">
      <c r="A20" s="0"/>
      <c r="B20" s="20"/>
      <c r="C20" s="41"/>
      <c r="D20" s="59"/>
      <c r="E20" s="43"/>
      <c r="F20" s="55" t="s">
        <v>50</v>
      </c>
      <c r="G20" s="45" t="n">
        <v>4</v>
      </c>
      <c r="H20" s="45" t="n">
        <v>3</v>
      </c>
      <c r="I20" s="46" t="n">
        <f aca="false">G20*H20</f>
        <v>12</v>
      </c>
      <c r="J20" s="47"/>
      <c r="K20" s="56" t="n">
        <v>32</v>
      </c>
      <c r="L20" s="57" t="str">
        <f aca="false">IFERROR(VLOOKUP(K20,Controles!A:B,2,0),"")</f>
        <v>Programar cronograma de capacitaciones de acuerdo a las disponibilidades de los usuarios</v>
      </c>
      <c r="M20" s="57" t="str">
        <f aca="false">IF(P20="Preventivo","X","")</f>
        <v>X</v>
      </c>
      <c r="N20" s="57" t="str">
        <f aca="false">IF(P20="Detectivo","X","")</f>
        <v/>
      </c>
      <c r="O20" s="57" t="str">
        <f aca="false">IF(P20="Correctivo","X","")</f>
        <v/>
      </c>
      <c r="P20" s="57" t="str">
        <f aca="false">IFERROR(VLOOKUP(K20,Controles!A:C,3,0),"")</f>
        <v>Preventivo</v>
      </c>
      <c r="Q20" s="58" t="str">
        <f aca="false">IFERROR(VLOOKUP(K20,Controles!A:D,4,0),"")</f>
        <v>MANUAL Y DISCRECIONAL</v>
      </c>
      <c r="R20" s="45" t="n">
        <f aca="false">IFERROR(VLOOKUP(Q20,General!$B$20:$C$22,2,0),0)</f>
        <v>1</v>
      </c>
      <c r="S20" s="60"/>
      <c r="T20" s="52"/>
      <c r="U20" s="53"/>
    </row>
    <row r="21" customFormat="false" ht="30" hidden="false" customHeight="true" outlineLevel="0" collapsed="false">
      <c r="A21" s="0"/>
      <c r="B21" s="20"/>
      <c r="C21" s="41"/>
      <c r="D21" s="42" t="s">
        <v>51</v>
      </c>
      <c r="E21" s="43" t="s">
        <v>52</v>
      </c>
      <c r="F21" s="65" t="s">
        <v>53</v>
      </c>
      <c r="G21" s="45" t="n">
        <v>2</v>
      </c>
      <c r="H21" s="45" t="n">
        <v>3</v>
      </c>
      <c r="I21" s="46" t="n">
        <f aca="false">G21*H21</f>
        <v>6</v>
      </c>
      <c r="J21" s="47" t="n">
        <f aca="false">AVERAGE(I21:I22)</f>
        <v>4</v>
      </c>
      <c r="K21" s="48" t="n">
        <v>33</v>
      </c>
      <c r="L21" s="49" t="str">
        <f aca="false">IFERROR(VLOOKUP(K21,Controles!A:B,2,0),"")</f>
        <v>Establecer canales de comunicación eficientes</v>
      </c>
      <c r="M21" s="49" t="str">
        <f aca="false">IF(P21="Preventivo","X","")</f>
        <v>X</v>
      </c>
      <c r="N21" s="49" t="str">
        <f aca="false">IF(P21="Detectivo","X","")</f>
        <v/>
      </c>
      <c r="O21" s="49" t="str">
        <f aca="false">IF(P21="Correctivo","X","")</f>
        <v/>
      </c>
      <c r="P21" s="49" t="str">
        <f aca="false">IFERROR(VLOOKUP(K21,Controles!A:C,3,0),"")</f>
        <v>Preventivo</v>
      </c>
      <c r="Q21" s="50" t="str">
        <f aca="false">IFERROR(VLOOKUP(K21,Controles!A:D,4,0),"")</f>
        <v>MANUAL Y DISCRECIONAL</v>
      </c>
      <c r="R21" s="45" t="n">
        <f aca="false">IFERROR(VLOOKUP(Q21,General!$B$20:$C$22,2,0),0)</f>
        <v>1</v>
      </c>
      <c r="S21" s="60" t="n">
        <f aca="false">AVERAGE(R21:R22)</f>
        <v>1.5</v>
      </c>
      <c r="T21" s="52" t="n">
        <f aca="false">J21-S21</f>
        <v>2.5</v>
      </c>
      <c r="U21" s="53"/>
    </row>
    <row r="22" customFormat="false" ht="29.85" hidden="false" customHeight="false" outlineLevel="0" collapsed="false">
      <c r="A22" s="0"/>
      <c r="B22" s="20"/>
      <c r="C22" s="41"/>
      <c r="D22" s="42"/>
      <c r="E22" s="43"/>
      <c r="F22" s="61" t="s">
        <v>54</v>
      </c>
      <c r="G22" s="45" t="n">
        <v>1</v>
      </c>
      <c r="H22" s="45" t="n">
        <v>2</v>
      </c>
      <c r="I22" s="46" t="n">
        <f aca="false">G22*H22</f>
        <v>2</v>
      </c>
      <c r="J22" s="47"/>
      <c r="K22" s="62" t="n">
        <v>34</v>
      </c>
      <c r="L22" s="63" t="str">
        <f aca="false">IFERROR(VLOOKUP(K22,Controles!A:B,2,0),"")</f>
        <v>Establecer alarmas de alertas y notificaciones para recordatorios</v>
      </c>
      <c r="M22" s="63" t="str">
        <f aca="false">IF(P22="Preventivo","X","")</f>
        <v/>
      </c>
      <c r="N22" s="63" t="str">
        <f aca="false">IF(P22="Detectivo","X","")</f>
        <v>X</v>
      </c>
      <c r="O22" s="63" t="str">
        <f aca="false">IF(P22="Correctivo","X","")</f>
        <v/>
      </c>
      <c r="P22" s="63" t="str">
        <f aca="false">IFERROR(VLOOKUP(K22,Controles!A:C,3,0),"")</f>
        <v>Detectivo</v>
      </c>
      <c r="Q22" s="64" t="str">
        <f aca="false">IFERROR(VLOOKUP(K22,Controles!A:D,4,0),"")</f>
        <v>MANUAL Y NO DISCRECIONAL</v>
      </c>
      <c r="R22" s="45" t="n">
        <f aca="false">IFERROR(VLOOKUP(Q22,General!$B$20:$C$22,2,0),0)</f>
        <v>2</v>
      </c>
      <c r="S22" s="60"/>
      <c r="T22" s="52"/>
      <c r="U22" s="53"/>
    </row>
    <row r="23" customFormat="false" ht="34.8" hidden="false" customHeight="true" outlineLevel="0" collapsed="false">
      <c r="A23" s="0"/>
      <c r="B23" s="20"/>
      <c r="C23" s="41"/>
      <c r="D23" s="42" t="s">
        <v>55</v>
      </c>
      <c r="E23" s="43" t="s">
        <v>56</v>
      </c>
      <c r="F23" s="65" t="s">
        <v>57</v>
      </c>
      <c r="G23" s="45" t="n">
        <v>1</v>
      </c>
      <c r="H23" s="45" t="n">
        <v>1</v>
      </c>
      <c r="I23" s="46" t="n">
        <f aca="false">G23*H23</f>
        <v>1</v>
      </c>
      <c r="J23" s="47" t="n">
        <f aca="false">AVERAGE(I23:I24)</f>
        <v>6.5</v>
      </c>
      <c r="K23" s="48" t="n">
        <v>36</v>
      </c>
      <c r="L23" s="49" t="str">
        <f aca="false">IFERROR(VLOOKUP(K23,Controles!A:B,2,0),"")</f>
        <v>Alquilar áreas para capacitaciones</v>
      </c>
      <c r="M23" s="49" t="str">
        <f aca="false">IF(P23="Preventivo","X","")</f>
        <v/>
      </c>
      <c r="N23" s="49" t="str">
        <f aca="false">IF(P23="Detectivo","X","")</f>
        <v/>
      </c>
      <c r="O23" s="49" t="str">
        <f aca="false">IF(P23="Correctivo","X","")</f>
        <v>X</v>
      </c>
      <c r="P23" s="49" t="str">
        <f aca="false">IFERROR(VLOOKUP(K23,Controles!A:C,3,0),"")</f>
        <v>Correctivo</v>
      </c>
      <c r="Q23" s="50" t="str">
        <f aca="false">IFERROR(VLOOKUP(K23,Controles!A:D,4,0),"")</f>
        <v>MANUAL Y DISCRECIONAL</v>
      </c>
      <c r="R23" s="45" t="n">
        <f aca="false">IFERROR(VLOOKUP(Q23,General!$B$20:$C$22,2,0),0)</f>
        <v>1</v>
      </c>
      <c r="S23" s="60" t="n">
        <f aca="false">AVERAGE(R23:R24)</f>
        <v>1</v>
      </c>
      <c r="T23" s="52" t="n">
        <f aca="false">J23-S23</f>
        <v>5.5</v>
      </c>
      <c r="U23" s="53"/>
    </row>
    <row r="24" customFormat="false" ht="41" hidden="false" customHeight="true" outlineLevel="0" collapsed="false">
      <c r="A24" s="0"/>
      <c r="B24" s="20"/>
      <c r="C24" s="41"/>
      <c r="D24" s="42"/>
      <c r="E24" s="43"/>
      <c r="F24" s="61" t="s">
        <v>58</v>
      </c>
      <c r="G24" s="45" t="n">
        <v>3</v>
      </c>
      <c r="H24" s="45" t="n">
        <v>4</v>
      </c>
      <c r="I24" s="46" t="n">
        <f aca="false">G24*H24</f>
        <v>12</v>
      </c>
      <c r="J24" s="47"/>
      <c r="K24" s="62" t="n">
        <v>35</v>
      </c>
      <c r="L24" s="63" t="str">
        <f aca="false">IFERROR(VLOOKUP(K24,Controles!A:B,2,0),"")</f>
        <v>Revisar el cronograma de agendamiento de las áreas de reuniones y programar capacitaciones de acuerdo al cronograma</v>
      </c>
      <c r="M24" s="63" t="str">
        <f aca="false">IF(P24="Preventivo","X","")</f>
        <v>X</v>
      </c>
      <c r="N24" s="63" t="str">
        <f aca="false">IF(P24="Detectivo","X","")</f>
        <v/>
      </c>
      <c r="O24" s="63" t="str">
        <f aca="false">IF(P24="Correctivo","X","")</f>
        <v/>
      </c>
      <c r="P24" s="63" t="str">
        <f aca="false">IFERROR(VLOOKUP(K24,Controles!A:C,3,0),"")</f>
        <v>Preventivo</v>
      </c>
      <c r="Q24" s="64" t="str">
        <f aca="false">IFERROR(VLOOKUP(K24,Controles!A:D,4,0),"")</f>
        <v>MANUAL Y DISCRECIONAL</v>
      </c>
      <c r="R24" s="45" t="n">
        <f aca="false">IFERROR(VLOOKUP(Q24,General!$B$20:$C$22,2,0),0)</f>
        <v>1</v>
      </c>
      <c r="S24" s="60"/>
      <c r="T24" s="52"/>
      <c r="U24" s="53"/>
    </row>
    <row r="25" customFormat="false" ht="29.85" hidden="false" customHeight="true" outlineLevel="0" collapsed="false">
      <c r="A25" s="0"/>
      <c r="B25" s="0"/>
      <c r="C25" s="41" t="s">
        <v>59</v>
      </c>
      <c r="D25" s="59" t="s">
        <v>60</v>
      </c>
      <c r="E25" s="43" t="s">
        <v>61</v>
      </c>
      <c r="F25" s="65" t="s">
        <v>62</v>
      </c>
      <c r="G25" s="45" t="n">
        <v>2</v>
      </c>
      <c r="H25" s="45" t="n">
        <v>3</v>
      </c>
      <c r="I25" s="46" t="n">
        <f aca="false">G25*H25</f>
        <v>6</v>
      </c>
      <c r="J25" s="66" t="n">
        <f aca="false">AVERAGE(I25:I26)</f>
        <v>4</v>
      </c>
      <c r="K25" s="48" t="n">
        <v>45</v>
      </c>
      <c r="L25" s="49" t="str">
        <f aca="false">IFERROR(VLOOKUP(K25,Controles!A:B,2,0),"")</f>
        <v>Revisión de cronogramas</v>
      </c>
      <c r="M25" s="49" t="str">
        <f aca="false">IF(P25="Preventivo","X","")</f>
        <v/>
      </c>
      <c r="N25" s="49" t="str">
        <f aca="false">IF(P25="Detectivo","X","")</f>
        <v>X</v>
      </c>
      <c r="O25" s="49" t="str">
        <f aca="false">IF(P25="Correctivo","X","")</f>
        <v/>
      </c>
      <c r="P25" s="49" t="str">
        <f aca="false">IFERROR(VLOOKUP(K25,Controles!A:C,3,0),"")</f>
        <v>Detectivo</v>
      </c>
      <c r="Q25" s="50" t="str">
        <f aca="false">IFERROR(VLOOKUP(K25,Controles!A:D,4,0),"")</f>
        <v>MANUAL Y NO DISCRECIONAL</v>
      </c>
      <c r="R25" s="45" t="n">
        <f aca="false">IFERROR(VLOOKUP(Q25,General!$B$20:$C$22,2,0),0)</f>
        <v>2</v>
      </c>
      <c r="S25" s="67" t="n">
        <f aca="false">AVERAGE(R25:R26)</f>
        <v>1.5</v>
      </c>
      <c r="T25" s="68" t="n">
        <f aca="false">J25-S25</f>
        <v>2.5</v>
      </c>
      <c r="U25" s="53" t="n">
        <f aca="false">AVERAGE(T25:T32)</f>
        <v>7.375</v>
      </c>
    </row>
    <row r="26" customFormat="false" ht="29.85" hidden="false" customHeight="false" outlineLevel="0" collapsed="false">
      <c r="A26" s="0"/>
      <c r="B26" s="20"/>
      <c r="C26" s="41"/>
      <c r="D26" s="59"/>
      <c r="E26" s="43"/>
      <c r="F26" s="61" t="s">
        <v>63</v>
      </c>
      <c r="G26" s="45" t="n">
        <v>1</v>
      </c>
      <c r="H26" s="45" t="n">
        <v>2</v>
      </c>
      <c r="I26" s="46" t="n">
        <f aca="false">G26*H26</f>
        <v>2</v>
      </c>
      <c r="J26" s="66"/>
      <c r="K26" s="62" t="n">
        <v>46</v>
      </c>
      <c r="L26" s="63" t="str">
        <f aca="false">IFERROR(VLOOKUP(K26,Controles!A:B,2,0),"")</f>
        <v>Verificación del estado de la infraestructura</v>
      </c>
      <c r="M26" s="63" t="str">
        <f aca="false">IF(P26="Preventivo","X","")</f>
        <v>X</v>
      </c>
      <c r="N26" s="63" t="str">
        <f aca="false">IF(P26="Detectivo","X","")</f>
        <v/>
      </c>
      <c r="O26" s="63" t="str">
        <f aca="false">IF(P26="Correctivo","X","")</f>
        <v/>
      </c>
      <c r="P26" s="63" t="str">
        <f aca="false">IFERROR(VLOOKUP(K26,Controles!A:C,3,0),"")</f>
        <v>Preventivo</v>
      </c>
      <c r="Q26" s="64" t="str">
        <f aca="false">IFERROR(VLOOKUP(K26,Controles!A:D,4,0),"")</f>
        <v>MANUAL Y DISCRECIONAL</v>
      </c>
      <c r="R26" s="45" t="n">
        <f aca="false">IFERROR(VLOOKUP(Q26,General!$B$20:$C$22,2,0),0)</f>
        <v>1</v>
      </c>
      <c r="S26" s="67"/>
      <c r="T26" s="68"/>
      <c r="U26" s="53"/>
    </row>
    <row r="27" customFormat="false" ht="29.85" hidden="false" customHeight="true" outlineLevel="0" collapsed="false">
      <c r="A27" s="0"/>
      <c r="B27" s="20"/>
      <c r="C27" s="41"/>
      <c r="D27" s="42" t="s">
        <v>64</v>
      </c>
      <c r="E27" s="43" t="s">
        <v>65</v>
      </c>
      <c r="F27" s="65" t="s">
        <v>66</v>
      </c>
      <c r="G27" s="45" t="n">
        <v>4</v>
      </c>
      <c r="H27" s="45" t="n">
        <v>2</v>
      </c>
      <c r="I27" s="46" t="n">
        <f aca="false">G27*H27</f>
        <v>8</v>
      </c>
      <c r="J27" s="47" t="n">
        <f aca="false">AVERAGE(I27:I28)</f>
        <v>10</v>
      </c>
      <c r="K27" s="48" t="n">
        <v>47</v>
      </c>
      <c r="L27" s="49" t="str">
        <f aca="false">IFERROR(VLOOKUP(K27,Controles!A:B,2,0),"")</f>
        <v>Benchmarking</v>
      </c>
      <c r="M27" s="49" t="str">
        <f aca="false">IF(P27="Preventivo","X","")</f>
        <v>X</v>
      </c>
      <c r="N27" s="49" t="str">
        <f aca="false">IF(P27="Detectivo","X","")</f>
        <v/>
      </c>
      <c r="O27" s="49" t="str">
        <f aca="false">IF(P27="Correctivo","X","")</f>
        <v/>
      </c>
      <c r="P27" s="49" t="str">
        <f aca="false">IFERROR(VLOOKUP(K27,Controles!A:C,3,0),"")</f>
        <v>Preventivo</v>
      </c>
      <c r="Q27" s="50" t="str">
        <f aca="false">IFERROR(VLOOKUP(K27,Controles!A:D,4,0),"")</f>
        <v>MANUAL Y NO DISCRECIONAL</v>
      </c>
      <c r="R27" s="45" t="n">
        <f aca="false">IFERROR(VLOOKUP(Q27,General!$B$20:$C$22,2,0),0)</f>
        <v>2</v>
      </c>
      <c r="S27" s="13" t="n">
        <f aca="false">AVERAGE(R27:R28)</f>
        <v>2</v>
      </c>
      <c r="T27" s="69" t="n">
        <f aca="false">J27-S27</f>
        <v>8</v>
      </c>
      <c r="U27" s="53"/>
    </row>
    <row r="28" customFormat="false" ht="29.85" hidden="false" customHeight="false" outlineLevel="0" collapsed="false">
      <c r="A28" s="0"/>
      <c r="B28" s="20"/>
      <c r="C28" s="41"/>
      <c r="D28" s="42"/>
      <c r="E28" s="43"/>
      <c r="F28" s="61" t="s">
        <v>67</v>
      </c>
      <c r="G28" s="45" t="n">
        <v>4</v>
      </c>
      <c r="H28" s="45" t="n">
        <v>3</v>
      </c>
      <c r="I28" s="46" t="n">
        <f aca="false">G28*H28</f>
        <v>12</v>
      </c>
      <c r="J28" s="47"/>
      <c r="K28" s="62" t="n">
        <v>47</v>
      </c>
      <c r="L28" s="49" t="str">
        <f aca="false">IFERROR(VLOOKUP(K28,Controles!A:B,2,0),"")</f>
        <v>Benchmarking</v>
      </c>
      <c r="M28" s="63" t="str">
        <f aca="false">IF(P28="Preventivo","X","")</f>
        <v>X</v>
      </c>
      <c r="N28" s="63" t="str">
        <f aca="false">IF(P28="Detectivo","X","")</f>
        <v/>
      </c>
      <c r="O28" s="63" t="str">
        <f aca="false">IF(P28="Correctivo","X","")</f>
        <v/>
      </c>
      <c r="P28" s="63" t="str">
        <f aca="false">IFERROR(VLOOKUP(K28,Controles!A:C,3,0),"")</f>
        <v>Preventivo</v>
      </c>
      <c r="Q28" s="64" t="str">
        <f aca="false">IFERROR(VLOOKUP(K28,Controles!A:D,4,0),"")</f>
        <v>MANUAL Y NO DISCRECIONAL</v>
      </c>
      <c r="R28" s="45" t="n">
        <f aca="false">IFERROR(VLOOKUP(Q28,General!$B$20:$C$22,2,0),0)</f>
        <v>2</v>
      </c>
      <c r="S28" s="13"/>
      <c r="T28" s="69"/>
      <c r="U28" s="53"/>
    </row>
    <row r="29" customFormat="false" ht="29.85" hidden="false" customHeight="true" outlineLevel="0" collapsed="false">
      <c r="A29" s="0"/>
      <c r="B29" s="20"/>
      <c r="C29" s="41"/>
      <c r="D29" s="42" t="s">
        <v>68</v>
      </c>
      <c r="E29" s="43" t="s">
        <v>56</v>
      </c>
      <c r="F29" s="65" t="s">
        <v>57</v>
      </c>
      <c r="G29" s="45" t="n">
        <v>1</v>
      </c>
      <c r="H29" s="45" t="n">
        <v>3</v>
      </c>
      <c r="I29" s="46" t="n">
        <f aca="false">G29*H29</f>
        <v>3</v>
      </c>
      <c r="J29" s="47" t="n">
        <f aca="false">AVERAGE(I29:I30)</f>
        <v>4.5</v>
      </c>
      <c r="K29" s="48" t="n">
        <v>36</v>
      </c>
      <c r="L29" s="49" t="str">
        <f aca="false">IFERROR(VLOOKUP(K29,Controles!A:B,2,0),"")</f>
        <v>Alquilar áreas para capacitaciones</v>
      </c>
      <c r="M29" s="49" t="str">
        <f aca="false">IF(P29="Preventivo","X","")</f>
        <v/>
      </c>
      <c r="N29" s="49" t="str">
        <f aca="false">IF(P29="Detectivo","X","")</f>
        <v/>
      </c>
      <c r="O29" s="49" t="str">
        <f aca="false">IF(P29="Correctivo","X","")</f>
        <v>X</v>
      </c>
      <c r="P29" s="49" t="str">
        <f aca="false">IFERROR(VLOOKUP(K29,Controles!A:C,3,0),"")</f>
        <v>Correctivo</v>
      </c>
      <c r="Q29" s="50" t="str">
        <f aca="false">IFERROR(VLOOKUP(K29,Controles!A:D,4,0),"")</f>
        <v>MANUAL Y DISCRECIONAL</v>
      </c>
      <c r="R29" s="45" t="n">
        <f aca="false">IFERROR(VLOOKUP(Q29,General!$B$20:$C$22,2,0),0)</f>
        <v>1</v>
      </c>
      <c r="S29" s="13" t="n">
        <f aca="false">AVERAGE(R29:R30)</f>
        <v>1</v>
      </c>
      <c r="T29" s="69" t="n">
        <f aca="false">J29-S29</f>
        <v>3.5</v>
      </c>
      <c r="U29" s="53"/>
    </row>
    <row r="30" customFormat="false" ht="34.8" hidden="false" customHeight="true" outlineLevel="0" collapsed="false">
      <c r="A30" s="0"/>
      <c r="B30" s="20"/>
      <c r="C30" s="41"/>
      <c r="D30" s="42"/>
      <c r="E30" s="43"/>
      <c r="F30" s="61" t="s">
        <v>58</v>
      </c>
      <c r="G30" s="45" t="n">
        <v>3</v>
      </c>
      <c r="H30" s="45" t="n">
        <v>2</v>
      </c>
      <c r="I30" s="46" t="n">
        <f aca="false">G30*H30</f>
        <v>6</v>
      </c>
      <c r="J30" s="47"/>
      <c r="K30" s="70" t="n">
        <v>35</v>
      </c>
      <c r="L30" s="49" t="str">
        <f aca="false">IFERROR(VLOOKUP(K30,Controles!A:B,2,0),"")</f>
        <v>Revisar el cronograma de agendamiento de las áreas de reuniones y programar capacitaciones de acuerdo al cronograma</v>
      </c>
      <c r="M30" s="49" t="str">
        <f aca="false">IF(P30="Preventivo","X","")</f>
        <v>X</v>
      </c>
      <c r="N30" s="49" t="str">
        <f aca="false">IF(P30="Detectivo","X","")</f>
        <v/>
      </c>
      <c r="O30" s="49" t="str">
        <f aca="false">IF(P30="Correctivo","X","")</f>
        <v/>
      </c>
      <c r="P30" s="49" t="str">
        <f aca="false">IFERROR(VLOOKUP(K30,Controles!A:C,3,0),"")</f>
        <v>Preventivo</v>
      </c>
      <c r="Q30" s="50" t="str">
        <f aca="false">IFERROR(VLOOKUP(K30,Controles!A:D,4,0),"")</f>
        <v>MANUAL Y DISCRECIONAL</v>
      </c>
      <c r="R30" s="45" t="n">
        <f aca="false">IFERROR(VLOOKUP(Q30,General!$B$20:$C$22,2,0),0)</f>
        <v>1</v>
      </c>
      <c r="S30" s="13"/>
      <c r="T30" s="69"/>
      <c r="U30" s="53"/>
    </row>
    <row r="31" customFormat="false" ht="26.1" hidden="false" customHeight="true" outlineLevel="0" collapsed="false">
      <c r="A31" s="0"/>
      <c r="B31" s="20"/>
      <c r="C31" s="41"/>
      <c r="D31" s="71" t="s">
        <v>69</v>
      </c>
      <c r="E31" s="72" t="s">
        <v>70</v>
      </c>
      <c r="F31" s="61" t="s">
        <v>71</v>
      </c>
      <c r="G31" s="45" t="n">
        <v>5</v>
      </c>
      <c r="H31" s="45" t="n">
        <v>5</v>
      </c>
      <c r="I31" s="46" t="n">
        <f aca="false">G31*H31</f>
        <v>25</v>
      </c>
      <c r="J31" s="47" t="n">
        <f aca="false">AVERAGE(I31:I32)</f>
        <v>17.5</v>
      </c>
      <c r="K31" s="62" t="n">
        <v>37</v>
      </c>
      <c r="L31" s="63" t="str">
        <f aca="false">IFERROR(VLOOKUP(K31,Controles!A:B,2,0),"")</f>
        <v>Utilizar taxi y registrar placas para los desplazamientos</v>
      </c>
      <c r="M31" s="63" t="str">
        <f aca="false">IF(P31="Preventivo","X","")</f>
        <v>X</v>
      </c>
      <c r="N31" s="63" t="str">
        <f aca="false">IF(P31="Detectivo","X","")</f>
        <v/>
      </c>
      <c r="O31" s="63" t="str">
        <f aca="false">IF(P31="Correctivo","X","")</f>
        <v/>
      </c>
      <c r="P31" s="63" t="str">
        <f aca="false">IFERROR(VLOOKUP(K31,Controles!A:C,3,0),"")</f>
        <v>Preventivo</v>
      </c>
      <c r="Q31" s="64" t="str">
        <f aca="false">IFERROR(VLOOKUP(K31,Controles!A:D,4,0),"")</f>
        <v>MANUAL Y NO DISCRECIONAL</v>
      </c>
      <c r="R31" s="45" t="n">
        <f aca="false">IFERROR(VLOOKUP(Q31,General!$B$20:$C$22,2,0),0)</f>
        <v>2</v>
      </c>
      <c r="S31" s="60" t="n">
        <f aca="false">AVERAGE(R31:R32)</f>
        <v>2</v>
      </c>
      <c r="T31" s="52" t="n">
        <f aca="false">J31-S31</f>
        <v>15.5</v>
      </c>
      <c r="U31" s="53"/>
    </row>
    <row r="32" customFormat="false" ht="27.35" hidden="false" customHeight="true" outlineLevel="0" collapsed="false">
      <c r="A32" s="0"/>
      <c r="B32" s="20"/>
      <c r="C32" s="41"/>
      <c r="D32" s="71"/>
      <c r="E32" s="72"/>
      <c r="F32" s="55" t="s">
        <v>72</v>
      </c>
      <c r="G32" s="45" t="n">
        <v>2</v>
      </c>
      <c r="H32" s="45" t="n">
        <v>5</v>
      </c>
      <c r="I32" s="46" t="n">
        <f aca="false">G32*H32</f>
        <v>10</v>
      </c>
      <c r="J32" s="47"/>
      <c r="K32" s="56" t="n">
        <v>38</v>
      </c>
      <c r="L32" s="57" t="str">
        <f aca="false">IFERROR(VLOOKUP(K32,Controles!A:B,2,0),"")</f>
        <v>Mantener los equipos asignados en las oficinas</v>
      </c>
      <c r="M32" s="57" t="str">
        <f aca="false">IF(P32="Preventivo","X","")</f>
        <v>X</v>
      </c>
      <c r="N32" s="57" t="str">
        <f aca="false">IF(P32="Detectivo","X","")</f>
        <v/>
      </c>
      <c r="O32" s="57" t="str">
        <f aca="false">IF(P32="Correctivo","X","")</f>
        <v/>
      </c>
      <c r="P32" s="57" t="str">
        <f aca="false">IFERROR(VLOOKUP(K32,Controles!A:C,3,0),"")</f>
        <v>Preventivo</v>
      </c>
      <c r="Q32" s="58" t="str">
        <f aca="false">IFERROR(VLOOKUP(K32,Controles!A:D,4,0),"")</f>
        <v>MANUAL Y NO DISCRECIONAL</v>
      </c>
      <c r="R32" s="45" t="n">
        <f aca="false">IFERROR(VLOOKUP(Q32,General!$B$20:$C$22,2,0),0)</f>
        <v>2</v>
      </c>
      <c r="S32" s="60"/>
      <c r="T32" s="52"/>
      <c r="U32" s="53"/>
    </row>
    <row r="33" customFormat="false" ht="32.3" hidden="false" customHeight="true" outlineLevel="0" collapsed="false">
      <c r="A33" s="0"/>
      <c r="B33" s="0"/>
      <c r="C33" s="73" t="s">
        <v>73</v>
      </c>
      <c r="D33" s="42" t="s">
        <v>74</v>
      </c>
      <c r="E33" s="43" t="s">
        <v>75</v>
      </c>
      <c r="F33" s="65" t="s">
        <v>76</v>
      </c>
      <c r="G33" s="45" t="n">
        <v>1</v>
      </c>
      <c r="H33" s="45" t="n">
        <v>3</v>
      </c>
      <c r="I33" s="46" t="n">
        <f aca="false">G33*H33</f>
        <v>3</v>
      </c>
      <c r="J33" s="47" t="n">
        <f aca="false">AVERAGE(I33:I34)</f>
        <v>6.5</v>
      </c>
      <c r="K33" s="48" t="n">
        <v>27</v>
      </c>
      <c r="L33" s="49" t="str">
        <f aca="false">IFERROR(VLOOKUP(K33,Controles!A:B,2,0),"")</f>
        <v>Realizar procesos de selección de personal con perfiles alineados a las necesidades de los cargos</v>
      </c>
      <c r="M33" s="49" t="str">
        <f aca="false">IF(P33="Preventivo","X","")</f>
        <v>X</v>
      </c>
      <c r="N33" s="49" t="str">
        <f aca="false">IF(P33="Detectivo","X","")</f>
        <v/>
      </c>
      <c r="O33" s="49" t="str">
        <f aca="false">IF(P33="Correctivo","X","")</f>
        <v/>
      </c>
      <c r="P33" s="49" t="str">
        <f aca="false">IFERROR(VLOOKUP(K33,Controles!A:C,3,0),"")</f>
        <v>Preventivo</v>
      </c>
      <c r="Q33" s="50" t="str">
        <f aca="false">IFERROR(VLOOKUP(K33,Controles!A:D,4,0),"")</f>
        <v>AUTOMATICO</v>
      </c>
      <c r="R33" s="45" t="n">
        <f aca="false">IFERROR(VLOOKUP(Q33,General!$B$20:$C$22,2,0),0)</f>
        <v>3</v>
      </c>
      <c r="S33" s="13" t="n">
        <f aca="false">AVERAGE(R33:R34)</f>
        <v>2.5</v>
      </c>
      <c r="T33" s="69" t="n">
        <f aca="false">J33-S33</f>
        <v>4</v>
      </c>
      <c r="U33" s="74" t="n">
        <f aca="false">AVERAGE(T33:T40)</f>
        <v>8.25</v>
      </c>
    </row>
    <row r="34" customFormat="false" ht="33.55" hidden="false" customHeight="true" outlineLevel="0" collapsed="false">
      <c r="A34" s="0"/>
      <c r="B34" s="20"/>
      <c r="C34" s="73"/>
      <c r="D34" s="42"/>
      <c r="E34" s="43"/>
      <c r="F34" s="61" t="s">
        <v>77</v>
      </c>
      <c r="G34" s="45" t="n">
        <v>2</v>
      </c>
      <c r="H34" s="45" t="n">
        <v>5</v>
      </c>
      <c r="I34" s="46" t="n">
        <f aca="false">G34*H34</f>
        <v>10</v>
      </c>
      <c r="J34" s="47"/>
      <c r="K34" s="62" t="n">
        <v>28</v>
      </c>
      <c r="L34" s="63" t="str">
        <f aca="false">IFERROR(VLOOKUP(K34,Controles!A:B,2,0),"")</f>
        <v>Mantener al personal en constante capacitación</v>
      </c>
      <c r="M34" s="63" t="str">
        <f aca="false">IF(P34="Preventivo","X","")</f>
        <v>X</v>
      </c>
      <c r="N34" s="63" t="str">
        <f aca="false">IF(P34="Detectivo","X","")</f>
        <v/>
      </c>
      <c r="O34" s="63" t="str">
        <f aca="false">IF(P34="Correctivo","X","")</f>
        <v/>
      </c>
      <c r="P34" s="63" t="str">
        <f aca="false">IFERROR(VLOOKUP(K34,Controles!A:C,3,0),"")</f>
        <v>Preventivo</v>
      </c>
      <c r="Q34" s="64" t="str">
        <f aca="false">IFERROR(VLOOKUP(K34,Controles!A:D,4,0),"")</f>
        <v>MANUAL Y DISCRECIONAL</v>
      </c>
      <c r="R34" s="45" t="n">
        <f aca="false">IFERROR(VLOOKUP(Q16,General!$B$20:$C$22,2,0),0)</f>
        <v>2</v>
      </c>
      <c r="S34" s="13"/>
      <c r="T34" s="69"/>
      <c r="U34" s="74"/>
    </row>
    <row r="35" customFormat="false" ht="29.85" hidden="false" customHeight="true" outlineLevel="0" collapsed="false">
      <c r="A35" s="0"/>
      <c r="B35" s="20"/>
      <c r="C35" s="73"/>
      <c r="D35" s="71" t="s">
        <v>78</v>
      </c>
      <c r="E35" s="72" t="s">
        <v>79</v>
      </c>
      <c r="F35" s="61" t="s">
        <v>80</v>
      </c>
      <c r="G35" s="45" t="n">
        <v>4</v>
      </c>
      <c r="H35" s="45" t="n">
        <v>5</v>
      </c>
      <c r="I35" s="46" t="n">
        <f aca="false">G35*H35</f>
        <v>20</v>
      </c>
      <c r="J35" s="47" t="n">
        <f aca="false">AVERAGE(I35:I36)</f>
        <v>13</v>
      </c>
      <c r="K35" s="62" t="n">
        <v>30</v>
      </c>
      <c r="L35" s="63" t="str">
        <f aca="false">IFERROR(VLOOKUP(K35,Controles!A:B,2,0),"")</f>
        <v>Realizar evaluaciones al final de cada ciclo de capacitaciones</v>
      </c>
      <c r="M35" s="63" t="str">
        <f aca="false">IF(P35="Preventivo","X","")</f>
        <v/>
      </c>
      <c r="N35" s="63" t="str">
        <f aca="false">IF(P35="Detectivo","X","")</f>
        <v>X</v>
      </c>
      <c r="O35" s="63" t="str">
        <f aca="false">IF(P35="Correctivo","X","")</f>
        <v/>
      </c>
      <c r="P35" s="63" t="str">
        <f aca="false">IFERROR(VLOOKUP(K35,Controles!A:C,3,0),"")</f>
        <v>Detectivo</v>
      </c>
      <c r="Q35" s="64" t="str">
        <f aca="false">IFERROR(VLOOKUP(K35,Controles!A:D,4,0),"")</f>
        <v>MANUAL Y NO DISCRECIONAL</v>
      </c>
      <c r="R35" s="45" t="n">
        <f aca="false">IFERROR(VLOOKUP(Q35,General!$B$20:$C$22,2,0),0)</f>
        <v>2</v>
      </c>
      <c r="S35" s="60" t="n">
        <f aca="false">AVERAGE(R35:R36)</f>
        <v>1.5</v>
      </c>
      <c r="T35" s="52" t="n">
        <f aca="false">J35-S35</f>
        <v>11.5</v>
      </c>
      <c r="U35" s="74"/>
    </row>
    <row r="36" customFormat="false" ht="29.85" hidden="false" customHeight="false" outlineLevel="0" collapsed="false">
      <c r="A36" s="0"/>
      <c r="B36" s="20"/>
      <c r="C36" s="73"/>
      <c r="D36" s="71"/>
      <c r="E36" s="72"/>
      <c r="F36" s="61" t="s">
        <v>81</v>
      </c>
      <c r="G36" s="45" t="n">
        <v>2</v>
      </c>
      <c r="H36" s="45" t="n">
        <v>3</v>
      </c>
      <c r="I36" s="46" t="n">
        <f aca="false">G36*H36</f>
        <v>6</v>
      </c>
      <c r="J36" s="47"/>
      <c r="K36" s="62" t="n">
        <v>31</v>
      </c>
      <c r="L36" s="63" t="str">
        <f aca="false">IFERROR(VLOOKUP(K36,Controles!A:B,2,0),"")</f>
        <v>Crear video tutoriales y manuales de usuario</v>
      </c>
      <c r="M36" s="63" t="str">
        <f aca="false">IF(P36="Preventivo","X","")</f>
        <v>X</v>
      </c>
      <c r="N36" s="63" t="str">
        <f aca="false">IF(P36="Detectivo","X","")</f>
        <v/>
      </c>
      <c r="O36" s="63" t="str">
        <f aca="false">IF(P36="Correctivo","X","")</f>
        <v/>
      </c>
      <c r="P36" s="63" t="str">
        <f aca="false">IFERROR(VLOOKUP(K36,Controles!A:C,3,0),"")</f>
        <v>Preventivo</v>
      </c>
      <c r="Q36" s="64" t="str">
        <f aca="false">IFERROR(VLOOKUP(K36,Controles!A:D,4,0),"")</f>
        <v>MANUAL Y DISCRECIONAL</v>
      </c>
      <c r="R36" s="45" t="n">
        <f aca="false">IFERROR(VLOOKUP(Q36,General!$B$20:$C$22,2,0),0)</f>
        <v>1</v>
      </c>
      <c r="S36" s="60"/>
      <c r="T36" s="52"/>
      <c r="U36" s="74"/>
    </row>
    <row r="37" customFormat="false" ht="27.35" hidden="false" customHeight="true" outlineLevel="0" collapsed="false">
      <c r="A37" s="0"/>
      <c r="B37" s="20"/>
      <c r="C37" s="73"/>
      <c r="D37" s="59" t="s">
        <v>82</v>
      </c>
      <c r="E37" s="43" t="s">
        <v>83</v>
      </c>
      <c r="F37" s="65" t="s">
        <v>84</v>
      </c>
      <c r="G37" s="45" t="n">
        <v>2</v>
      </c>
      <c r="H37" s="45" t="n">
        <v>3</v>
      </c>
      <c r="I37" s="46" t="n">
        <f aca="false">G37*H37</f>
        <v>6</v>
      </c>
      <c r="J37" s="47" t="n">
        <f aca="false">AVERAGE(I37:I38)</f>
        <v>11</v>
      </c>
      <c r="K37" s="48" t="n">
        <v>39</v>
      </c>
      <c r="L37" s="49" t="str">
        <f aca="false">IFERROR(VLOOKUP(K37,Controles!A:B,2,0),"")</f>
        <v>Cumplir a cabalidad con las listas de chequeo de la implementación</v>
      </c>
      <c r="M37" s="49" t="str">
        <f aca="false">IF(P37="Preventivo","X","")</f>
        <v>X</v>
      </c>
      <c r="N37" s="49" t="str">
        <f aca="false">IF(P37="Detectivo","X","")</f>
        <v/>
      </c>
      <c r="O37" s="49" t="str">
        <f aca="false">IF(P37="Correctivo","X","")</f>
        <v/>
      </c>
      <c r="P37" s="49" t="str">
        <f aca="false">IFERROR(VLOOKUP(K37,Controles!A:C,3,0),"")</f>
        <v>Preventivo</v>
      </c>
      <c r="Q37" s="50" t="str">
        <f aca="false">IFERROR(VLOOKUP(K37,Controles!A:D,4,0),"")</f>
        <v>MANUAL Y NO DISCRECIONAL</v>
      </c>
      <c r="R37" s="45" t="n">
        <f aca="false">IFERROR(VLOOKUP(Q37,General!$B$20:$C$22,2,0),0)</f>
        <v>2</v>
      </c>
      <c r="S37" s="75" t="n">
        <f aca="false">AVERAGE(R37:R38)</f>
        <v>2</v>
      </c>
      <c r="T37" s="76" t="n">
        <f aca="false">J37-S37</f>
        <v>9</v>
      </c>
      <c r="U37" s="74"/>
    </row>
    <row r="38" customFormat="false" ht="28.6" hidden="false" customHeight="true" outlineLevel="0" collapsed="false">
      <c r="A38" s="0"/>
      <c r="B38" s="20"/>
      <c r="C38" s="73"/>
      <c r="D38" s="59"/>
      <c r="E38" s="43"/>
      <c r="F38" s="61" t="s">
        <v>85</v>
      </c>
      <c r="G38" s="45" t="n">
        <v>4</v>
      </c>
      <c r="H38" s="45" t="n">
        <v>4</v>
      </c>
      <c r="I38" s="46" t="n">
        <f aca="false">G38*H38</f>
        <v>16</v>
      </c>
      <c r="J38" s="47"/>
      <c r="K38" s="62" t="n">
        <v>47</v>
      </c>
      <c r="L38" s="63" t="str">
        <f aca="false">IFERROR(VLOOKUP(K38,Controles!A:B,2,0),"")</f>
        <v>Benchmarking</v>
      </c>
      <c r="M38" s="63" t="str">
        <f aca="false">IF(P38="Preventivo","X","")</f>
        <v>X</v>
      </c>
      <c r="N38" s="63" t="str">
        <f aca="false">IF(P38="Detectivo","X","")</f>
        <v/>
      </c>
      <c r="O38" s="63" t="str">
        <f aca="false">IF(P38="Correctivo","X","")</f>
        <v/>
      </c>
      <c r="P38" s="63" t="str">
        <f aca="false">IFERROR(VLOOKUP(K38,Controles!A:C,3,0),"")</f>
        <v>Preventivo</v>
      </c>
      <c r="Q38" s="64" t="str">
        <f aca="false">IFERROR(VLOOKUP(K38,Controles!A:D,4,0),"")</f>
        <v>MANUAL Y NO DISCRECIONAL</v>
      </c>
      <c r="R38" s="45" t="n">
        <f aca="false">IFERROR(VLOOKUP(Q38,General!$B$20:$C$22,2,0),0)</f>
        <v>2</v>
      </c>
      <c r="S38" s="75"/>
      <c r="T38" s="76"/>
      <c r="U38" s="74"/>
    </row>
    <row r="39" customFormat="false" ht="29.85" hidden="false" customHeight="true" outlineLevel="0" collapsed="false">
      <c r="A39" s="0"/>
      <c r="B39" s="20"/>
      <c r="C39" s="73"/>
      <c r="D39" s="59" t="s">
        <v>86</v>
      </c>
      <c r="E39" s="43" t="s">
        <v>87</v>
      </c>
      <c r="F39" s="65" t="s">
        <v>88</v>
      </c>
      <c r="G39" s="45" t="n">
        <v>3</v>
      </c>
      <c r="H39" s="45" t="n">
        <v>5</v>
      </c>
      <c r="I39" s="46" t="n">
        <f aca="false">G39*H39</f>
        <v>15</v>
      </c>
      <c r="J39" s="47" t="n">
        <f aca="false">AVERAGE(I39:I40)</f>
        <v>10</v>
      </c>
      <c r="K39" s="48" t="n">
        <v>40</v>
      </c>
      <c r="L39" s="49" t="str">
        <f aca="false">IFERROR(VLOOKUP(K39,Controles!A:B,2,0),"")</f>
        <v>Desarrollo de pruebas y validación de la migración de datos</v>
      </c>
      <c r="M39" s="49" t="str">
        <f aca="false">IF(P39="Preventivo","X","")</f>
        <v/>
      </c>
      <c r="N39" s="49" t="str">
        <f aca="false">IF(P39="Detectivo","X","")</f>
        <v>X</v>
      </c>
      <c r="O39" s="49" t="str">
        <f aca="false">IF(P39="Correctivo","X","")</f>
        <v/>
      </c>
      <c r="P39" s="49" t="str">
        <f aca="false">IFERROR(VLOOKUP(K39,Controles!A:C,3,0),"")</f>
        <v>Detectivo</v>
      </c>
      <c r="Q39" s="50" t="str">
        <f aca="false">IFERROR(VLOOKUP(K39,Controles!A:D,4,0),"")</f>
        <v>MANUAL Y NO DISCRECIONAL</v>
      </c>
      <c r="R39" s="45" t="n">
        <f aca="false">IFERROR(VLOOKUP(Q39,General!$B$20:$C$22,2,0),0)</f>
        <v>2</v>
      </c>
      <c r="S39" s="75" t="n">
        <f aca="false">AVERAGE(R39:R40)</f>
        <v>1.5</v>
      </c>
      <c r="T39" s="76" t="n">
        <f aca="false">J39-S39</f>
        <v>8.5</v>
      </c>
      <c r="U39" s="74"/>
    </row>
    <row r="40" customFormat="false" ht="28.6" hidden="false" customHeight="true" outlineLevel="0" collapsed="false">
      <c r="A40" s="0"/>
      <c r="B40" s="20"/>
      <c r="C40" s="73"/>
      <c r="D40" s="59"/>
      <c r="E40" s="43"/>
      <c r="F40" s="61" t="s">
        <v>89</v>
      </c>
      <c r="G40" s="45" t="n">
        <v>1</v>
      </c>
      <c r="H40" s="45" t="n">
        <v>5</v>
      </c>
      <c r="I40" s="46" t="n">
        <f aca="false">G40*H40</f>
        <v>5</v>
      </c>
      <c r="J40" s="47"/>
      <c r="K40" s="62" t="n">
        <v>41</v>
      </c>
      <c r="L40" s="63" t="str">
        <f aca="false">IFERROR(VLOOKUP(K40,Controles!A:B,2,0),"")</f>
        <v>Registrar en acta la data necesaria para la migración, definida y aprobada por cada dueño de proceso en la organización</v>
      </c>
      <c r="M40" s="63" t="str">
        <f aca="false">IF(P40="Preventivo","X","")</f>
        <v>X</v>
      </c>
      <c r="N40" s="63" t="str">
        <f aca="false">IF(P40="Detectivo","X","")</f>
        <v/>
      </c>
      <c r="O40" s="63" t="str">
        <f aca="false">IF(P40="Correctivo","X","")</f>
        <v/>
      </c>
      <c r="P40" s="63" t="str">
        <f aca="false">IFERROR(VLOOKUP(K40,Controles!A:C,3,0),"")</f>
        <v>Preventivo</v>
      </c>
      <c r="Q40" s="64" t="str">
        <f aca="false">IFERROR(VLOOKUP(K40,Controles!A:D,4,0),"")</f>
        <v>MANUAL Y DISCRECIONAL</v>
      </c>
      <c r="R40" s="45" t="n">
        <f aca="false">IFERROR(VLOOKUP(Q40,General!$B$20:$C$22,2,0),0)</f>
        <v>1</v>
      </c>
      <c r="S40" s="75"/>
      <c r="T40" s="76"/>
      <c r="U40" s="74"/>
    </row>
    <row r="41" customFormat="false" ht="28.6" hidden="false" customHeight="true" outlineLevel="0" collapsed="false">
      <c r="A41" s="0"/>
      <c r="B41" s="0"/>
      <c r="C41" s="73" t="s">
        <v>90</v>
      </c>
      <c r="D41" s="42" t="s">
        <v>91</v>
      </c>
      <c r="E41" s="43" t="s">
        <v>92</v>
      </c>
      <c r="F41" s="65" t="s">
        <v>93</v>
      </c>
      <c r="G41" s="45" t="n">
        <v>3</v>
      </c>
      <c r="H41" s="45" t="n">
        <v>4</v>
      </c>
      <c r="I41" s="46" t="n">
        <f aca="false">G41*H41</f>
        <v>12</v>
      </c>
      <c r="J41" s="47" t="n">
        <f aca="false">AVERAGE(I41:I42)</f>
        <v>8.5</v>
      </c>
      <c r="K41" s="48" t="n">
        <v>42</v>
      </c>
      <c r="L41" s="49" t="str">
        <f aca="false">IFERROR(VLOOKUP(K41,Controles!A:B,2,0),"")</f>
        <v>Definir ventanas de mantenimiento en horas de menor uso de la plataforma</v>
      </c>
      <c r="M41" s="49" t="str">
        <f aca="false">IF(P41="Preventivo","X","")</f>
        <v>X</v>
      </c>
      <c r="N41" s="49" t="str">
        <f aca="false">IF(P41="Detectivo","X","")</f>
        <v/>
      </c>
      <c r="O41" s="49" t="str">
        <f aca="false">IF(P41="Correctivo","X","")</f>
        <v/>
      </c>
      <c r="P41" s="49" t="str">
        <f aca="false">IFERROR(VLOOKUP(K41,Controles!A:C,3,0),"")</f>
        <v>Preventivo</v>
      </c>
      <c r="Q41" s="50" t="str">
        <f aca="false">IFERROR(VLOOKUP(K41,Controles!A:D,4,0),"")</f>
        <v>MANUAL Y DISCRECIONAL</v>
      </c>
      <c r="R41" s="45" t="n">
        <f aca="false">IFERROR(VLOOKUP(Q41,General!$B$20:$C$22,2,0),0)</f>
        <v>1</v>
      </c>
      <c r="S41" s="60" t="n">
        <f aca="false">AVERAGE(R41:R42)</f>
        <v>2</v>
      </c>
      <c r="T41" s="52" t="n">
        <f aca="false">J41-S41</f>
        <v>6.5</v>
      </c>
      <c r="U41" s="74" t="n">
        <f aca="false">AVERAGE(T41:T48)</f>
        <v>3.25</v>
      </c>
    </row>
    <row r="42" customFormat="false" ht="26.1" hidden="false" customHeight="true" outlineLevel="0" collapsed="false">
      <c r="A42" s="0"/>
      <c r="B42" s="20"/>
      <c r="C42" s="73"/>
      <c r="D42" s="42"/>
      <c r="E42" s="43"/>
      <c r="F42" s="61" t="s">
        <v>94</v>
      </c>
      <c r="G42" s="45" t="n">
        <v>1</v>
      </c>
      <c r="H42" s="45" t="n">
        <v>5</v>
      </c>
      <c r="I42" s="46" t="n">
        <f aca="false">G42*H42</f>
        <v>5</v>
      </c>
      <c r="J42" s="47"/>
      <c r="K42" s="62" t="n">
        <v>43</v>
      </c>
      <c r="L42" s="63" t="str">
        <f aca="false">IFERROR(VLOOKUP(K42,Controles!A:B,2,0),"")</f>
        <v>Establecer procesos watchdog</v>
      </c>
      <c r="M42" s="63" t="str">
        <f aca="false">IF(P42="Preventivo","X","")</f>
        <v/>
      </c>
      <c r="N42" s="63" t="str">
        <f aca="false">IF(P42="Detectivo","X","")</f>
        <v>X</v>
      </c>
      <c r="O42" s="63" t="str">
        <f aca="false">IF(P42="Correctivo","X","")</f>
        <v/>
      </c>
      <c r="P42" s="63" t="str">
        <f aca="false">IFERROR(VLOOKUP(K42,Controles!A:C,3,0),"")</f>
        <v>Detectivo</v>
      </c>
      <c r="Q42" s="64" t="str">
        <f aca="false">IFERROR(VLOOKUP(K42,Controles!A:D,4,0),"")</f>
        <v>AUTOMATICO</v>
      </c>
      <c r="R42" s="45" t="n">
        <f aca="false">IFERROR(VLOOKUP(Q42,General!$B$20:$C$22,2,0),0)</f>
        <v>3</v>
      </c>
      <c r="S42" s="60"/>
      <c r="T42" s="52"/>
      <c r="U42" s="74"/>
    </row>
    <row r="43" customFormat="false" ht="28.6" hidden="false" customHeight="true" outlineLevel="0" collapsed="false">
      <c r="A43" s="0"/>
      <c r="B43" s="20"/>
      <c r="C43" s="73"/>
      <c r="D43" s="42" t="s">
        <v>95</v>
      </c>
      <c r="E43" s="43" t="s">
        <v>96</v>
      </c>
      <c r="F43" s="65" t="s">
        <v>97</v>
      </c>
      <c r="G43" s="45" t="n">
        <v>2</v>
      </c>
      <c r="H43" s="45" t="n">
        <v>3</v>
      </c>
      <c r="I43" s="46" t="n">
        <f aca="false">G43*H43</f>
        <v>6</v>
      </c>
      <c r="J43" s="47" t="n">
        <f aca="false">AVERAGE(I43:I44)</f>
        <v>5</v>
      </c>
      <c r="K43" s="48" t="n">
        <v>32</v>
      </c>
      <c r="L43" s="49" t="str">
        <f aca="false">IFERROR(VLOOKUP(K43,Controles!A:B,2,0),"")</f>
        <v>Programar cronograma de capacitaciones de acuerdo a las disponibilidades de los usuarios</v>
      </c>
      <c r="M43" s="49" t="str">
        <f aca="false">IF(P43="Preventivo","X","")</f>
        <v>X</v>
      </c>
      <c r="N43" s="49" t="str">
        <f aca="false">IF(P43="Detectivo","X","")</f>
        <v/>
      </c>
      <c r="O43" s="49" t="str">
        <f aca="false">IF(P43="Correctivo","X","")</f>
        <v/>
      </c>
      <c r="P43" s="49" t="str">
        <f aca="false">IFERROR(VLOOKUP(K43,Controles!A:C,3,0),"")</f>
        <v>Preventivo</v>
      </c>
      <c r="Q43" s="50" t="str">
        <f aca="false">IFERROR(VLOOKUP(K43,Controles!A:D,4,0),"")</f>
        <v>MANUAL Y DISCRECIONAL</v>
      </c>
      <c r="R43" s="45" t="n">
        <f aca="false">IFERROR(VLOOKUP(Q43,General!$B$20:$C$22,2,0),0)</f>
        <v>1</v>
      </c>
      <c r="S43" s="60" t="n">
        <f aca="false">AVERAGE(R43:R44)</f>
        <v>1.5</v>
      </c>
      <c r="T43" s="52" t="n">
        <f aca="false">J43-S43</f>
        <v>3.5</v>
      </c>
      <c r="U43" s="74"/>
    </row>
    <row r="44" customFormat="false" ht="33.55" hidden="false" customHeight="true" outlineLevel="0" collapsed="false">
      <c r="A44" s="0"/>
      <c r="B44" s="20"/>
      <c r="C44" s="73"/>
      <c r="D44" s="42"/>
      <c r="E44" s="43"/>
      <c r="F44" s="55" t="s">
        <v>48</v>
      </c>
      <c r="G44" s="45" t="n">
        <v>1</v>
      </c>
      <c r="H44" s="45" t="n">
        <v>4</v>
      </c>
      <c r="I44" s="46" t="n">
        <f aca="false">G44*H44</f>
        <v>4</v>
      </c>
      <c r="J44" s="47"/>
      <c r="K44" s="56" t="n">
        <v>51</v>
      </c>
      <c r="L44" s="49" t="str">
        <f aca="false">IFERROR(VLOOKUP(K44,Controles!A:B,2,0),"")</f>
        <v>Contar con personal supernumerario capacitado en la actividad necesaria</v>
      </c>
      <c r="M44" s="57" t="str">
        <f aca="false">IF(P44="Preventivo","X","")</f>
        <v>X</v>
      </c>
      <c r="N44" s="57" t="str">
        <f aca="false">IF(P44="Detectivo","X","")</f>
        <v/>
      </c>
      <c r="O44" s="57" t="str">
        <f aca="false">IF(P44="Correctivo","X","")</f>
        <v/>
      </c>
      <c r="P44" s="57" t="str">
        <f aca="false">IFERROR(VLOOKUP(K44,Controles!A:C,3,0),"")</f>
        <v>Preventivo</v>
      </c>
      <c r="Q44" s="58" t="str">
        <f aca="false">IFERROR(VLOOKUP(K44,Controles!A:D,4,0),"")</f>
        <v>MANUAL Y NO DISCRECIONAL</v>
      </c>
      <c r="R44" s="45" t="n">
        <f aca="false">IFERROR(VLOOKUP(Q44,General!$B$20:$C$22,2,0),0)</f>
        <v>2</v>
      </c>
      <c r="S44" s="60"/>
      <c r="T44" s="52"/>
      <c r="U44" s="74"/>
    </row>
    <row r="45" customFormat="false" ht="27.35" hidden="false" customHeight="true" outlineLevel="0" collapsed="false">
      <c r="A45" s="0"/>
      <c r="B45" s="20"/>
      <c r="C45" s="73"/>
      <c r="D45" s="59" t="s">
        <v>98</v>
      </c>
      <c r="E45" s="43" t="s">
        <v>99</v>
      </c>
      <c r="F45" s="65" t="s">
        <v>100</v>
      </c>
      <c r="G45" s="45" t="n">
        <v>1</v>
      </c>
      <c r="H45" s="45" t="n">
        <v>4</v>
      </c>
      <c r="I45" s="46" t="n">
        <f aca="false">G45*H45</f>
        <v>4</v>
      </c>
      <c r="J45" s="47" t="n">
        <f aca="false">AVERAGE(I45:I46)</f>
        <v>3.5</v>
      </c>
      <c r="K45" s="48" t="n">
        <v>44</v>
      </c>
      <c r="L45" s="49" t="str">
        <f aca="false">IFERROR(VLOOKUP(K45,Controles!A:B,2,0),"")</f>
        <v>Establecer múltiples canales de comunicación</v>
      </c>
      <c r="M45" s="49" t="str">
        <f aca="false">IF(P45="Preventivo","X","")</f>
        <v>X</v>
      </c>
      <c r="N45" s="49" t="str">
        <f aca="false">IF(P45="Detectivo","X","")</f>
        <v/>
      </c>
      <c r="O45" s="49" t="str">
        <f aca="false">IF(P45="Correctivo","X","")</f>
        <v/>
      </c>
      <c r="P45" s="49" t="str">
        <f aca="false">IFERROR(VLOOKUP(K45,Controles!A:C,3,0),"")</f>
        <v>Preventivo</v>
      </c>
      <c r="Q45" s="50" t="str">
        <f aca="false">IFERROR(VLOOKUP(K45,Controles!A:D,4,0),"")</f>
        <v>AUTOMATICO</v>
      </c>
      <c r="R45" s="45" t="n">
        <f aca="false">IFERROR(VLOOKUP(Q45,General!$B$20:$C$22,2,0),0)</f>
        <v>3</v>
      </c>
      <c r="S45" s="75" t="n">
        <f aca="false">AVERAGE(R45:R46)</f>
        <v>2.5</v>
      </c>
      <c r="T45" s="76" t="n">
        <f aca="false">J45-S45</f>
        <v>1</v>
      </c>
      <c r="U45" s="74"/>
    </row>
    <row r="46" customFormat="false" ht="26.1" hidden="false" customHeight="true" outlineLevel="0" collapsed="false">
      <c r="A46" s="0"/>
      <c r="B46" s="20"/>
      <c r="C46" s="73"/>
      <c r="D46" s="59"/>
      <c r="E46" s="43"/>
      <c r="F46" s="55" t="s">
        <v>101</v>
      </c>
      <c r="G46" s="45" t="n">
        <v>1</v>
      </c>
      <c r="H46" s="45" t="n">
        <v>3</v>
      </c>
      <c r="I46" s="46" t="n">
        <f aca="false">G46*H46</f>
        <v>3</v>
      </c>
      <c r="J46" s="47"/>
      <c r="K46" s="62" t="n">
        <v>51</v>
      </c>
      <c r="L46" s="63" t="str">
        <f aca="false">IFERROR(VLOOKUP(K46,Controles!A:B,2,0),"")</f>
        <v>Contar con personal supernumerario capacitado en la actividad necesaria</v>
      </c>
      <c r="M46" s="63" t="str">
        <f aca="false">IF(P46="Preventivo","X","")</f>
        <v>X</v>
      </c>
      <c r="N46" s="63" t="str">
        <f aca="false">IF(P46="Detectivo","X","")</f>
        <v/>
      </c>
      <c r="O46" s="63" t="str">
        <f aca="false">IF(P46="Correctivo","X","")</f>
        <v/>
      </c>
      <c r="P46" s="63" t="str">
        <f aca="false">IFERROR(VLOOKUP(K46,Controles!A:C,3,0),"")</f>
        <v>Preventivo</v>
      </c>
      <c r="Q46" s="64" t="str">
        <f aca="false">IFERROR(VLOOKUP(K46,Controles!A:D,4,0),"")</f>
        <v>MANUAL Y NO DISCRECIONAL</v>
      </c>
      <c r="R46" s="45" t="n">
        <f aca="false">IFERROR(VLOOKUP(Q46,General!$B$20:$C$22,2,0),0)</f>
        <v>2</v>
      </c>
      <c r="S46" s="75"/>
      <c r="T46" s="76"/>
      <c r="U46" s="74"/>
    </row>
    <row r="47" customFormat="false" ht="27.35" hidden="false" customHeight="true" outlineLevel="0" collapsed="false">
      <c r="A47" s="0"/>
      <c r="B47" s="20"/>
      <c r="C47" s="73"/>
      <c r="D47" s="42" t="s">
        <v>102</v>
      </c>
      <c r="E47" s="43" t="s">
        <v>103</v>
      </c>
      <c r="F47" s="65" t="s">
        <v>104</v>
      </c>
      <c r="G47" s="45" t="n">
        <v>2</v>
      </c>
      <c r="H47" s="45" t="n">
        <v>3</v>
      </c>
      <c r="I47" s="46" t="n">
        <f aca="false">G47*H47</f>
        <v>6</v>
      </c>
      <c r="J47" s="47" t="n">
        <f aca="false">AVERAGE(I47:I48)</f>
        <v>5</v>
      </c>
      <c r="K47" s="48" t="n">
        <v>48</v>
      </c>
      <c r="L47" s="49" t="str">
        <f aca="false">IFERROR(VLOOKUP(K47,Controles!A:B,2,0),"")</f>
        <v>Implementar colas de espera</v>
      </c>
      <c r="M47" s="49" t="str">
        <f aca="false">IF(P47="Preventivo","X","")</f>
        <v/>
      </c>
      <c r="N47" s="49" t="str">
        <f aca="false">IF(P47="Detectivo","X","")</f>
        <v/>
      </c>
      <c r="O47" s="49" t="str">
        <f aca="false">IF(P47="Correctivo","X","")</f>
        <v>X</v>
      </c>
      <c r="P47" s="49" t="str">
        <f aca="false">IFERROR(VLOOKUP(K47,Controles!A:C,3,0),"")</f>
        <v>Correctivo</v>
      </c>
      <c r="Q47" s="50" t="str">
        <f aca="false">IFERROR(VLOOKUP(K47,Controles!A:D,4,0),"")</f>
        <v>AUTOMATICO</v>
      </c>
      <c r="R47" s="45" t="n">
        <f aca="false">IFERROR(VLOOKUP(Q47,General!$B$20:$C$22,2,0),0)</f>
        <v>3</v>
      </c>
      <c r="S47" s="77" t="n">
        <f aca="false">AVERAGE(R47:R48)</f>
        <v>3</v>
      </c>
      <c r="T47" s="52" t="n">
        <f aca="false">J47-S47</f>
        <v>2</v>
      </c>
      <c r="U47" s="74"/>
    </row>
    <row r="48" customFormat="false" ht="29.85" hidden="false" customHeight="true" outlineLevel="0" collapsed="false">
      <c r="A48" s="0"/>
      <c r="B48" s="20"/>
      <c r="C48" s="73"/>
      <c r="D48" s="42"/>
      <c r="E48" s="43"/>
      <c r="F48" s="78" t="s">
        <v>105</v>
      </c>
      <c r="G48" s="45" t="n">
        <v>1</v>
      </c>
      <c r="H48" s="45" t="n">
        <v>4</v>
      </c>
      <c r="I48" s="46" t="n">
        <f aca="false">G48*H48</f>
        <v>4</v>
      </c>
      <c r="J48" s="47"/>
      <c r="K48" s="56" t="n">
        <v>43</v>
      </c>
      <c r="L48" s="57" t="str">
        <f aca="false">IFERROR(VLOOKUP(K48,Controles!A:B,2,0),"")</f>
        <v>Establecer procesos watchdog</v>
      </c>
      <c r="M48" s="57" t="str">
        <f aca="false">IF(P48="Preventivo","X","")</f>
        <v/>
      </c>
      <c r="N48" s="57" t="str">
        <f aca="false">IF(P48="Detectivo","X","")</f>
        <v>X</v>
      </c>
      <c r="O48" s="57" t="str">
        <f aca="false">IF(P48="Correctivo","X","")</f>
        <v/>
      </c>
      <c r="P48" s="57" t="str">
        <f aca="false">IFERROR(VLOOKUP(K48,Controles!A:C,3,0),"")</f>
        <v>Detectivo</v>
      </c>
      <c r="Q48" s="58" t="str">
        <f aca="false">IFERROR(VLOOKUP(K48,Controles!A:D,4,0),"")</f>
        <v>AUTOMATICO</v>
      </c>
      <c r="R48" s="45" t="n">
        <f aca="false">IFERROR(VLOOKUP(Q48,General!$B$20:$C$22,2,0),0)</f>
        <v>3</v>
      </c>
      <c r="S48" s="77"/>
      <c r="T48" s="52"/>
      <c r="U48" s="74"/>
    </row>
  </sheetData>
  <autoFilter ref="B15:U48"/>
  <mergeCells count="96">
    <mergeCell ref="G5:I5"/>
    <mergeCell ref="C8:D8"/>
    <mergeCell ref="G8:H8"/>
    <mergeCell ref="I8:J8"/>
    <mergeCell ref="C9:D9"/>
    <mergeCell ref="G9:H9"/>
    <mergeCell ref="I9:J9"/>
    <mergeCell ref="D14:K14"/>
    <mergeCell ref="C16:C24"/>
    <mergeCell ref="D16:D17"/>
    <mergeCell ref="E16:E17"/>
    <mergeCell ref="J16:J17"/>
    <mergeCell ref="S16:S17"/>
    <mergeCell ref="T16:T17"/>
    <mergeCell ref="U16:U24"/>
    <mergeCell ref="D18:D20"/>
    <mergeCell ref="E18:E20"/>
    <mergeCell ref="J18:J20"/>
    <mergeCell ref="S18:S20"/>
    <mergeCell ref="T18:T20"/>
    <mergeCell ref="D21:D22"/>
    <mergeCell ref="E21:E22"/>
    <mergeCell ref="J21:J22"/>
    <mergeCell ref="S21:S22"/>
    <mergeCell ref="T21:T22"/>
    <mergeCell ref="D23:D24"/>
    <mergeCell ref="E23:E24"/>
    <mergeCell ref="J23:J24"/>
    <mergeCell ref="S23:S24"/>
    <mergeCell ref="T23:T24"/>
    <mergeCell ref="C25:C32"/>
    <mergeCell ref="D25:D26"/>
    <mergeCell ref="E25:E26"/>
    <mergeCell ref="J25:J26"/>
    <mergeCell ref="S25:S26"/>
    <mergeCell ref="T25:T26"/>
    <mergeCell ref="U25:U32"/>
    <mergeCell ref="D27:D28"/>
    <mergeCell ref="E27:E28"/>
    <mergeCell ref="J27:J28"/>
    <mergeCell ref="S27:S28"/>
    <mergeCell ref="T27:T28"/>
    <mergeCell ref="D29:D30"/>
    <mergeCell ref="E29:E30"/>
    <mergeCell ref="J29:J30"/>
    <mergeCell ref="S29:S30"/>
    <mergeCell ref="T29:T30"/>
    <mergeCell ref="D31:D32"/>
    <mergeCell ref="E31:E32"/>
    <mergeCell ref="J31:J32"/>
    <mergeCell ref="S31:S32"/>
    <mergeCell ref="T31:T32"/>
    <mergeCell ref="C33:C40"/>
    <mergeCell ref="D33:D34"/>
    <mergeCell ref="E33:E34"/>
    <mergeCell ref="J33:J34"/>
    <mergeCell ref="S33:S34"/>
    <mergeCell ref="T33:T34"/>
    <mergeCell ref="U33:U40"/>
    <mergeCell ref="D35:D36"/>
    <mergeCell ref="E35:E36"/>
    <mergeCell ref="J35:J36"/>
    <mergeCell ref="S35:S36"/>
    <mergeCell ref="T35:T36"/>
    <mergeCell ref="D37:D38"/>
    <mergeCell ref="E37:E38"/>
    <mergeCell ref="J37:J38"/>
    <mergeCell ref="S37:S38"/>
    <mergeCell ref="T37:T38"/>
    <mergeCell ref="D39:D40"/>
    <mergeCell ref="E39:E40"/>
    <mergeCell ref="J39:J40"/>
    <mergeCell ref="S39:S40"/>
    <mergeCell ref="T39:T40"/>
    <mergeCell ref="C41:C48"/>
    <mergeCell ref="D41:D42"/>
    <mergeCell ref="E41:E42"/>
    <mergeCell ref="J41:J42"/>
    <mergeCell ref="S41:S42"/>
    <mergeCell ref="T41:T42"/>
    <mergeCell ref="U41:U48"/>
    <mergeCell ref="D43:D44"/>
    <mergeCell ref="E43:E44"/>
    <mergeCell ref="J43:J44"/>
    <mergeCell ref="S43:S44"/>
    <mergeCell ref="T43:T44"/>
    <mergeCell ref="D45:D46"/>
    <mergeCell ref="E45:E46"/>
    <mergeCell ref="J45:J46"/>
    <mergeCell ref="S45:S46"/>
    <mergeCell ref="T45:T46"/>
    <mergeCell ref="D47:D48"/>
    <mergeCell ref="E47:E48"/>
    <mergeCell ref="J47:J48"/>
    <mergeCell ref="S47:S48"/>
    <mergeCell ref="T47:T48"/>
  </mergeCells>
  <conditionalFormatting sqref="G49:H1048576,R14:R1048576,G15:H45,S14:S30,S36:S1048576,S32:S34">
    <cfRule type="cellIs" priority="2" operator="between" aboveAverage="0" equalAverage="0" bottom="0" percent="0" rank="0" text="" dxfId="0">
      <formula>0</formula>
      <formula>1.66666666666666</formula>
    </cfRule>
    <cfRule type="cellIs" priority="3" operator="between" aboveAverage="0" equalAverage="0" bottom="0" percent="0" rank="0" text="" dxfId="0">
      <formula>1.66666666666666</formula>
      <formula>3.33333333333333</formula>
    </cfRule>
    <cfRule type="cellIs" priority="4" operator="between" aboveAverage="0" equalAverage="0" bottom="0" percent="0" rank="0" text="" dxfId="0">
      <formula>3.33333333333333</formula>
      <formula>5</formula>
    </cfRule>
  </conditionalFormatting>
  <conditionalFormatting sqref="T43:U1048576,I43:I1048576,U42,J32,J48:J1048576,I15:I42,J15:J28,J42,J44,J46,T15:T30,T36:T42,T32:T34,U15:U40">
    <cfRule type="cellIs" priority="5" operator="between" aboveAverage="0" equalAverage="0" bottom="0" percent="0" rank="0" text="" dxfId="0">
      <formula>0</formula>
      <formula>8.33333333333333</formula>
    </cfRule>
    <cfRule type="cellIs" priority="6" operator="between" aboveAverage="0" equalAverage="0" bottom="0" percent="0" rank="0" text="" dxfId="0">
      <formula>8.33333333333333</formula>
      <formula>16.6666666666666</formula>
    </cfRule>
    <cfRule type="cellIs" priority="7" operator="between" aboveAverage="0" equalAverage="0" bottom="0" percent="0" rank="0" text="" dxfId="0">
      <formula>16.6666666666666</formula>
      <formula>25</formula>
    </cfRule>
  </conditionalFormatting>
  <conditionalFormatting sqref="J40,J33:J34,J36,J38">
    <cfRule type="cellIs" priority="8" operator="between" aboveAverage="0" equalAverage="0" bottom="0" percent="0" rank="0" text="" dxfId="0">
      <formula>0</formula>
      <formula>8.33333333333333</formula>
    </cfRule>
    <cfRule type="cellIs" priority="9" operator="between" aboveAverage="0" equalAverage="0" bottom="0" percent="0" rank="0" text="" dxfId="0">
      <formula>8.33333333333333</formula>
      <formula>16.6666666666666</formula>
    </cfRule>
    <cfRule type="cellIs" priority="10" operator="between" aboveAverage="0" equalAverage="0" bottom="0" percent="0" rank="0" text="" dxfId="0">
      <formula>16.6666666666666</formula>
      <formula>25</formula>
    </cfRule>
  </conditionalFormatting>
  <conditionalFormatting sqref="J41">
    <cfRule type="cellIs" priority="11" operator="between" aboveAverage="0" equalAverage="0" bottom="0" percent="0" rank="0" text="" dxfId="0">
      <formula>0</formula>
      <formula>8.33333333333333</formula>
    </cfRule>
    <cfRule type="cellIs" priority="12" operator="between" aboveAverage="0" equalAverage="0" bottom="0" percent="0" rank="0" text="" dxfId="0">
      <formula>8.33333333333333</formula>
      <formula>16.6666666666666</formula>
    </cfRule>
    <cfRule type="cellIs" priority="13" operator="between" aboveAverage="0" equalAverage="0" bottom="0" percent="0" rank="0" text="" dxfId="0">
      <formula>16.6666666666666</formula>
      <formula>25</formula>
    </cfRule>
  </conditionalFormatting>
  <conditionalFormatting sqref="J30">
    <cfRule type="cellIs" priority="14" operator="between" aboveAverage="0" equalAverage="0" bottom="0" percent="0" rank="0" text="" dxfId="0">
      <formula>0</formula>
      <formula>8.33333333333333</formula>
    </cfRule>
    <cfRule type="cellIs" priority="15" operator="between" aboveAverage="0" equalAverage="0" bottom="0" percent="0" rank="0" text="" dxfId="0">
      <formula>8.33333333333333</formula>
      <formula>16.6666666666666</formula>
    </cfRule>
    <cfRule type="cellIs" priority="16" operator="between" aboveAverage="0" equalAverage="0" bottom="0" percent="0" rank="0" text="" dxfId="0">
      <formula>16.6666666666666</formula>
      <formula>25</formula>
    </cfRule>
  </conditionalFormatting>
  <conditionalFormatting sqref="J29">
    <cfRule type="cellIs" priority="17" operator="between" aboveAverage="0" equalAverage="0" bottom="0" percent="0" rank="0" text="" dxfId="0">
      <formula>0</formula>
      <formula>8.33333333333333</formula>
    </cfRule>
    <cfRule type="cellIs" priority="18" operator="between" aboveAverage="0" equalAverage="0" bottom="0" percent="0" rank="0" text="" dxfId="0">
      <formula>8.33333333333333</formula>
      <formula>16.6666666666666</formula>
    </cfRule>
    <cfRule type="cellIs" priority="19" operator="between" aboveAverage="0" equalAverage="0" bottom="0" percent="0" rank="0" text="" dxfId="0">
      <formula>16.6666666666666</formula>
      <formula>25</formula>
    </cfRule>
  </conditionalFormatting>
  <conditionalFormatting sqref="J30">
    <cfRule type="cellIs" priority="20" operator="between" aboveAverage="0" equalAverage="0" bottom="0" percent="0" rank="0" text="" dxfId="0">
      <formula>0</formula>
      <formula>8.33333333333333</formula>
    </cfRule>
    <cfRule type="cellIs" priority="21" operator="between" aboveAverage="0" equalAverage="0" bottom="0" percent="0" rank="0" text="" dxfId="0">
      <formula>8.33333333333333</formula>
      <formula>16.6666666666666</formula>
    </cfRule>
    <cfRule type="cellIs" priority="22" operator="between" aboveAverage="0" equalAverage="0" bottom="0" percent="0" rank="0" text="" dxfId="0">
      <formula>16.6666666666666</formula>
      <formula>25</formula>
    </cfRule>
  </conditionalFormatting>
  <conditionalFormatting sqref="J31">
    <cfRule type="cellIs" priority="23" operator="between" aboveAverage="0" equalAverage="0" bottom="0" percent="0" rank="0" text="" dxfId="0">
      <formula>0</formula>
      <formula>8.33333333333333</formula>
    </cfRule>
    <cfRule type="cellIs" priority="24" operator="between" aboveAverage="0" equalAverage="0" bottom="0" percent="0" rank="0" text="" dxfId="0">
      <formula>8.33333333333333</formula>
      <formula>16.6666666666666</formula>
    </cfRule>
    <cfRule type="cellIs" priority="25" operator="between" aboveAverage="0" equalAverage="0" bottom="0" percent="0" rank="0" text="" dxfId="0">
      <formula>16.6666666666666</formula>
      <formula>25</formula>
    </cfRule>
  </conditionalFormatting>
  <conditionalFormatting sqref="J35">
    <cfRule type="cellIs" priority="26" operator="between" aboveAverage="0" equalAverage="0" bottom="0" percent="0" rank="0" text="" dxfId="0">
      <formula>0</formula>
      <formula>8.33333333333333</formula>
    </cfRule>
    <cfRule type="cellIs" priority="27" operator="between" aboveAverage="0" equalAverage="0" bottom="0" percent="0" rank="0" text="" dxfId="0">
      <formula>8.33333333333333</formula>
      <formula>16.6666666666666</formula>
    </cfRule>
    <cfRule type="cellIs" priority="28" operator="between" aboveAverage="0" equalAverage="0" bottom="0" percent="0" rank="0" text="" dxfId="0">
      <formula>16.6666666666666</formula>
      <formula>25</formula>
    </cfRule>
  </conditionalFormatting>
  <conditionalFormatting sqref="J37">
    <cfRule type="cellIs" priority="29" operator="between" aboveAverage="0" equalAverage="0" bottom="0" percent="0" rank="0" text="" dxfId="0">
      <formula>0</formula>
      <formula>8.33333333333333</formula>
    </cfRule>
    <cfRule type="cellIs" priority="30" operator="between" aboveAverage="0" equalAverage="0" bottom="0" percent="0" rank="0" text="" dxfId="0">
      <formula>8.33333333333333</formula>
      <formula>16.6666666666666</formula>
    </cfRule>
    <cfRule type="cellIs" priority="31" operator="between" aboveAverage="0" equalAverage="0" bottom="0" percent="0" rank="0" text="" dxfId="0">
      <formula>16.6666666666666</formula>
      <formula>25</formula>
    </cfRule>
  </conditionalFormatting>
  <conditionalFormatting sqref="J39">
    <cfRule type="cellIs" priority="32" operator="between" aboveAverage="0" equalAverage="0" bottom="0" percent="0" rank="0" text="" dxfId="0">
      <formula>0</formula>
      <formula>8.33333333333333</formula>
    </cfRule>
    <cfRule type="cellIs" priority="33" operator="between" aboveAverage="0" equalAverage="0" bottom="0" percent="0" rank="0" text="" dxfId="0">
      <formula>8.33333333333333</formula>
      <formula>16.6666666666666</formula>
    </cfRule>
    <cfRule type="cellIs" priority="34" operator="between" aboveAverage="0" equalAverage="0" bottom="0" percent="0" rank="0" text="" dxfId="0">
      <formula>16.6666666666666</formula>
      <formula>25</formula>
    </cfRule>
  </conditionalFormatting>
  <conditionalFormatting sqref="J43">
    <cfRule type="cellIs" priority="35" operator="between" aboveAverage="0" equalAverage="0" bottom="0" percent="0" rank="0" text="" dxfId="0">
      <formula>0</formula>
      <formula>8.33333333333333</formula>
    </cfRule>
    <cfRule type="cellIs" priority="36" operator="between" aboveAverage="0" equalAverage="0" bottom="0" percent="0" rank="0" text="" dxfId="0">
      <formula>8.33333333333333</formula>
      <formula>16.6666666666666</formula>
    </cfRule>
    <cfRule type="cellIs" priority="37" operator="between" aboveAverage="0" equalAverage="0" bottom="0" percent="0" rank="0" text="" dxfId="0">
      <formula>16.6666666666666</formula>
      <formula>25</formula>
    </cfRule>
  </conditionalFormatting>
  <conditionalFormatting sqref="J45">
    <cfRule type="cellIs" priority="38" operator="between" aboveAverage="0" equalAverage="0" bottom="0" percent="0" rank="0" text="" dxfId="0">
      <formula>0</formula>
      <formula>8.33333333333333</formula>
    </cfRule>
    <cfRule type="cellIs" priority="39" operator="between" aboveAverage="0" equalAverage="0" bottom="0" percent="0" rank="0" text="" dxfId="0">
      <formula>8.33333333333333</formula>
      <formula>16.6666666666666</formula>
    </cfRule>
    <cfRule type="cellIs" priority="40" operator="between" aboveAverage="0" equalAverage="0" bottom="0" percent="0" rank="0" text="" dxfId="0">
      <formula>16.6666666666666</formula>
      <formula>25</formula>
    </cfRule>
  </conditionalFormatting>
  <conditionalFormatting sqref="J47">
    <cfRule type="cellIs" priority="41" operator="between" aboveAverage="0" equalAverage="0" bottom="0" percent="0" rank="0" text="" dxfId="0">
      <formula>0</formula>
      <formula>8.33333333333333</formula>
    </cfRule>
    <cfRule type="cellIs" priority="42" operator="between" aboveAverage="0" equalAverage="0" bottom="0" percent="0" rank="0" text="" dxfId="0">
      <formula>8.33333333333333</formula>
      <formula>16.6666666666666</formula>
    </cfRule>
    <cfRule type="cellIs" priority="43" operator="between" aboveAverage="0" equalAverage="0" bottom="0" percent="0" rank="0" text="" dxfId="0">
      <formula>16.6666666666666</formula>
      <formula>25</formula>
    </cfRule>
  </conditionalFormatting>
  <conditionalFormatting sqref="G46:H46">
    <cfRule type="cellIs" priority="44" operator="between" aboveAverage="0" equalAverage="0" bottom="0" percent="0" rank="0" text="" dxfId="0">
      <formula>0</formula>
      <formula>1.66666666666666</formula>
    </cfRule>
    <cfRule type="cellIs" priority="45" operator="between" aboveAverage="0" equalAverage="0" bottom="0" percent="0" rank="0" text="" dxfId="0">
      <formula>1.66666666666666</formula>
      <formula>3.33333333333333</formula>
    </cfRule>
    <cfRule type="cellIs" priority="46" operator="between" aboveAverage="0" equalAverage="0" bottom="0" percent="0" rank="0" text="" dxfId="0">
      <formula>3.33333333333333</formula>
      <formula>5</formula>
    </cfRule>
  </conditionalFormatting>
  <conditionalFormatting sqref="G47:H47">
    <cfRule type="cellIs" priority="47" operator="between" aboveAverage="0" equalAverage="0" bottom="0" percent="0" rank="0" text="" dxfId="0">
      <formula>0</formula>
      <formula>1.66666666666666</formula>
    </cfRule>
    <cfRule type="cellIs" priority="48" operator="between" aboveAverage="0" equalAverage="0" bottom="0" percent="0" rank="0" text="" dxfId="0">
      <formula>1.66666666666666</formula>
      <formula>3.33333333333333</formula>
    </cfRule>
    <cfRule type="cellIs" priority="49" operator="between" aboveAverage="0" equalAverage="0" bottom="0" percent="0" rank="0" text="" dxfId="0">
      <formula>3.33333333333333</formula>
      <formula>5</formula>
    </cfRule>
  </conditionalFormatting>
  <conditionalFormatting sqref="G48:H48">
    <cfRule type="cellIs" priority="50" operator="between" aboveAverage="0" equalAverage="0" bottom="0" percent="0" rank="0" text="" dxfId="0">
      <formula>0</formula>
      <formula>1.66666666666666</formula>
    </cfRule>
    <cfRule type="cellIs" priority="51" operator="between" aboveAverage="0" equalAverage="0" bottom="0" percent="0" rank="0" text="" dxfId="0">
      <formula>1.66666666666666</formula>
      <formula>3.33333333333333</formula>
    </cfRule>
    <cfRule type="cellIs" priority="52" operator="between" aboveAverage="0" equalAverage="0" bottom="0" percent="0" rank="0" text="" dxfId="0">
      <formula>3.33333333333333</formula>
      <formula>5</formula>
    </cfRule>
  </conditionalFormatting>
  <conditionalFormatting sqref="S31">
    <cfRule type="cellIs" priority="53" operator="between" aboveAverage="0" equalAverage="0" bottom="0" percent="0" rank="0" text="" dxfId="0">
      <formula>0</formula>
      <formula>1.66666666666666</formula>
    </cfRule>
    <cfRule type="cellIs" priority="54" operator="between" aboveAverage="0" equalAverage="0" bottom="0" percent="0" rank="0" text="" dxfId="0">
      <formula>1.66666666666666</formula>
      <formula>3.33333333333333</formula>
    </cfRule>
    <cfRule type="cellIs" priority="55" operator="between" aboveAverage="0" equalAverage="0" bottom="0" percent="0" rank="0" text="" dxfId="0">
      <formula>3.33333333333333</formula>
      <formula>5</formula>
    </cfRule>
  </conditionalFormatting>
  <conditionalFormatting sqref="T31">
    <cfRule type="cellIs" priority="56" operator="between" aboveAverage="0" equalAverage="0" bottom="0" percent="0" rank="0" text="" dxfId="0">
      <formula>0</formula>
      <formula>8.33333333333333</formula>
    </cfRule>
    <cfRule type="cellIs" priority="57" operator="between" aboveAverage="0" equalAverage="0" bottom="0" percent="0" rank="0" text="" dxfId="0">
      <formula>8.33333333333333</formula>
      <formula>16.6666666666666</formula>
    </cfRule>
    <cfRule type="cellIs" priority="58" operator="between" aboveAverage="0" equalAverage="0" bottom="0" percent="0" rank="0" text="" dxfId="0">
      <formula>16.6666666666666</formula>
      <formula>25</formula>
    </cfRule>
  </conditionalFormatting>
  <conditionalFormatting sqref="S35">
    <cfRule type="cellIs" priority="59" operator="between" aboveAverage="0" equalAverage="0" bottom="0" percent="0" rank="0" text="" dxfId="0">
      <formula>0</formula>
      <formula>1.66666666666666</formula>
    </cfRule>
    <cfRule type="cellIs" priority="60" operator="between" aboveAverage="0" equalAverage="0" bottom="0" percent="0" rank="0" text="" dxfId="0">
      <formula>1.66666666666666</formula>
      <formula>3.33333333333333</formula>
    </cfRule>
    <cfRule type="cellIs" priority="61" operator="between" aboveAverage="0" equalAverage="0" bottom="0" percent="0" rank="0" text="" dxfId="0">
      <formula>3.33333333333333</formula>
      <formula>5</formula>
    </cfRule>
  </conditionalFormatting>
  <conditionalFormatting sqref="T35">
    <cfRule type="cellIs" priority="62" operator="between" aboveAverage="0" equalAverage="0" bottom="0" percent="0" rank="0" text="" dxfId="0">
      <formula>0</formula>
      <formula>8.33333333333333</formula>
    </cfRule>
    <cfRule type="cellIs" priority="63" operator="between" aboveAverage="0" equalAverage="0" bottom="0" percent="0" rank="0" text="" dxfId="0">
      <formula>8.33333333333333</formula>
      <formula>16.6666666666666</formula>
    </cfRule>
    <cfRule type="cellIs" priority="64" operator="between" aboveAverage="0" equalAverage="0" bottom="0" percent="0" rank="0" text="" dxfId="0">
      <formula>16.6666666666666</formula>
      <formula>25</formula>
    </cfRule>
  </conditionalFormatting>
  <conditionalFormatting sqref="U41">
    <cfRule type="cellIs" priority="65" operator="between" aboveAverage="0" equalAverage="0" bottom="0" percent="0" rank="0" text="" dxfId="0">
      <formula>0</formula>
      <formula>8.33333333333333</formula>
    </cfRule>
    <cfRule type="cellIs" priority="66" operator="between" aboveAverage="0" equalAverage="0" bottom="0" percent="0" rank="0" text="" dxfId="0">
      <formula>8.33333333333333</formula>
      <formula>16.6666666666666</formula>
    </cfRule>
    <cfRule type="cellIs" priority="67" operator="between" aboveAverage="0" equalAverage="0" bottom="0" percent="0" rank="0" text="" dxfId="0">
      <formula>16.6666666666666</formula>
      <formula>25</formula>
    </cfRule>
  </conditionalFormatting>
  <conditionalFormatting sqref="G15:H15">
    <cfRule type="cellIs" priority="68" operator="between" aboveAverage="0" equalAverage="0" bottom="0" percent="0" rank="0" text="" dxfId="0">
      <formula>0</formula>
      <formula>1.66666666666666</formula>
    </cfRule>
    <cfRule type="cellIs" priority="69" operator="between" aboveAverage="0" equalAverage="0" bottom="0" percent="0" rank="0" text="" dxfId="0">
      <formula>1.66666666666666</formula>
      <formula>3.33333333333333</formula>
    </cfRule>
    <cfRule type="cellIs" priority="70" operator="between" aboveAverage="0" equalAverage="0" bottom="0" percent="0" rank="0" text="" dxfId="0">
      <formula>3.33333333333333</formula>
      <formula>5</formula>
    </cfRule>
  </conditionalFormatting>
  <conditionalFormatting sqref="I15:J15">
    <cfRule type="cellIs" priority="71" operator="between" aboveAverage="0" equalAverage="0" bottom="0" percent="0" rank="0" text="" dxfId="0">
      <formula>0</formula>
      <formula>8.33333333333333</formula>
    </cfRule>
    <cfRule type="cellIs" priority="72" operator="between" aboveAverage="0" equalAverage="0" bottom="0" percent="0" rank="0" text="" dxfId="0">
      <formula>8.33333333333333</formula>
      <formula>16.6666666666666</formula>
    </cfRule>
    <cfRule type="cellIs" priority="73" operator="between" aboveAverage="0" equalAverage="0" bottom="0" percent="0" rank="0" text="" dxfId="0">
      <formula>16.6666666666666</formula>
      <formula>25</formula>
    </cfRule>
  </conditionalFormatting>
  <conditionalFormatting sqref="G15:H15">
    <cfRule type="cellIs" priority="74" operator="between" aboveAverage="0" equalAverage="0" bottom="0" percent="0" rank="0" text="" dxfId="0">
      <formula>0</formula>
      <formula>1.66666666666666</formula>
    </cfRule>
    <cfRule type="cellIs" priority="75" operator="between" aboveAverage="0" equalAverage="0" bottom="0" percent="0" rank="0" text="" dxfId="0">
      <formula>1.66666666666666</formula>
      <formula>3.33333333333333</formula>
    </cfRule>
    <cfRule type="cellIs" priority="76" operator="between" aboveAverage="0" equalAverage="0" bottom="0" percent="0" rank="0" text="" dxfId="0">
      <formula>3.33333333333333</formula>
      <formula>5</formula>
    </cfRule>
  </conditionalFormatting>
  <conditionalFormatting sqref="I15:J15">
    <cfRule type="cellIs" priority="77" operator="between" aboveAverage="0" equalAverage="0" bottom="0" percent="0" rank="0" text="" dxfId="0">
      <formula>0</formula>
      <formula>8.33333333333333</formula>
    </cfRule>
    <cfRule type="cellIs" priority="78" operator="between" aboveAverage="0" equalAverage="0" bottom="0" percent="0" rank="0" text="" dxfId="0">
      <formula>8.33333333333333</formula>
      <formula>16.6666666666666</formula>
    </cfRule>
    <cfRule type="cellIs" priority="79" operator="between" aboveAverage="0" equalAverage="0" bottom="0" percent="0" rank="0" text="" dxfId="0">
      <formula>16.6666666666666</formula>
      <formula>25</formula>
    </cfRule>
  </conditionalFormatting>
  <conditionalFormatting sqref="G14:H14">
    <cfRule type="cellIs" priority="80" operator="between" aboveAverage="0" equalAverage="0" bottom="0" percent="0" rank="0" text="" dxfId="0">
      <formula>0</formula>
      <formula>1.66666666666666</formula>
    </cfRule>
    <cfRule type="cellIs" priority="81" operator="between" aboveAverage="0" equalAverage="0" bottom="0" percent="0" rank="0" text="" dxfId="0">
      <formula>1.66666666666666</formula>
      <formula>3.33333333333333</formula>
    </cfRule>
    <cfRule type="cellIs" priority="82" operator="between" aboveAverage="0" equalAverage="0" bottom="0" percent="0" rank="0" text="" dxfId="0">
      <formula>3.33333333333333</formula>
      <formula>5</formula>
    </cfRule>
  </conditionalFormatting>
  <conditionalFormatting sqref="I14:J14">
    <cfRule type="cellIs" priority="83" operator="between" aboveAverage="0" equalAverage="0" bottom="0" percent="0" rank="0" text="" dxfId="0">
      <formula>0</formula>
      <formula>8.33333333333333</formula>
    </cfRule>
    <cfRule type="cellIs" priority="84" operator="between" aboveAverage="0" equalAverage="0" bottom="0" percent="0" rank="0" text="" dxfId="0">
      <formula>8.33333333333333</formula>
      <formula>16.6666666666666</formula>
    </cfRule>
    <cfRule type="cellIs" priority="85" operator="between" aboveAverage="0" equalAverage="0" bottom="0" percent="0" rank="0" text="" dxfId="0">
      <formula>16.6666666666666</formula>
      <formula>25</formula>
    </cfRule>
  </conditionalFormatting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pageBreakPreview" topLeftCell="A30" colorId="64" zoomScale="100" zoomScaleNormal="100" zoomScalePageLayoutView="100" workbookViewId="0">
      <selection pane="topLeft" activeCell="D49" activeCellId="0" sqref="D49"/>
    </sheetView>
  </sheetViews>
  <sheetFormatPr defaultRowHeight="15"/>
  <cols>
    <col collapsed="false" hidden="false" max="1" min="1" style="0" width="5.1417004048583"/>
    <col collapsed="false" hidden="false" max="2" min="2" style="79" width="58.1457489878543"/>
    <col collapsed="false" hidden="false" max="3" min="3" style="0" width="10.5748987854251"/>
    <col collapsed="false" hidden="false" max="4" min="4" style="0" width="14.8542510121458"/>
    <col collapsed="false" hidden="false" max="5" min="5" style="80" width="7"/>
    <col collapsed="false" hidden="false" max="1025" min="6" style="0" width="10.5748987854251"/>
  </cols>
  <sheetData>
    <row r="1" customFormat="false" ht="15" hidden="false" customHeight="false" outlineLevel="0" collapsed="false">
      <c r="A1" s="81" t="s">
        <v>27</v>
      </c>
      <c r="B1" s="82" t="s">
        <v>32</v>
      </c>
      <c r="C1" s="81" t="s">
        <v>35</v>
      </c>
      <c r="D1" s="81" t="s">
        <v>106</v>
      </c>
      <c r="E1" s="25" t="s">
        <v>107</v>
      </c>
    </row>
    <row r="2" customFormat="false" ht="15" hidden="false" customHeight="true" outlineLevel="0" collapsed="false">
      <c r="A2" s="0" t="n">
        <v>1</v>
      </c>
      <c r="B2" s="82" t="s">
        <v>108</v>
      </c>
      <c r="C2" s="0" t="s">
        <v>109</v>
      </c>
      <c r="D2" s="0" t="s">
        <v>110</v>
      </c>
      <c r="E2" s="80" t="e">
        <f aca="false">COUNTIF(Controles!J:J,Tabla1[#this row,id])</f>
        <v>#VALUE!</v>
      </c>
      <c r="G2" s="83" t="s">
        <v>111</v>
      </c>
      <c r="H2" s="84" t="e">
        <f aca="false">SUM(E:E)</f>
        <v>#VALUE!</v>
      </c>
    </row>
    <row r="3" customFormat="false" ht="30" hidden="false" customHeight="false" outlineLevel="0" collapsed="false">
      <c r="A3" s="0" t="n">
        <v>2</v>
      </c>
      <c r="B3" s="82" t="s">
        <v>112</v>
      </c>
      <c r="C3" s="0" t="s">
        <v>109</v>
      </c>
      <c r="D3" s="0" t="s">
        <v>113</v>
      </c>
      <c r="E3" s="80" t="e">
        <f aca="false">COUNTIF(Controles!J:J,Tabla1[#this row,id])</f>
        <v>#VALUE!</v>
      </c>
      <c r="G3" s="83"/>
      <c r="H3" s="84"/>
    </row>
    <row r="4" customFormat="false" ht="15" hidden="false" customHeight="false" outlineLevel="0" collapsed="false">
      <c r="A4" s="0" t="n">
        <v>3</v>
      </c>
      <c r="B4" s="82" t="s">
        <v>114</v>
      </c>
      <c r="C4" s="0" t="s">
        <v>109</v>
      </c>
      <c r="D4" s="0" t="s">
        <v>115</v>
      </c>
      <c r="E4" s="80" t="e">
        <f aca="false">COUNTIF(Controles!J:J,Tabla1[#this row,id])</f>
        <v>#VALUE!</v>
      </c>
    </row>
    <row r="5" customFormat="false" ht="30" hidden="false" customHeight="false" outlineLevel="0" collapsed="false">
      <c r="A5" s="0" t="n">
        <v>4</v>
      </c>
      <c r="B5" s="82" t="s">
        <v>116</v>
      </c>
      <c r="C5" s="0" t="s">
        <v>109</v>
      </c>
      <c r="D5" s="0" t="s">
        <v>115</v>
      </c>
      <c r="E5" s="80" t="e">
        <f aca="false">COUNTIF(Controles!J:J,Tabla1[#this row,id])</f>
        <v>#VALUE!</v>
      </c>
    </row>
    <row r="6" customFormat="false" ht="30" hidden="false" customHeight="false" outlineLevel="0" collapsed="false">
      <c r="A6" s="0" t="n">
        <v>5</v>
      </c>
      <c r="B6" s="82" t="s">
        <v>117</v>
      </c>
      <c r="C6" s="0" t="s">
        <v>109</v>
      </c>
      <c r="D6" s="0" t="s">
        <v>113</v>
      </c>
      <c r="E6" s="80" t="e">
        <f aca="false">COUNTIF(Controles!J:J,Tabla1[#this row,id])</f>
        <v>#VALUE!</v>
      </c>
    </row>
    <row r="7" customFormat="false" ht="30" hidden="false" customHeight="false" outlineLevel="0" collapsed="false">
      <c r="A7" s="0" t="n">
        <v>6</v>
      </c>
      <c r="B7" s="82" t="s">
        <v>118</v>
      </c>
      <c r="C7" s="0" t="s">
        <v>109</v>
      </c>
      <c r="D7" s="0" t="s">
        <v>110</v>
      </c>
      <c r="E7" s="80" t="e">
        <f aca="false">COUNTIF(Controles!J:J,Tabla1[#this row,id])</f>
        <v>#VALUE!</v>
      </c>
    </row>
    <row r="8" customFormat="false" ht="30" hidden="false" customHeight="false" outlineLevel="0" collapsed="false">
      <c r="A8" s="0" t="n">
        <v>7</v>
      </c>
      <c r="B8" s="82" t="s">
        <v>119</v>
      </c>
      <c r="C8" s="0" t="s">
        <v>109</v>
      </c>
      <c r="D8" s="0" t="s">
        <v>115</v>
      </c>
      <c r="E8" s="80" t="e">
        <f aca="false">COUNTIF(Controles!J:J,Tabla1[#this row,id])</f>
        <v>#VALUE!</v>
      </c>
    </row>
    <row r="9" customFormat="false" ht="30" hidden="false" customHeight="false" outlineLevel="0" collapsed="false">
      <c r="A9" s="0" t="n">
        <v>8</v>
      </c>
      <c r="B9" s="82" t="s">
        <v>120</v>
      </c>
      <c r="C9" s="0" t="s">
        <v>109</v>
      </c>
      <c r="D9" s="0" t="s">
        <v>110</v>
      </c>
      <c r="E9" s="80" t="e">
        <f aca="false">COUNTIF(Controles!J:J,Tabla1[#this row,id])</f>
        <v>#VALUE!</v>
      </c>
    </row>
    <row r="10" customFormat="false" ht="30" hidden="false" customHeight="false" outlineLevel="0" collapsed="false">
      <c r="A10" s="0" t="n">
        <v>9</v>
      </c>
      <c r="B10" s="82" t="s">
        <v>121</v>
      </c>
      <c r="C10" s="0" t="s">
        <v>109</v>
      </c>
      <c r="D10" s="0" t="s">
        <v>110</v>
      </c>
      <c r="E10" s="80" t="e">
        <f aca="false">COUNTIF(Controles!J:J,Tabla1[#this row,id])</f>
        <v>#VALUE!</v>
      </c>
    </row>
    <row r="11" customFormat="false" ht="30" hidden="false" customHeight="false" outlineLevel="0" collapsed="false">
      <c r="A11" s="0" t="n">
        <v>10</v>
      </c>
      <c r="B11" s="82" t="s">
        <v>122</v>
      </c>
      <c r="C11" s="0" t="s">
        <v>109</v>
      </c>
      <c r="D11" s="0" t="s">
        <v>110</v>
      </c>
      <c r="E11" s="80" t="e">
        <f aca="false">COUNTIF(Controles!J:J,Tabla1[#this row,id])</f>
        <v>#VALUE!</v>
      </c>
    </row>
    <row r="12" customFormat="false" ht="15" hidden="false" customHeight="false" outlineLevel="0" collapsed="false">
      <c r="A12" s="0" t="n">
        <v>11</v>
      </c>
      <c r="B12" s="82" t="s">
        <v>123</v>
      </c>
      <c r="C12" s="0" t="s">
        <v>109</v>
      </c>
      <c r="D12" s="0" t="s">
        <v>110</v>
      </c>
      <c r="E12" s="80" t="e">
        <f aca="false">COUNTIF(Controles!J:J,Tabla1[#this row,id])</f>
        <v>#VALUE!</v>
      </c>
    </row>
    <row r="13" customFormat="false" ht="30" hidden="false" customHeight="false" outlineLevel="0" collapsed="false">
      <c r="A13" s="0" t="n">
        <v>12</v>
      </c>
      <c r="B13" s="82" t="s">
        <v>124</v>
      </c>
      <c r="C13" s="0" t="s">
        <v>109</v>
      </c>
      <c r="D13" s="0" t="s">
        <v>110</v>
      </c>
      <c r="E13" s="80" t="e">
        <f aca="false">COUNTIF(Controles!J:J,Tabla1[#this row,id])</f>
        <v>#VALUE!</v>
      </c>
    </row>
    <row r="14" customFormat="false" ht="30" hidden="false" customHeight="false" outlineLevel="0" collapsed="false">
      <c r="A14" s="0" t="n">
        <v>13</v>
      </c>
      <c r="B14" s="82" t="s">
        <v>125</v>
      </c>
      <c r="C14" s="0" t="s">
        <v>109</v>
      </c>
      <c r="D14" s="0" t="s">
        <v>113</v>
      </c>
      <c r="E14" s="80" t="e">
        <f aca="false">COUNTIF(Controles!J:J,Tabla1[#this row,id])</f>
        <v>#VALUE!</v>
      </c>
    </row>
    <row r="15" customFormat="false" ht="30" hidden="false" customHeight="false" outlineLevel="0" collapsed="false">
      <c r="A15" s="0" t="n">
        <v>14</v>
      </c>
      <c r="B15" s="82" t="s">
        <v>126</v>
      </c>
      <c r="C15" s="0" t="s">
        <v>109</v>
      </c>
      <c r="D15" s="0" t="s">
        <v>115</v>
      </c>
      <c r="E15" s="85" t="e">
        <f aca="false">COUNTIF(Controles!J:J,Tabla1[#this row,id])</f>
        <v>#VALUE!</v>
      </c>
    </row>
    <row r="16" customFormat="false" ht="30" hidden="false" customHeight="false" outlineLevel="0" collapsed="false">
      <c r="A16" s="0" t="n">
        <v>15</v>
      </c>
      <c r="B16" s="82" t="s">
        <v>127</v>
      </c>
      <c r="C16" s="0" t="s">
        <v>109</v>
      </c>
      <c r="D16" s="0" t="s">
        <v>113</v>
      </c>
      <c r="E16" s="85" t="e">
        <f aca="false">COUNTIF(Controles!J:J,Tabla1[#this row,id])</f>
        <v>#VALUE!</v>
      </c>
    </row>
    <row r="17" customFormat="false" ht="15" hidden="false" customHeight="false" outlineLevel="0" collapsed="false">
      <c r="A17" s="0" t="n">
        <v>16</v>
      </c>
      <c r="B17" s="82" t="s">
        <v>128</v>
      </c>
      <c r="C17" s="0" t="s">
        <v>109</v>
      </c>
      <c r="D17" s="0" t="s">
        <v>110</v>
      </c>
      <c r="E17" s="85" t="e">
        <f aca="false">COUNTIF(Controles!J:J,Tabla1[#this row,id])</f>
        <v>#VALUE!</v>
      </c>
    </row>
    <row r="18" customFormat="false" ht="30" hidden="false" customHeight="false" outlineLevel="0" collapsed="false">
      <c r="A18" s="0" t="n">
        <v>17</v>
      </c>
      <c r="B18" s="82" t="s">
        <v>129</v>
      </c>
      <c r="C18" s="0" t="s">
        <v>109</v>
      </c>
      <c r="D18" s="0" t="s">
        <v>110</v>
      </c>
      <c r="E18" s="85" t="e">
        <f aca="false">COUNTIF(Controles!J:J,Tabla1[#this row,id])</f>
        <v>#VALUE!</v>
      </c>
    </row>
    <row r="19" customFormat="false" ht="30" hidden="false" customHeight="false" outlineLevel="0" collapsed="false">
      <c r="A19" s="0" t="n">
        <v>18</v>
      </c>
      <c r="B19" s="82" t="s">
        <v>130</v>
      </c>
      <c r="C19" s="0" t="s">
        <v>109</v>
      </c>
      <c r="D19" s="0" t="s">
        <v>110</v>
      </c>
      <c r="E19" s="85" t="e">
        <f aca="false">COUNTIF(Controles!J:J,Tabla1[#this row,id])</f>
        <v>#VALUE!</v>
      </c>
    </row>
    <row r="20" customFormat="false" ht="45" hidden="false" customHeight="false" outlineLevel="0" collapsed="false">
      <c r="A20" s="0" t="n">
        <v>19</v>
      </c>
      <c r="B20" s="82" t="s">
        <v>131</v>
      </c>
      <c r="C20" s="0" t="s">
        <v>109</v>
      </c>
      <c r="D20" s="0" t="s">
        <v>115</v>
      </c>
      <c r="E20" s="85" t="e">
        <f aca="false">COUNTIF(Controles!J:J,Tabla1[#this row,id])</f>
        <v>#VALUE!</v>
      </c>
    </row>
    <row r="21" customFormat="false" ht="30" hidden="false" customHeight="false" outlineLevel="0" collapsed="false">
      <c r="A21" s="0" t="n">
        <v>20</v>
      </c>
      <c r="B21" s="82" t="s">
        <v>132</v>
      </c>
      <c r="C21" s="0" t="s">
        <v>109</v>
      </c>
      <c r="D21" s="0" t="s">
        <v>115</v>
      </c>
      <c r="E21" s="85" t="e">
        <f aca="false">COUNTIF(Controles!J:J,Tabla1[#this row,id])</f>
        <v>#VALUE!</v>
      </c>
    </row>
    <row r="22" customFormat="false" ht="30" hidden="false" customHeight="false" outlineLevel="0" collapsed="false">
      <c r="A22" s="0" t="n">
        <v>21</v>
      </c>
      <c r="B22" s="82" t="s">
        <v>133</v>
      </c>
      <c r="C22" s="0" t="s">
        <v>109</v>
      </c>
      <c r="D22" s="0" t="s">
        <v>115</v>
      </c>
      <c r="E22" s="85" t="e">
        <f aca="false">COUNTIF(Controles!J:J,Tabla1[#this row,id])</f>
        <v>#VALUE!</v>
      </c>
    </row>
    <row r="23" customFormat="false" ht="15" hidden="false" customHeight="false" outlineLevel="0" collapsed="false">
      <c r="A23" s="0" t="n">
        <v>22</v>
      </c>
      <c r="B23" s="82" t="s">
        <v>134</v>
      </c>
      <c r="C23" s="0" t="s">
        <v>109</v>
      </c>
      <c r="D23" s="0" t="s">
        <v>113</v>
      </c>
      <c r="E23" s="85" t="e">
        <f aca="false">COUNTIF(Controles!J:J,Tabla1[#this row,id])</f>
        <v>#VALUE!</v>
      </c>
    </row>
    <row r="24" customFormat="false" ht="30" hidden="false" customHeight="false" outlineLevel="0" collapsed="false">
      <c r="A24" s="0" t="n">
        <v>23</v>
      </c>
      <c r="B24" s="82" t="s">
        <v>135</v>
      </c>
      <c r="C24" s="0" t="s">
        <v>109</v>
      </c>
      <c r="D24" s="0" t="s">
        <v>110</v>
      </c>
      <c r="E24" s="85" t="e">
        <f aca="false">COUNTIF(Controles!J:J,Tabla1[#this row,id])</f>
        <v>#VALUE!</v>
      </c>
    </row>
    <row r="25" customFormat="false" ht="30" hidden="false" customHeight="false" outlineLevel="0" collapsed="false">
      <c r="A25" s="0" t="n">
        <v>24</v>
      </c>
      <c r="B25" s="82" t="s">
        <v>136</v>
      </c>
      <c r="C25" s="0" t="s">
        <v>109</v>
      </c>
      <c r="D25" s="0" t="s">
        <v>115</v>
      </c>
      <c r="E25" s="85" t="e">
        <f aca="false">COUNTIF(Controles!J:J,Tabla1[#this row,id])</f>
        <v>#VALUE!</v>
      </c>
    </row>
    <row r="26" customFormat="false" ht="30" hidden="false" customHeight="false" outlineLevel="0" collapsed="false">
      <c r="A26" s="0" t="n">
        <v>25</v>
      </c>
      <c r="B26" s="82" t="s">
        <v>137</v>
      </c>
      <c r="C26" s="0" t="s">
        <v>109</v>
      </c>
      <c r="D26" s="0" t="s">
        <v>113</v>
      </c>
      <c r="E26" s="85" t="e">
        <f aca="false">COUNTIF(Controles!J:J,Tabla1[#this row,id])</f>
        <v>#VALUE!</v>
      </c>
    </row>
    <row r="27" customFormat="false" ht="15" hidden="false" customHeight="false" outlineLevel="0" collapsed="false">
      <c r="A27" s="0" t="n">
        <v>26</v>
      </c>
      <c r="B27" s="82" t="s">
        <v>138</v>
      </c>
      <c r="C27" s="0" t="s">
        <v>109</v>
      </c>
      <c r="D27" s="0" t="s">
        <v>110</v>
      </c>
      <c r="E27" s="85" t="e">
        <f aca="false">COUNTIF(Controles!J:J,Tabla1[#this row,id])</f>
        <v>#VALUE!</v>
      </c>
    </row>
    <row r="28" customFormat="false" ht="29.85" hidden="false" customHeight="false" outlineLevel="0" collapsed="false">
      <c r="A28" s="86" t="n">
        <v>27</v>
      </c>
      <c r="B28" s="87" t="s">
        <v>139</v>
      </c>
      <c r="C28" s="88" t="s">
        <v>109</v>
      </c>
      <c r="D28" s="88" t="s">
        <v>110</v>
      </c>
      <c r="E28" s="85" t="e">
        <f aca="false">COUNTIF(Controles!J:J,Tabla1[#this row,id])</f>
        <v>#VALUE!</v>
      </c>
    </row>
    <row r="29" customFormat="false" ht="14.9" hidden="false" customHeight="false" outlineLevel="0" collapsed="false">
      <c r="A29" s="86" t="n">
        <v>28</v>
      </c>
      <c r="B29" s="87" t="s">
        <v>140</v>
      </c>
      <c r="C29" s="88" t="s">
        <v>109</v>
      </c>
      <c r="D29" s="88" t="s">
        <v>115</v>
      </c>
      <c r="E29" s="85" t="e">
        <f aca="false">COUNTIF(Controles!J:J,Tabla1[#this row,id])</f>
        <v>#VALUE!</v>
      </c>
    </row>
    <row r="30" customFormat="false" ht="29.85" hidden="false" customHeight="false" outlineLevel="0" collapsed="false">
      <c r="A30" s="86" t="n">
        <v>29</v>
      </c>
      <c r="B30" s="87" t="s">
        <v>141</v>
      </c>
      <c r="C30" s="88" t="s">
        <v>109</v>
      </c>
      <c r="D30" s="88" t="s">
        <v>113</v>
      </c>
      <c r="E30" s="85" t="e">
        <f aca="false">COUNTIF(Controles!J:J,Tabla1[#this row,id])</f>
        <v>#VALUE!</v>
      </c>
    </row>
    <row r="31" customFormat="false" ht="14.9" hidden="false" customHeight="false" outlineLevel="0" collapsed="false">
      <c r="A31" s="86" t="n">
        <v>30</v>
      </c>
      <c r="B31" s="87" t="s">
        <v>142</v>
      </c>
      <c r="C31" s="88" t="s">
        <v>143</v>
      </c>
      <c r="D31" s="88" t="s">
        <v>113</v>
      </c>
      <c r="E31" s="85" t="e">
        <f aca="false">COUNTIF(Controles!J:J,Tabla1[#this row,id])</f>
        <v>#VALUE!</v>
      </c>
    </row>
    <row r="32" customFormat="false" ht="14.9" hidden="false" customHeight="false" outlineLevel="0" collapsed="false">
      <c r="A32" s="86" t="n">
        <v>31</v>
      </c>
      <c r="B32" s="87" t="s">
        <v>144</v>
      </c>
      <c r="C32" s="88" t="s">
        <v>109</v>
      </c>
      <c r="D32" s="88" t="s">
        <v>115</v>
      </c>
      <c r="E32" s="85" t="e">
        <f aca="false">COUNTIF(Controles!J:J,Tabla1[#this row,id])</f>
        <v>#VALUE!</v>
      </c>
    </row>
    <row r="33" customFormat="false" ht="28.35" hidden="false" customHeight="false" outlineLevel="0" collapsed="false">
      <c r="A33" s="86" t="n">
        <v>32</v>
      </c>
      <c r="B33" s="87" t="s">
        <v>145</v>
      </c>
      <c r="C33" s="88" t="s">
        <v>109</v>
      </c>
      <c r="D33" s="88" t="s">
        <v>115</v>
      </c>
      <c r="E33" s="85" t="e">
        <f aca="false">COUNTIF(Controles!J:J,Tabla1[#this row,id])</f>
        <v>#VALUE!</v>
      </c>
    </row>
    <row r="34" customFormat="false" ht="14.9" hidden="false" customHeight="false" outlineLevel="0" collapsed="false">
      <c r="A34" s="86" t="n">
        <v>33</v>
      </c>
      <c r="B34" s="87" t="s">
        <v>146</v>
      </c>
      <c r="C34" s="88" t="s">
        <v>109</v>
      </c>
      <c r="D34" s="88" t="s">
        <v>115</v>
      </c>
      <c r="E34" s="85" t="e">
        <f aca="false">COUNTIF(Controles!J:J,Tabla1[#this row,id])</f>
        <v>#VALUE!</v>
      </c>
    </row>
    <row r="35" customFormat="false" ht="14.9" hidden="false" customHeight="false" outlineLevel="0" collapsed="false">
      <c r="A35" s="86" t="n">
        <v>34</v>
      </c>
      <c r="B35" s="87" t="s">
        <v>147</v>
      </c>
      <c r="C35" s="88" t="s">
        <v>143</v>
      </c>
      <c r="D35" s="88" t="s">
        <v>113</v>
      </c>
      <c r="E35" s="85" t="e">
        <f aca="false">COUNTIF(Controles!J:J,Tabla1[#this row,id])</f>
        <v>#VALUE!</v>
      </c>
    </row>
    <row r="36" customFormat="false" ht="29.85" hidden="false" customHeight="false" outlineLevel="0" collapsed="false">
      <c r="A36" s="86" t="n">
        <v>35</v>
      </c>
      <c r="B36" s="87" t="s">
        <v>148</v>
      </c>
      <c r="C36" s="89" t="s">
        <v>109</v>
      </c>
      <c r="D36" s="89" t="s">
        <v>115</v>
      </c>
      <c r="E36" s="90" t="e">
        <f aca="false">COUNTIF(Controles!J:J,Tabla1[#this row,id])</f>
        <v>#VALUE!</v>
      </c>
    </row>
    <row r="37" customFormat="false" ht="14.9" hidden="false" customHeight="false" outlineLevel="0" collapsed="false">
      <c r="A37" s="86" t="n">
        <v>36</v>
      </c>
      <c r="B37" s="87" t="s">
        <v>149</v>
      </c>
      <c r="C37" s="88" t="s">
        <v>150</v>
      </c>
      <c r="D37" s="88" t="s">
        <v>115</v>
      </c>
      <c r="E37" s="85" t="e">
        <f aca="false">COUNTIF(Controles!J:J,Tabla1[#this row,id])</f>
        <v>#VALUE!</v>
      </c>
    </row>
    <row r="38" customFormat="false" ht="14.9" hidden="false" customHeight="false" outlineLevel="0" collapsed="false">
      <c r="A38" s="86" t="n">
        <v>37</v>
      </c>
      <c r="B38" s="87" t="s">
        <v>151</v>
      </c>
      <c r="C38" s="88" t="s">
        <v>109</v>
      </c>
      <c r="D38" s="88" t="s">
        <v>113</v>
      </c>
      <c r="E38" s="85" t="e">
        <f aca="false">COUNTIF(Controles!J:J,Tabla1[#this row,id])</f>
        <v>#VALUE!</v>
      </c>
    </row>
    <row r="39" customFormat="false" ht="14.9" hidden="false" customHeight="false" outlineLevel="0" collapsed="false">
      <c r="A39" s="86" t="n">
        <v>38</v>
      </c>
      <c r="B39" s="87" t="s">
        <v>152</v>
      </c>
      <c r="C39" s="88" t="s">
        <v>109</v>
      </c>
      <c r="D39" s="88" t="s">
        <v>113</v>
      </c>
      <c r="E39" s="85" t="e">
        <f aca="false">COUNTIF(Controles!J:J,Tabla1[#this row,id])</f>
        <v>#VALUE!</v>
      </c>
    </row>
    <row r="40" customFormat="false" ht="14.9" hidden="false" customHeight="false" outlineLevel="0" collapsed="false">
      <c r="A40" s="86" t="n">
        <v>39</v>
      </c>
      <c r="B40" s="87" t="s">
        <v>153</v>
      </c>
      <c r="C40" s="88" t="s">
        <v>109</v>
      </c>
      <c r="D40" s="88" t="s">
        <v>113</v>
      </c>
      <c r="E40" s="85" t="e">
        <f aca="false">COUNTIF(Controles!J:J,Tabla1[#this row,id])</f>
        <v>#VALUE!</v>
      </c>
    </row>
    <row r="41" customFormat="false" ht="14.9" hidden="false" customHeight="false" outlineLevel="0" collapsed="false">
      <c r="A41" s="86" t="n">
        <v>40</v>
      </c>
      <c r="B41" s="87" t="s">
        <v>154</v>
      </c>
      <c r="C41" s="88" t="s">
        <v>143</v>
      </c>
      <c r="D41" s="88" t="s">
        <v>113</v>
      </c>
      <c r="E41" s="85" t="e">
        <f aca="false">COUNTIF(Controles!J:J,Tabla1[#this row,id])</f>
        <v>#VALUE!</v>
      </c>
    </row>
    <row r="42" customFormat="false" ht="29.85" hidden="false" customHeight="false" outlineLevel="0" collapsed="false">
      <c r="A42" s="86" t="n">
        <v>41</v>
      </c>
      <c r="B42" s="87" t="s">
        <v>155</v>
      </c>
      <c r="C42" s="88" t="s">
        <v>109</v>
      </c>
      <c r="D42" s="88" t="s">
        <v>115</v>
      </c>
      <c r="E42" s="85" t="e">
        <f aca="false">COUNTIF(Controles!J:J,Tabla1[#this row,id])</f>
        <v>#VALUE!</v>
      </c>
    </row>
    <row r="43" customFormat="false" ht="29.85" hidden="false" customHeight="false" outlineLevel="0" collapsed="false">
      <c r="A43" s="86" t="n">
        <v>42</v>
      </c>
      <c r="B43" s="87" t="s">
        <v>156</v>
      </c>
      <c r="C43" s="88" t="s">
        <v>109</v>
      </c>
      <c r="D43" s="88" t="s">
        <v>115</v>
      </c>
      <c r="E43" s="85" t="e">
        <f aca="false">COUNTIF(Controles!J:J,Tabla1[#this row,id])</f>
        <v>#VALUE!</v>
      </c>
    </row>
    <row r="44" customFormat="false" ht="14.9" hidden="false" customHeight="false" outlineLevel="0" collapsed="false">
      <c r="A44" s="86" t="n">
        <v>43</v>
      </c>
      <c r="B44" s="87" t="s">
        <v>157</v>
      </c>
      <c r="C44" s="88" t="s">
        <v>143</v>
      </c>
      <c r="D44" s="88" t="s">
        <v>110</v>
      </c>
      <c r="E44" s="85" t="e">
        <f aca="false">COUNTIF(Controles!J:J,Tabla1[#this row,id])</f>
        <v>#VALUE!</v>
      </c>
    </row>
    <row r="45" customFormat="false" ht="14.9" hidden="false" customHeight="false" outlineLevel="0" collapsed="false">
      <c r="A45" s="86" t="n">
        <v>44</v>
      </c>
      <c r="B45" s="87" t="s">
        <v>158</v>
      </c>
      <c r="C45" s="88" t="s">
        <v>109</v>
      </c>
      <c r="D45" s="88" t="s">
        <v>110</v>
      </c>
      <c r="E45" s="85" t="e">
        <f aca="false">COUNTIF(Controles!J:J,Tabla1[#this row,id])</f>
        <v>#VALUE!</v>
      </c>
    </row>
    <row r="46" customFormat="false" ht="14.9" hidden="false" customHeight="false" outlineLevel="0" collapsed="false">
      <c r="A46" s="86" t="n">
        <v>45</v>
      </c>
      <c r="B46" s="87" t="s">
        <v>159</v>
      </c>
      <c r="C46" s="88" t="s">
        <v>143</v>
      </c>
      <c r="D46" s="88" t="s">
        <v>113</v>
      </c>
      <c r="E46" s="85" t="e">
        <f aca="false">COUNTIF(Controles!J:J,Tabla1[#this row,id])</f>
        <v>#VALUE!</v>
      </c>
    </row>
    <row r="47" customFormat="false" ht="14.9" hidden="false" customHeight="false" outlineLevel="0" collapsed="false">
      <c r="A47" s="86" t="n">
        <v>46</v>
      </c>
      <c r="B47" s="87" t="s">
        <v>160</v>
      </c>
      <c r="C47" s="88" t="s">
        <v>109</v>
      </c>
      <c r="D47" s="88" t="s">
        <v>115</v>
      </c>
      <c r="E47" s="85" t="e">
        <f aca="false">COUNTIF(Controles!J:J,Tabla1[#this row,id])</f>
        <v>#VALUE!</v>
      </c>
    </row>
    <row r="48" customFormat="false" ht="14.9" hidden="false" customHeight="false" outlineLevel="0" collapsed="false">
      <c r="A48" s="86" t="n">
        <v>47</v>
      </c>
      <c r="B48" s="87" t="s">
        <v>161</v>
      </c>
      <c r="C48" s="88" t="s">
        <v>109</v>
      </c>
      <c r="D48" s="88" t="s">
        <v>113</v>
      </c>
      <c r="E48" s="85" t="e">
        <f aca="false">COUNTIF(Controles!J:J,Tabla1[#this row,id])</f>
        <v>#VALUE!</v>
      </c>
    </row>
    <row r="49" customFormat="false" ht="14.9" hidden="false" customHeight="false" outlineLevel="0" collapsed="false">
      <c r="A49" s="86" t="n">
        <v>48</v>
      </c>
      <c r="B49" s="87" t="s">
        <v>162</v>
      </c>
      <c r="C49" s="88" t="s">
        <v>150</v>
      </c>
      <c r="D49" s="88" t="s">
        <v>110</v>
      </c>
      <c r="E49" s="85" t="e">
        <f aca="false">COUNTIF(Controles!J:J,Tabla1[#this row,id])</f>
        <v>#VALUE!</v>
      </c>
    </row>
    <row r="50" customFormat="false" ht="15" hidden="false" customHeight="false" outlineLevel="0" collapsed="false">
      <c r="A50" s="0" t="n">
        <v>49</v>
      </c>
      <c r="B50" s="82" t="s">
        <v>163</v>
      </c>
      <c r="C50" s="0" t="s">
        <v>109</v>
      </c>
      <c r="D50" s="0" t="s">
        <v>113</v>
      </c>
      <c r="E50" s="85" t="e">
        <f aca="false">COUNTIF(Controles!J:J,Tabla1[#this row,id])</f>
        <v>#VALUE!</v>
      </c>
    </row>
    <row r="51" customFormat="false" ht="30" hidden="false" customHeight="false" outlineLevel="0" collapsed="false">
      <c r="A51" s="0" t="n">
        <v>50</v>
      </c>
      <c r="B51" s="82" t="s">
        <v>164</v>
      </c>
      <c r="C51" s="0" t="s">
        <v>109</v>
      </c>
      <c r="D51" s="0" t="s">
        <v>115</v>
      </c>
      <c r="E51" s="85" t="e">
        <f aca="false">COUNTIF(Controles!J:J,Tabla1[#this row,id])</f>
        <v>#VALUE!</v>
      </c>
    </row>
    <row r="52" customFormat="false" ht="29.85" hidden="false" customHeight="false" outlineLevel="0" collapsed="false">
      <c r="A52" s="86" t="n">
        <v>51</v>
      </c>
      <c r="B52" s="87" t="s">
        <v>165</v>
      </c>
      <c r="C52" s="88" t="s">
        <v>109</v>
      </c>
      <c r="D52" s="88" t="s">
        <v>113</v>
      </c>
      <c r="E52" s="85" t="e">
        <f aca="false">COUNTIF(Controles!J:J,Tabla1[#this row,id])</f>
        <v>#VALUE!</v>
      </c>
    </row>
    <row r="53" customFormat="false" ht="30" hidden="false" customHeight="false" outlineLevel="0" collapsed="false">
      <c r="A53" s="0" t="n">
        <v>52</v>
      </c>
      <c r="B53" s="82" t="s">
        <v>166</v>
      </c>
      <c r="C53" s="0" t="s">
        <v>109</v>
      </c>
      <c r="D53" s="0" t="s">
        <v>113</v>
      </c>
      <c r="E53" s="85" t="e">
        <f aca="false">COUNTIF(Controles!J:J,Tabla1[#this row,id])</f>
        <v>#VALUE!</v>
      </c>
    </row>
  </sheetData>
  <mergeCells count="2">
    <mergeCell ref="G2:G3"/>
    <mergeCell ref="H2:H3"/>
  </mergeCells>
  <conditionalFormatting sqref="B2:B53">
    <cfRule type="duplicateValues" priority="2" operator="duplicateValues" aboveAverage="0" equalAverage="0" bottom="0" percent="0" rank="0" text="" dxfId="0">
      <formula>0</formula>
    </cfRule>
  </conditionalFormatting>
  <conditionalFormatting sqref="A:A">
    <cfRule type="duplicateValues" priority="3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0.5748987854251"/>
    <col collapsed="false" hidden="false" max="2" min="2" style="0" width="27.2874493927125"/>
    <col collapsed="false" hidden="false" max="1025" min="3" style="0" width="10.5748987854251"/>
  </cols>
  <sheetData>
    <row r="1" customFormat="false" ht="16.5" hidden="false" customHeight="false" outlineLevel="0" collapsed="false">
      <c r="A1" s="91"/>
      <c r="B1" s="91" t="s">
        <v>167</v>
      </c>
      <c r="C1" s="91"/>
      <c r="D1" s="91"/>
      <c r="E1" s="91" t="s">
        <v>168</v>
      </c>
      <c r="F1" s="91"/>
      <c r="I1" s="92" t="s">
        <v>169</v>
      </c>
    </row>
    <row r="2" customFormat="false" ht="15" hidden="false" customHeight="false" outlineLevel="0" collapsed="false">
      <c r="A2" s="93"/>
      <c r="B2" s="93" t="s">
        <v>23</v>
      </c>
      <c r="C2" s="93" t="n">
        <v>3</v>
      </c>
      <c r="D2" s="93"/>
      <c r="E2" s="93" t="s">
        <v>19</v>
      </c>
      <c r="F2" s="94" t="s">
        <v>170</v>
      </c>
      <c r="I2" s="95" t="s">
        <v>109</v>
      </c>
    </row>
    <row r="3" customFormat="false" ht="15" hidden="false" customHeight="false" outlineLevel="0" collapsed="false">
      <c r="A3" s="96"/>
      <c r="B3" s="96" t="s">
        <v>171</v>
      </c>
      <c r="C3" s="96" t="n">
        <v>2</v>
      </c>
      <c r="D3" s="96"/>
      <c r="E3" s="96" t="s">
        <v>21</v>
      </c>
      <c r="F3" s="97" t="s">
        <v>172</v>
      </c>
      <c r="I3" s="95" t="s">
        <v>143</v>
      </c>
    </row>
    <row r="4" customFormat="false" ht="15" hidden="false" customHeight="false" outlineLevel="0" collapsed="false">
      <c r="A4" s="96"/>
      <c r="B4" s="96" t="s">
        <v>19</v>
      </c>
      <c r="C4" s="96" t="n">
        <v>1</v>
      </c>
      <c r="D4" s="96"/>
      <c r="E4" s="96" t="s">
        <v>23</v>
      </c>
      <c r="F4" s="98" t="n">
        <v>30000001</v>
      </c>
      <c r="I4" s="95" t="s">
        <v>150</v>
      </c>
    </row>
    <row r="5" customFormat="false" ht="15" hidden="false" customHeight="false" outlineLevel="0" collapsed="false">
      <c r="A5" s="96"/>
      <c r="B5" s="96"/>
      <c r="C5" s="96"/>
      <c r="D5" s="96"/>
      <c r="E5" s="96"/>
      <c r="F5" s="96"/>
    </row>
    <row r="6" customFormat="false" ht="15" hidden="false" customHeight="false" outlineLevel="0" collapsed="false">
      <c r="A6" s="96"/>
      <c r="B6" s="96"/>
      <c r="C6" s="96"/>
      <c r="D6" s="96"/>
      <c r="E6" s="96"/>
      <c r="F6" s="96"/>
    </row>
    <row r="7" customFormat="false" ht="15" hidden="false" customHeight="false" outlineLevel="0" collapsed="false">
      <c r="A7" s="99" t="n">
        <v>3</v>
      </c>
      <c r="B7" s="99" t="s">
        <v>23</v>
      </c>
      <c r="C7" s="100" t="n">
        <f aca="false">A7*C11</f>
        <v>3</v>
      </c>
      <c r="D7" s="100" t="n">
        <f aca="false">A7*D11</f>
        <v>6</v>
      </c>
      <c r="E7" s="100" t="n">
        <f aca="false">A7*E11</f>
        <v>9</v>
      </c>
      <c r="F7" s="96"/>
    </row>
    <row r="8" customFormat="false" ht="15" hidden="false" customHeight="false" outlineLevel="0" collapsed="false">
      <c r="A8" s="99" t="n">
        <v>2</v>
      </c>
      <c r="B8" s="99" t="s">
        <v>21</v>
      </c>
      <c r="C8" s="100" t="n">
        <f aca="false">A8*C11</f>
        <v>2</v>
      </c>
      <c r="D8" s="100" t="n">
        <f aca="false">A8*D11</f>
        <v>4</v>
      </c>
      <c r="E8" s="100" t="n">
        <f aca="false">A8*E11</f>
        <v>6</v>
      </c>
      <c r="F8" s="96"/>
    </row>
    <row r="9" customFormat="false" ht="15" hidden="false" customHeight="false" outlineLevel="0" collapsed="false">
      <c r="A9" s="99" t="n">
        <v>1</v>
      </c>
      <c r="B9" s="99" t="s">
        <v>19</v>
      </c>
      <c r="C9" s="100" t="n">
        <f aca="false">A9*C11</f>
        <v>1</v>
      </c>
      <c r="D9" s="100" t="n">
        <f aca="false">A9*D11</f>
        <v>2</v>
      </c>
      <c r="E9" s="100" t="n">
        <f aca="false">A9*E11</f>
        <v>3</v>
      </c>
      <c r="F9" s="96"/>
    </row>
    <row r="10" customFormat="false" ht="15" hidden="false" customHeight="false" outlineLevel="0" collapsed="false">
      <c r="A10" s="96"/>
      <c r="B10" s="96"/>
      <c r="C10" s="99" t="s">
        <v>19</v>
      </c>
      <c r="D10" s="99" t="s">
        <v>21</v>
      </c>
      <c r="E10" s="99" t="s">
        <v>23</v>
      </c>
      <c r="F10" s="96"/>
    </row>
    <row r="11" customFormat="false" ht="15" hidden="false" customHeight="false" outlineLevel="0" collapsed="false">
      <c r="A11" s="96"/>
      <c r="B11" s="96"/>
      <c r="C11" s="99" t="n">
        <v>1</v>
      </c>
      <c r="D11" s="99" t="n">
        <v>2</v>
      </c>
      <c r="E11" s="99" t="n">
        <v>3</v>
      </c>
      <c r="F11" s="96"/>
    </row>
    <row r="12" customFormat="false" ht="15" hidden="false" customHeight="false" outlineLevel="0" collapsed="false">
      <c r="A12" s="96"/>
      <c r="B12" s="96"/>
      <c r="C12" s="96"/>
      <c r="D12" s="96"/>
      <c r="E12" s="96"/>
      <c r="F12" s="96"/>
    </row>
    <row r="13" customFormat="false" ht="15" hidden="false" customHeight="false" outlineLevel="0" collapsed="false">
      <c r="A13" s="96"/>
      <c r="B13" s="96"/>
      <c r="C13" s="96"/>
      <c r="D13" s="96"/>
      <c r="E13" s="96"/>
      <c r="F13" s="96"/>
    </row>
    <row r="14" customFormat="false" ht="15" hidden="false" customHeight="false" outlineLevel="0" collapsed="false">
      <c r="A14" s="96"/>
      <c r="B14" s="96"/>
      <c r="C14" s="96"/>
      <c r="D14" s="96"/>
      <c r="E14" s="96"/>
      <c r="F14" s="96"/>
    </row>
    <row r="15" customFormat="false" ht="15" hidden="false" customHeight="false" outlineLevel="0" collapsed="false">
      <c r="A15" s="96"/>
      <c r="B15" s="96" t="s">
        <v>23</v>
      </c>
      <c r="C15" s="96" t="s">
        <v>173</v>
      </c>
      <c r="D15" s="96"/>
      <c r="E15" s="96"/>
      <c r="F15" s="96"/>
    </row>
    <row r="16" customFormat="false" ht="15" hidden="false" customHeight="false" outlineLevel="0" collapsed="false">
      <c r="A16" s="96"/>
      <c r="B16" s="96" t="s">
        <v>174</v>
      </c>
      <c r="C16" s="101" t="s">
        <v>175</v>
      </c>
      <c r="D16" s="96"/>
      <c r="E16" s="96"/>
      <c r="F16" s="96"/>
    </row>
    <row r="17" customFormat="false" ht="15" hidden="false" customHeight="false" outlineLevel="0" collapsed="false">
      <c r="A17" s="96"/>
      <c r="B17" s="96" t="s">
        <v>19</v>
      </c>
      <c r="C17" s="102" t="s">
        <v>176</v>
      </c>
      <c r="D17" s="96"/>
      <c r="E17" s="96"/>
      <c r="F17" s="96"/>
    </row>
    <row r="18" customFormat="false" ht="15.75" hidden="false" customHeight="false" outlineLevel="0" collapsed="false">
      <c r="A18" s="96"/>
      <c r="B18" s="96"/>
      <c r="C18" s="102"/>
      <c r="D18" s="96"/>
      <c r="E18" s="96"/>
      <c r="F18" s="96"/>
    </row>
    <row r="19" customFormat="false" ht="15" hidden="false" customHeight="false" outlineLevel="0" collapsed="false">
      <c r="A19" s="96"/>
      <c r="B19" s="103" t="s">
        <v>177</v>
      </c>
      <c r="C19" s="103"/>
      <c r="D19" s="96"/>
      <c r="E19" s="96"/>
      <c r="F19" s="96"/>
    </row>
    <row r="20" customFormat="false" ht="15" hidden="false" customHeight="false" outlineLevel="0" collapsed="false">
      <c r="B20" s="104" t="s">
        <v>110</v>
      </c>
      <c r="C20" s="105" t="n">
        <v>3</v>
      </c>
      <c r="D20" s="0" t="s">
        <v>178</v>
      </c>
    </row>
    <row r="21" customFormat="false" ht="15" hidden="false" customHeight="false" outlineLevel="0" collapsed="false">
      <c r="B21" s="104" t="s">
        <v>113</v>
      </c>
      <c r="C21" s="105" t="n">
        <v>2</v>
      </c>
    </row>
    <row r="22" customFormat="false" ht="15.75" hidden="false" customHeight="false" outlineLevel="0" collapsed="false">
      <c r="B22" s="106" t="s">
        <v>115</v>
      </c>
      <c r="C22" s="107" t="n">
        <v>1</v>
      </c>
    </row>
  </sheetData>
  <mergeCells count="1">
    <mergeCell ref="B19:C19"/>
  </mergeCells>
  <conditionalFormatting sqref="C7:E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14911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2013-10-31T14:20:45Z</dcterms:created>
  <dc:creator>Stella Linares</dc:creator>
  <dc:language>en-US</dc:language>
  <cp:lastPrinted>2014-05-27T00:27:40Z</cp:lastPrinted>
  <dcterms:modified xsi:type="dcterms:W3CDTF">2015-05-28T21:37:09Z</dcterms:modified>
  <cp:revision>60</cp:revision>
</cp:coreProperties>
</file>