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jay\RAD\bootcamp\homework\excel-challenge\"/>
    </mc:Choice>
  </mc:AlternateContent>
  <xr:revisionPtr revIDLastSave="0" documentId="13_ncr:1_{2BA5C081-F232-4D97-9EEE-3E71923C072F}" xr6:coauthVersionLast="47" xr6:coauthVersionMax="47" xr10:uidLastSave="{00000000-0000-0000-0000-000000000000}"/>
  <bookViews>
    <workbookView xWindow="22935" yWindow="900" windowWidth="26280" windowHeight="13950" activeTab="2" xr2:uid="{00000000-000D-0000-FFFF-FFFF00000000}"/>
  </bookViews>
  <sheets>
    <sheet name="Data" sheetId="1" r:id="rId1"/>
    <sheet name="CategoryStats" sheetId="2" r:id="rId2"/>
    <sheet name="SubcategoryStats" sheetId="3" r:id="rId3"/>
    <sheet name="LaunchDateOutcomes" sheetId="4" r:id="rId4"/>
    <sheet name="Goal" sheetId="5" r:id="rId5"/>
  </sheets>
  <definedNames>
    <definedName name="_xlnm._FilterDatabase" localSheetId="0" hidden="1">Data!#REF!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<sst xmlns="http://schemas.openxmlformats.org/spreadsheetml/2006/main" count="24821" uniqueCount="8400">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</sst>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3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[StarterBook_homework.xlsx]CategoryStats!PivotTable1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1-4C31-A932-B3D0CA3FFF98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1-4C31-A932-B3D0CA3FFF98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1-4C31-A932-B3D0CA3FFF98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61-4C31-A932-B3D0CA3FF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857823"/>
        <c:axId val="1042857407"/>
      </c:barChart>
      <c:catAx>
        <c:axId val="104285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57407"/>
        <c:crosses val="autoZero"/>
        <c:auto val="1"/>
        <c:lblAlgn val="ctr"/>
        <c:lblOffset val="100"/>
        <c:noMultiLvlLbl val="0"/>
      </c:catAx>
      <c:valAx>
        <c:axId val="10428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5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[StarterBook_homework.xlsx]SubcategoryStats!PivotTable2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F-4039-AB83-898CBCB09A93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AF-4039-AB83-898CBCB09A93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AF-4039-AB83-898CBCB09A93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AF-4039-AB83-898CBCB0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821999"/>
        <c:axId val="1506834063"/>
      </c:barChart>
      <c:catAx>
        <c:axId val="150682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34063"/>
        <c:crosses val="autoZero"/>
        <c:auto val="1"/>
        <c:lblAlgn val="ctr"/>
        <c:lblOffset val="100"/>
        <c:noMultiLvlLbl val="0"/>
      </c:catAx>
      <c:valAx>
        <c:axId val="15068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[StarterBook_homework.xlsx]LaunchDateOutcomes!PivotTable3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6-4F03-B1C8-BAB5A72E9B00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6-4F03-B1C8-BAB5A72E9B00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6-4F03-B1C8-BAB5A72E9B00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56-4F03-B1C8-BAB5A72E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363135"/>
        <c:axId val="1509376031"/>
      </c:lineChart>
      <c:catAx>
        <c:axId val="150936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76031"/>
        <c:crosses val="autoZero"/>
        <c:auto val="1"/>
        <c:lblAlgn val="ctr"/>
        <c:lblOffset val="100"/>
        <c:noMultiLvlLbl val="0"/>
      </c:catAx>
      <c:valAx>
        <c:axId val="150937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6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26-437D-B516-EEEA34D9551A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26-437D-B516-EEEA34D9551A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26-437D-B516-EEEA34D9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685632"/>
        <c:axId val="592681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826-437D-B516-EEEA34D955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826-437D-B516-EEEA34D955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26-437D-B516-EEEA34D955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26-437D-B516-EEEA34D9551A}"/>
                  </c:ext>
                </c:extLst>
              </c15:ser>
            </c15:filteredLineSeries>
          </c:ext>
        </c:extLst>
      </c:lineChart>
      <c:catAx>
        <c:axId val="5926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81056"/>
        <c:crosses val="autoZero"/>
        <c:auto val="1"/>
        <c:lblAlgn val="ctr"/>
        <c:lblOffset val="100"/>
        <c:noMultiLvlLbl val="0"/>
      </c:catAx>
      <c:valAx>
        <c:axId val="5926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6</xdr:row>
      <xdr:rowOff>4762</xdr:rowOff>
    </xdr:from>
    <xdr:to>
      <xdr:col>16</xdr:col>
      <xdr:colOff>447674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FF86A-E3D9-4F26-A105-B074E4731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585787</xdr:colOff>
      <xdr:row>8</xdr:row>
      <xdr:rowOff>4762</xdr:rowOff>
    </xdr:from>
    <xdr:to>
      <xdr:col>15</xdr:col>
      <xdr:colOff>428625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533EB-6B1A-4076-AD9C-891C483AB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5</xdr:row>
      <xdr:rowOff>166687</xdr:rowOff>
    </xdr:from>
    <xdr:to>
      <xdr:col>16</xdr:col>
      <xdr:colOff>314325</xdr:colOff>
      <xdr:row>23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0A5BE7-A218-497E-B5F7-C24AA8967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1038225</xdr:colOff>
      <xdr:row>14</xdr:row>
      <xdr:rowOff>42862</xdr:rowOff>
    </xdr:from>
    <xdr:to>
      <xdr:col>7</xdr:col>
      <xdr:colOff>352425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B288-BEFC-4C13-9CD0-CA1D24A35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Anusuri" refreshedDate="44549.236699305555" createdVersion="7" refreshedVersion="7" minRefreshableVersion="3" recordCount="4114" xr:uid="{9DBE8874-548B-4FC1-8D3E-5BFC3B1C67E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Anusuri" refreshedDate="44549.275865162039" createdVersion="7" refreshedVersion="7" minRefreshableVersion="3" recordCount="4114" xr:uid="{FCAA6EF1-F3E8-4CB2-8C93-E09DF71B80D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DAFF9-55D0-4502-96A2-2094D2E8948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148B9-AAA2-40C1-ACEE-D48990DA366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F9012-C49E-4369-AB28-17F56140467A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80" zoomScaleNormal="80" workbookViewId="0">
      <selection activeCell="P4" sqref="P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2.140625" customWidth="1"/>
    <col min="9" max="9" width="12.5703125" customWidth="1"/>
    <col min="10" max="10" width="17.85546875" customWidth="1"/>
    <col min="11" max="11" width="15.42578125" customWidth="1"/>
    <col min="12" max="12" width="12.5703125" customWidth="1"/>
    <col min="13" max="13" width="15.85546875" customWidth="1"/>
    <col min="14" max="14" width="41.140625" customWidth="1"/>
    <col min="15" max="15" width="16.7109375" style="6" customWidth="1"/>
    <col min="16" max="16" width="21.7109375" style="8" customWidth="1"/>
    <col min="17" max="17" width="24.42578125" customWidth="1"/>
    <col min="18" max="18" width="25.28515625" customWidth="1"/>
    <col min="19" max="19" width="25" customWidth="1"/>
    <col min="20" max="20" width="23.140625" customWidth="1"/>
  </cols>
  <sheetData>
    <row r="1" spans="1:20" ht="25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8266</v>
      </c>
      <c r="P1" s="7" t="s">
        <v>8267</v>
      </c>
      <c r="Q1" s="1" t="s">
        <v>8268</v>
      </c>
      <c r="R1" s="1" t="s">
        <v>8269</v>
      </c>
      <c r="S1" s="1" t="s">
        <v>8365</v>
      </c>
      <c r="T1" s="1" t="s">
        <v>8366</v>
      </c>
    </row>
    <row r="2" spans="1:20" ht="36.7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 * 100</f>
        <v>136.85882352941178</v>
      </c>
      <c r="P2" s="8">
        <f t="shared" ref="P2:P65" si="1">IF(L2&lt;&gt;0,E2/L2,0)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6">
        <f t="shared" ref="O66:O129" si="6">(E66/D66) * 100</f>
        <v>173.33333333333334</v>
      </c>
      <c r="P66" s="8">
        <f t="shared" ref="P66:P129" si="7">IF(L66&lt;&gt;0,E66/L66,0)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6">
        <f t="shared" si="6"/>
        <v>107.52857142857141</v>
      </c>
      <c r="P67" s="8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6">
        <f t="shared" ref="O130:O193" si="12">(E130/D130) * 100</f>
        <v>1.867</v>
      </c>
      <c r="P130" s="8">
        <f t="shared" ref="P130:P193" si="13">IF(L130&lt;&gt;0,E130/L130,0)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6">
        <f t="shared" si="12"/>
        <v>0</v>
      </c>
      <c r="P131" s="8">
        <f t="shared" si="13"/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6">
        <f t="shared" ref="O194:O257" si="18">(E194/D194) * 100</f>
        <v>1.6999999999999999E-3</v>
      </c>
      <c r="P194" s="8">
        <f t="shared" ref="P194:P257" si="19">IF(L194&lt;&gt;0,E194/L194,0)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6">
        <f t="shared" si="18"/>
        <v>0</v>
      </c>
      <c r="P195" s="8">
        <f t="shared" si="19"/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6">
        <f t="shared" ref="O258:O321" si="24">(E258/D258) * 100</f>
        <v>139.1</v>
      </c>
      <c r="P258" s="8">
        <f t="shared" ref="P258:P321" si="25">IF(L258&lt;&gt;0,E258/L258,0)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6">
        <f t="shared" si="24"/>
        <v>106.72648571428572</v>
      </c>
      <c r="P259" s="8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6">
        <f t="shared" ref="O322:O385" si="30">(E322/D322) * 100</f>
        <v>106.58000000000001</v>
      </c>
      <c r="P322" s="8">
        <f t="shared" ref="P322:P385" si="31">IF(L322&lt;&gt;0,E322/L322,0)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6">
        <f t="shared" si="30"/>
        <v>102.66285714285715</v>
      </c>
      <c r="P323" s="8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6">
        <f t="shared" ref="O386:O449" si="36">(E386/D386) * 100</f>
        <v>112.105</v>
      </c>
      <c r="P386" s="8">
        <f t="shared" ref="P386:P449" si="37">IF(L386&lt;&gt;0,E386/L386,0)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6">
        <f t="shared" si="36"/>
        <v>105.982</v>
      </c>
      <c r="P387" s="8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6">
        <f t="shared" ref="O450:O513" si="42">(E450/D450) * 100</f>
        <v>3.2804000000000002</v>
      </c>
      <c r="P450" s="8">
        <f t="shared" ref="P450:P513" si="43">IF(L450&lt;&gt;0,E450/L450,0)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6">
        <f t="shared" si="42"/>
        <v>2.25</v>
      </c>
      <c r="P451" s="8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6">
        <f t="shared" ref="O514:O577" si="48">(E514/D514) * 100</f>
        <v>0.13749999999999998</v>
      </c>
      <c r="P514" s="8">
        <f t="shared" ref="P514:P577" si="49">IF(L514&lt;&gt;0,E514/L514,0)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6">
        <f t="shared" si="48"/>
        <v>13.923999999999999</v>
      </c>
      <c r="P515" s="8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6">
        <f t="shared" ref="O578:O641" si="54">(E578/D578) * 100</f>
        <v>1.25E-3</v>
      </c>
      <c r="P578" s="8">
        <f t="shared" ref="P578:P641" si="55">IF(L578&lt;&gt;0,E578/L578,0)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6">
        <f t="shared" si="54"/>
        <v>0.2</v>
      </c>
      <c r="P579" s="8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6">
        <f t="shared" ref="O642:O705" si="60">(E642/D642) * 100</f>
        <v>144.28571428571428</v>
      </c>
      <c r="P642" s="8">
        <f t="shared" ref="P642:P705" si="61">IF(L642&lt;&gt;0,E642/L642,0)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6">
        <f t="shared" si="60"/>
        <v>119.16249999999999</v>
      </c>
      <c r="P643" s="8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6">
        <f t="shared" ref="O706:O769" si="66">(E706/D706) * 100</f>
        <v>0.87454545454545463</v>
      </c>
      <c r="P706" s="8">
        <f t="shared" ref="P706:P769" si="67">IF(L706&lt;&gt;0,E706/L706,0)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6">
        <f t="shared" si="66"/>
        <v>0.97699999999999987</v>
      </c>
      <c r="P707" s="8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6">
        <f t="shared" ref="O770:O833" si="72">(E770/D770) * 100</f>
        <v>0</v>
      </c>
      <c r="P770" s="8">
        <f t="shared" ref="P770:P833" si="73">IF(L770&lt;&gt;0,E770/L770,0)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6">
        <f t="shared" si="72"/>
        <v>41.4</v>
      </c>
      <c r="P771" s="8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6">
        <f t="shared" ref="O834:O897" si="78">(E834/D834) * 100</f>
        <v>100.60706666666665</v>
      </c>
      <c r="P834" s="8">
        <f t="shared" ref="P834:P897" si="79">IF(L834&lt;&gt;0,E834/L834,0)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6">
        <f t="shared" si="78"/>
        <v>101.66666666666666</v>
      </c>
      <c r="P835" s="8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6">
        <f t="shared" ref="O898:O961" si="84">(E898/D898) * 100</f>
        <v>40</v>
      </c>
      <c r="P898" s="8">
        <f t="shared" ref="P898:P961" si="85">IF(L898&lt;&gt;0,E898/L898,0)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6">
        <f t="shared" si="84"/>
        <v>0</v>
      </c>
      <c r="P899" s="8">
        <f t="shared" si="85"/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6">
        <f t="shared" ref="O962:O1025" si="90">(E962/D962) * 100</f>
        <v>46.100628930817614</v>
      </c>
      <c r="P962" s="8">
        <f t="shared" ref="P962:P1025" si="91">IF(L962&lt;&gt;0,E962/L962,0)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6">
        <f t="shared" si="90"/>
        <v>42.188421052631583</v>
      </c>
      <c r="P963" s="8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6">
        <f t="shared" ref="O1026:O1089" si="96">(E1026/D1026) * 100</f>
        <v>118.63774999999998</v>
      </c>
      <c r="P1026" s="8">
        <f t="shared" ref="P1026:P1089" si="97">IF(L1026&lt;&gt;0,E1026/L1026,0)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6">
        <f t="shared" si="96"/>
        <v>109.92831428571431</v>
      </c>
      <c r="P1027" s="8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6">
        <f t="shared" ref="O1090:O1153" si="102">(E1090/D1090) * 100</f>
        <v>14.182977777777777</v>
      </c>
      <c r="P1090" s="8">
        <f t="shared" ref="P1090:P1153" si="103">IF(L1090&lt;&gt;0,E1090/L1090,0)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6">
        <f t="shared" si="102"/>
        <v>7.8266666666666662</v>
      </c>
      <c r="P1091" s="8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6">
        <f t="shared" ref="O1154:O1217" si="108">(E1154/D1154) * 100</f>
        <v>5.6937500000000005</v>
      </c>
      <c r="P1154" s="8">
        <f t="shared" ref="P1154:P1217" si="109">IF(L1154&lt;&gt;0,E1154/L1154,0)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6">
        <f t="shared" si="108"/>
        <v>0.625</v>
      </c>
      <c r="P1155" s="8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6">
        <f t="shared" ref="O1218:O1281" si="114">(E1218/D1218) * 100</f>
        <v>145.70000000000002</v>
      </c>
      <c r="P1218" s="8">
        <f t="shared" ref="P1218:P1281" si="115">IF(L1218&lt;&gt;0,E1218/L1218,0)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6">
        <f t="shared" si="114"/>
        <v>102.60000000000001</v>
      </c>
      <c r="P1219" s="8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6">
        <f t="shared" ref="O1282:O1345" si="120">(E1282/D1282) * 100</f>
        <v>110.91186666666665</v>
      </c>
      <c r="P1282" s="8">
        <f t="shared" ref="P1282:P1345" si="121">IF(L1282&lt;&gt;0,E1282/L1282,0)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6">
        <f t="shared" si="120"/>
        <v>110.71428571428572</v>
      </c>
      <c r="P1283" s="8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6">
        <f t="shared" ref="O1346:O1409" si="126">(E1346/D1346) * 100</f>
        <v>377.73333333333335</v>
      </c>
      <c r="P1346" s="8">
        <f t="shared" ref="P1346:P1409" si="127">IF(L1346&lt;&gt;0,E1346/L1346,0)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6">
        <f t="shared" si="126"/>
        <v>125</v>
      </c>
      <c r="P1347" s="8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6">
        <f t="shared" ref="O1410:O1473" si="132">(E1410/D1410) * 100</f>
        <v>7.1999999999999993</v>
      </c>
      <c r="P1410" s="8">
        <f t="shared" ref="P1410:P1473" si="133">IF(L1410&lt;&gt;0,E1410/L1410,0)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6">
        <f t="shared" si="132"/>
        <v>0</v>
      </c>
      <c r="P1411" s="8">
        <f t="shared" si="133"/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6">
        <f t="shared" ref="O1474:O1537" si="138">(E1474/D1474) * 100</f>
        <v>138.70400000000001</v>
      </c>
      <c r="P1474" s="8">
        <f t="shared" ref="P1474:P1537" si="139">IF(L1474&lt;&gt;0,E1474/L1474,0)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6">
        <f t="shared" si="138"/>
        <v>120.51600000000001</v>
      </c>
      <c r="P1475" s="8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6">
        <f t="shared" ref="O1538:O1601" si="144">(E1538/D1538) * 100</f>
        <v>250.30841666666666</v>
      </c>
      <c r="P1538" s="8">
        <f t="shared" ref="P1538:P1601" si="145">IF(L1538&lt;&gt;0,E1538/L1538,0)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6">
        <f t="shared" si="144"/>
        <v>179.9</v>
      </c>
      <c r="P1539" s="8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6">
        <f t="shared" ref="O1602:O1665" si="150">(E1602/D1602) * 100</f>
        <v>7.3400000000000007</v>
      </c>
      <c r="P1602" s="8">
        <f t="shared" ref="P1602:P1665" si="151">IF(L1602&lt;&gt;0,E1602/L1602,0)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6">
        <f t="shared" si="150"/>
        <v>108.2492</v>
      </c>
      <c r="P1603" s="8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6">
        <f t="shared" ref="O1666:O1729" si="156">(E1666/D1666) * 100</f>
        <v>122.40879999999999</v>
      </c>
      <c r="P1666" s="8">
        <f t="shared" ref="P1666:P1729" si="157">IF(L1666&lt;&gt;0,E1666/L1666,0)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6">
        <f t="shared" si="156"/>
        <v>119.45714285714286</v>
      </c>
      <c r="P1667" s="8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6">
        <f t="shared" ref="O1730:O1793" si="162">(E1730/D1730) * 100</f>
        <v>68.400000000000006</v>
      </c>
      <c r="P1730" s="8">
        <f t="shared" ref="P1730:P1793" si="163">IF(L1730&lt;&gt;0,E1730/L1730,0)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6">
        <f t="shared" si="162"/>
        <v>0</v>
      </c>
      <c r="P1731" s="8">
        <f t="shared" si="163"/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6">
        <f t="shared" ref="O1794:O1857" si="168">(E1794/D1794) * 100</f>
        <v>61.124000000000002</v>
      </c>
      <c r="P1794" s="8">
        <f t="shared" ref="P1794:P1857" si="169">IF(L1794&lt;&gt;0,E1794/L1794,0)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6">
        <f t="shared" si="168"/>
        <v>1.3333333333333335</v>
      </c>
      <c r="P1795" s="8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6">
        <f t="shared" ref="O1858:O1921" si="174">(E1858/D1858) * 100</f>
        <v>101.25</v>
      </c>
      <c r="P1858" s="8">
        <f t="shared" ref="P1858:P1921" si="175">IF(L1858&lt;&gt;0,E1858/L1858,0)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6">
        <f t="shared" si="174"/>
        <v>100</v>
      </c>
      <c r="P1859" s="8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6">
        <f t="shared" ref="O1922:O1985" si="180">(E1922/D1922) * 100</f>
        <v>43.03</v>
      </c>
      <c r="P1922" s="8">
        <f t="shared" ref="P1922:P1985" si="181">IF(L1922&lt;&gt;0,E1922/L1922,0)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6">
        <f t="shared" si="180"/>
        <v>136.80000000000001</v>
      </c>
      <c r="P1923" s="8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6">
        <f t="shared" ref="O1986:O2049" si="186">(E1986/D1986) * 100</f>
        <v>21.146666666666665</v>
      </c>
      <c r="P1986" s="8">
        <f t="shared" ref="P1986:P2049" si="187">IF(L1986&lt;&gt;0,E1986/L1986,0)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6">
        <f t="shared" si="186"/>
        <v>3.1875</v>
      </c>
      <c r="P1987" s="8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6">
        <f t="shared" ref="O2050:O2113" si="192">(E2050/D2050) * 100</f>
        <v>148.33229411764705</v>
      </c>
      <c r="P2050" s="8">
        <f t="shared" ref="P2050:P2113" si="193">IF(L2050&lt;&gt;0,E2050/L2050,0)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6">
        <f t="shared" si="192"/>
        <v>120.19070000000001</v>
      </c>
      <c r="P2051" s="8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6">
        <f t="shared" ref="O2114:O2177" si="198">(E2114/D2114) * 100</f>
        <v>100</v>
      </c>
      <c r="P2114" s="8">
        <f t="shared" ref="P2114:P2177" si="199">IF(L2114&lt;&gt;0,E2114/L2114,0)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6">
        <f t="shared" si="198"/>
        <v>104.85714285714285</v>
      </c>
      <c r="P2115" s="8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6">
        <f t="shared" ref="O2178:O2241" si="204">(E2178/D2178) * 100</f>
        <v>126.02</v>
      </c>
      <c r="P2178" s="8">
        <f t="shared" ref="P2178:P2241" si="205">IF(L2178&lt;&gt;0,E2178/L2178,0)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6">
        <f t="shared" si="204"/>
        <v>100.12</v>
      </c>
      <c r="P2179" s="8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6">
        <f t="shared" ref="O2242:O2305" si="210">(E2242/D2242) * 100</f>
        <v>270.68</v>
      </c>
      <c r="P2242" s="8">
        <f t="shared" ref="P2242:P2305" si="211">IF(L2242&lt;&gt;0,E2242/L2242,0)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6">
        <f t="shared" si="210"/>
        <v>806.4</v>
      </c>
      <c r="P2243" s="8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6">
        <f t="shared" ref="O2306:O2369" si="216">(E2306/D2306) * 100</f>
        <v>100.70033333333335</v>
      </c>
      <c r="P2306" s="8">
        <f t="shared" ref="P2306:P2369" si="217">IF(L2306&lt;&gt;0,E2306/L2306,0)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6">
        <f t="shared" si="216"/>
        <v>101.22777777777779</v>
      </c>
      <c r="P2307" s="8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6">
        <f t="shared" ref="O2370:O2433" si="222">(E2370/D2370) * 100</f>
        <v>0.25</v>
      </c>
      <c r="P2370" s="8">
        <f t="shared" ref="P2370:P2433" si="223">IF(L2370&lt;&gt;0,E2370/L2370,0)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6">
        <f t="shared" si="222"/>
        <v>0</v>
      </c>
      <c r="P2371" s="8">
        <f t="shared" si="223"/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6">
        <f t="shared" ref="O2434:O2497" si="228">(E2434/D2434) * 100</f>
        <v>1.4285714285714287E-2</v>
      </c>
      <c r="P2434" s="8">
        <f t="shared" ref="P2434:P2497" si="229">IF(L2434&lt;&gt;0,E2434/L2434,0)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6">
        <f t="shared" si="228"/>
        <v>0</v>
      </c>
      <c r="P2435" s="8">
        <f t="shared" si="229"/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6">
        <f t="shared" ref="O2498:O2561" si="234">(E2498/D2498) * 100</f>
        <v>100</v>
      </c>
      <c r="P2498" s="8">
        <f t="shared" ref="P2498:P2561" si="235">IF(L2498&lt;&gt;0,E2498/L2498,0)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6">
        <f t="shared" si="234"/>
        <v>112.7715</v>
      </c>
      <c r="P2499" s="8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6">
        <f t="shared" ref="O2562:O2625" si="240">(E2562/D2562) * 100</f>
        <v>100.1</v>
      </c>
      <c r="P2562" s="8">
        <f t="shared" ref="P2562:P2625" si="241">IF(L2562&lt;&gt;0,E2562/L2562,0)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6">
        <f t="shared" si="240"/>
        <v>0</v>
      </c>
      <c r="P2563" s="8">
        <f t="shared" si="241"/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6">
        <f t="shared" ref="O2626:O2689" si="246">(E2626/D2626) * 100</f>
        <v>1379.4206249999997</v>
      </c>
      <c r="P2626" s="8">
        <f t="shared" ref="P2626:P2689" si="247">IF(L2626&lt;&gt;0,E2626/L2626,0)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6">
        <f t="shared" si="246"/>
        <v>956</v>
      </c>
      <c r="P2627" s="8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6">
        <f t="shared" ref="O2690:O2753" si="252">(E2690/D2690) * 100</f>
        <v>0.14799999999999999</v>
      </c>
      <c r="P2690" s="8">
        <f t="shared" ref="P2690:P2753" si="253">IF(L2690&lt;&gt;0,E2690/L2690,0)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6">
        <f t="shared" si="252"/>
        <v>2.8571428571428571E-3</v>
      </c>
      <c r="P2691" s="8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6">
        <f t="shared" ref="O2754:O2817" si="258">(E2754/D2754) * 100</f>
        <v>11.458333333333332</v>
      </c>
      <c r="P2754" s="8">
        <f t="shared" ref="P2754:P2817" si="259">IF(L2754&lt;&gt;0,E2754/L2754,0)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6">
        <f t="shared" si="258"/>
        <v>19</v>
      </c>
      <c r="P2755" s="8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6">
        <f t="shared" ref="O2818:O2881" si="264">(E2818/D2818) * 100</f>
        <v>141.56666666666666</v>
      </c>
      <c r="P2818" s="8">
        <f t="shared" ref="P2818:P2881" si="265">IF(L2818&lt;&gt;0,E2818/L2818,0)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6">
        <f t="shared" si="264"/>
        <v>130</v>
      </c>
      <c r="P2819" s="8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6">
        <f t="shared" ref="O2882:O2945" si="270">(E2882/D2882) * 100</f>
        <v>23.333333333333332</v>
      </c>
      <c r="P2882" s="8">
        <f t="shared" ref="P2882:P2945" si="271">IF(L2882&lt;&gt;0,E2882/L2882,0)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6">
        <f t="shared" si="270"/>
        <v>0</v>
      </c>
      <c r="P2883" s="8">
        <f t="shared" si="271"/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6">
        <f t="shared" ref="O2946:O3009" si="276">(E2946/D2946) * 100</f>
        <v>1</v>
      </c>
      <c r="P2946" s="8">
        <f t="shared" ref="P2946:P3009" si="277">IF(L2946&lt;&gt;0,E2946/L2946,0)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6">
        <f t="shared" si="276"/>
        <v>0</v>
      </c>
      <c r="P2947" s="8">
        <f t="shared" si="277"/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O3010" s="6">
        <f t="shared" ref="O3010:O3073" si="282">(E3010/D3010) * 100</f>
        <v>101.16666666666667</v>
      </c>
      <c r="P3010" s="8">
        <f t="shared" ref="P3010:P3073" si="283">IF(L3010&lt;&gt;0,E3010/L3010,0)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O3011" s="6">
        <f t="shared" si="282"/>
        <v>119.756</v>
      </c>
      <c r="P3011" s="8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O3074" s="6">
        <f t="shared" ref="O3074:O3137" si="288">(E3074/D3074) * 100</f>
        <v>1.6666666666666666E-2</v>
      </c>
      <c r="P3074" s="8">
        <f t="shared" ref="P3074:P3137" si="289">IF(L3074&lt;&gt;0,E3074/L3074,0)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O3075" s="6">
        <f t="shared" si="288"/>
        <v>2.3035714285714284E-2</v>
      </c>
      <c r="P3075" s="8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6">
        <f t="shared" ref="O3138:O3201" si="294">(E3138/D3138) * 100</f>
        <v>127.8</v>
      </c>
      <c r="P3138" s="8">
        <f t="shared" ref="P3138:P3201" si="295">IF(L3138&lt;&gt;0,E3138/L3138,0)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6">
        <f t="shared" si="294"/>
        <v>3.3333333333333335</v>
      </c>
      <c r="P3139" s="8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O3202" s="6">
        <f t="shared" ref="O3202:O3265" si="300">(E3202/D3202) * 100</f>
        <v>2E-3</v>
      </c>
      <c r="P3202" s="8">
        <f t="shared" ref="P3202:P3265" si="301">IF(L3202&lt;&gt;0,E3202/L3202,0)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O3203" s="6">
        <f t="shared" si="300"/>
        <v>1.25</v>
      </c>
      <c r="P3203" s="8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6">
        <f t="shared" ref="O3266:O3329" si="306">(E3266/D3266) * 100</f>
        <v>103</v>
      </c>
      <c r="P3266" s="8">
        <f t="shared" ref="P3266:P3329" si="307">IF(L3266&lt;&gt;0,E3266/L3266,0)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6">
        <f t="shared" si="306"/>
        <v>164</v>
      </c>
      <c r="P3267" s="8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6">
        <f t="shared" ref="O3330:O3393" si="312">(E3330/D3330) * 100</f>
        <v>146.38888888888889</v>
      </c>
      <c r="P3330" s="8">
        <f t="shared" ref="P3330:P3393" si="313">IF(L3330&lt;&gt;0,E3330/L3330,0)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6">
        <f t="shared" si="312"/>
        <v>116.8</v>
      </c>
      <c r="P3331" s="8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6">
        <f t="shared" ref="O3394:O3457" si="318">(E3394/D3394) * 100</f>
        <v>100</v>
      </c>
      <c r="P3394" s="8">
        <f t="shared" ref="P3394:P3457" si="319">IF(L3394&lt;&gt;0,E3394/L3394,0)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6">
        <f t="shared" si="318"/>
        <v>105.80000000000001</v>
      </c>
      <c r="P3395" s="8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6">
        <f t="shared" ref="O3458:O3521" si="324">(E3458/D3458) * 100</f>
        <v>191.3</v>
      </c>
      <c r="P3458" s="8">
        <f t="shared" ref="P3458:P3521" si="325">IF(L3458&lt;&gt;0,E3458/L3458,0)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6">
        <f t="shared" si="324"/>
        <v>140.19999999999999</v>
      </c>
      <c r="P3459" s="8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6">
        <f t="shared" ref="O3522:O3585" si="330">(E3522/D3522) * 100</f>
        <v>100.75</v>
      </c>
      <c r="P3522" s="8">
        <f t="shared" ref="P3522:P3585" si="331">IF(L3522&lt;&gt;0,E3522/L3522,0)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6">
        <f t="shared" si="330"/>
        <v>169.42857142857144</v>
      </c>
      <c r="P3523" s="8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6">
        <f t="shared" ref="O3586:O3649" si="336">(E3586/D3586) * 100</f>
        <v>115.5</v>
      </c>
      <c r="P3586" s="8">
        <f t="shared" ref="P3586:P3649" si="337">IF(L3586&lt;&gt;0,E3586/L3586,0)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6">
        <f t="shared" si="336"/>
        <v>119.11764705882352</v>
      </c>
      <c r="P3587" s="8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6">
        <f t="shared" ref="O3650:O3713" si="342">(E3650/D3650) * 100</f>
        <v>100.38249999999999</v>
      </c>
      <c r="P3650" s="8">
        <f t="shared" ref="P3650:P3713" si="343">IF(L3650&lt;&gt;0,E3650/L3650,0)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6">
        <f t="shared" si="342"/>
        <v>104</v>
      </c>
      <c r="P3651" s="8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6">
        <f t="shared" ref="O3714:O3777" si="348">(E3714/D3714) * 100</f>
        <v>153.73333333333335</v>
      </c>
      <c r="P3714" s="8">
        <f t="shared" ref="P3714:P3777" si="349">IF(L3714&lt;&gt;0,E3714/L3714,0)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6">
        <f t="shared" si="348"/>
        <v>101.49999999999999</v>
      </c>
      <c r="P3715" s="8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O3778" s="6">
        <f t="shared" ref="O3778:O3841" si="354">(E3778/D3778) * 100</f>
        <v>106.71250000000001</v>
      </c>
      <c r="P3778" s="8">
        <f t="shared" ref="P3778:P3841" si="355">IF(L3778&lt;&gt;0,E3778/L3778,0)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O3779" s="6">
        <f t="shared" si="354"/>
        <v>143.19999999999999</v>
      </c>
      <c r="P3779" s="8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6">
        <f t="shared" ref="O3842:O3905" si="360">(E3842/D3842) * 100</f>
        <v>6500</v>
      </c>
      <c r="P3842" s="8">
        <f t="shared" ref="P3842:P3905" si="361">IF(L3842&lt;&gt;0,E3842/L3842,0)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6">
        <f t="shared" si="360"/>
        <v>8.7200000000000006</v>
      </c>
      <c r="P3843" s="8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6">
        <f t="shared" ref="O3906:O3969" si="366">(E3906/D3906) * 100</f>
        <v>0.03</v>
      </c>
      <c r="P3906" s="8">
        <f t="shared" ref="P3906:P3969" si="367">IF(L3906&lt;&gt;0,E3906/L3906,0)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6">
        <f t="shared" si="366"/>
        <v>11.533333333333333</v>
      </c>
      <c r="P3907" s="8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6">
        <f t="shared" ref="O3970:O4033" si="372">(E3970/D3970) * 100</f>
        <v>10.54</v>
      </c>
      <c r="P3970" s="8">
        <f t="shared" ref="P3970:P4033" si="373">IF(L3970&lt;&gt;0,E3970/L3970,0)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6">
        <f t="shared" si="372"/>
        <v>7.4690265486725664</v>
      </c>
      <c r="P3971" s="8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6">
        <f t="shared" ref="O4034:O4097" si="378">(E4034/D4034) * 100</f>
        <v>6.8287037037037033</v>
      </c>
      <c r="P4034" s="8">
        <f t="shared" ref="P4034:P4097" si="379">IF(L4034&lt;&gt;0,E4034/L4034,0)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6">
        <f t="shared" si="378"/>
        <v>25.698702928870294</v>
      </c>
      <c r="P4035" s="8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6">
        <f t="shared" ref="O4098:O4115" si="384">(E4098/D4098) * 100</f>
        <v>11.428571428571429</v>
      </c>
      <c r="P4098" s="8">
        <f t="shared" ref="P4098:P4115" si="385">IF(L4098&lt;&gt;0,E4098/L4098,0)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6">
        <f t="shared" si="384"/>
        <v>0</v>
      </c>
      <c r="P4099" s="8">
        <f t="shared" si="385"/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12" priority="7" operator="containsText" text="live">
      <formula>NOT(ISERROR(SEARCH("live",F1)))</formula>
    </cfRule>
    <cfRule type="containsText" dxfId="11" priority="8" operator="containsText" text="failed">
      <formula>NOT(ISERROR(SEARCH("failed",F1)))</formula>
    </cfRule>
    <cfRule type="containsText" dxfId="10" priority="9" operator="containsText" text="canceled">
      <formula>NOT(ISERROR(SEARCH("canceled",F1)))</formula>
    </cfRule>
    <cfRule type="containsText" dxfId="9" priority="10" operator="containsText" text="Successful">
      <formula>NOT(ISERROR(SEARCH("Successful",F1)))</formula>
    </cfRule>
    <cfRule type="containsText" dxfId="8" priority="11" operator="containsText" text="canceled">
      <formula>NOT(ISERROR(SEARCH("canceled",F1)))</formula>
    </cfRule>
    <cfRule type="containsText" dxfId="7" priority="13" operator="containsText" text="Successful">
      <formula>NOT(ISERROR(SEARCH("Successful",F1)))</formula>
    </cfRule>
  </conditionalFormatting>
  <conditionalFormatting sqref="G457">
    <cfRule type="containsText" dxfId="6" priority="12" operator="containsText" text="failed">
      <formula>NOT(ISERROR(SEARCH("failed",G457)))</formula>
    </cfRule>
  </conditionalFormatting>
  <conditionalFormatting sqref="E1687">
    <cfRule type="containsText" dxfId="5" priority="5" operator="containsText" text="live">
      <formula>NOT(ISERROR(SEARCH("live",E1687)))</formula>
    </cfRule>
    <cfRule type="containsText" dxfId="4" priority="6" operator="containsText" text="live">
      <formula>NOT(ISERROR(SEARCH("live",E1687)))</formula>
    </cfRule>
  </conditionalFormatting>
  <conditionalFormatting sqref="F1689">
    <cfRule type="containsText" dxfId="3" priority="4" operator="containsText" text="live">
      <formula>NOT(ISERROR(SEARCH("live",F1689)))</formula>
    </cfRule>
  </conditionalFormatting>
  <conditionalFormatting sqref="O1:O1048576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21462-D671-4382-954C-48ED0E2AB984}">
  <dimension ref="A1:F14"/>
  <sheetViews>
    <sheetView workbookViewId="0">
      <selection activeCell="C10" sqref="C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8312</v>
      </c>
    </row>
    <row r="3" spans="1:6" x14ac:dyDescent="0.25">
      <c r="A3" s="9" t="s">
        <v>8322</v>
      </c>
      <c r="B3" s="9" t="s">
        <v>8323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0" t="s">
        <v>8313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8315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8317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8319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C22B-464A-400A-91B0-13149C6E4ADF}">
  <dimension ref="A1:F47"/>
  <sheetViews>
    <sheetView tabSelected="1" topLeftCell="C1" workbookViewId="0">
      <selection activeCell="R23" sqref="R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8312</v>
      </c>
    </row>
    <row r="2" spans="1:6" x14ac:dyDescent="0.25">
      <c r="A2" s="9" t="s">
        <v>8268</v>
      </c>
      <c r="B2" t="s">
        <v>8312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4CFE3-9DE1-4570-B2A4-96AE23698998}">
  <dimension ref="A1:F18"/>
  <sheetViews>
    <sheetView workbookViewId="0">
      <selection activeCell="K27" sqref="K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9.28515625" customWidth="1"/>
    <col min="4" max="4" width="17.7109375" customWidth="1"/>
    <col min="5" max="5" width="15" customWidth="1"/>
    <col min="6" max="6" width="11.28515625" bestFit="1" customWidth="1"/>
  </cols>
  <sheetData>
    <row r="1" spans="1:6" x14ac:dyDescent="0.25">
      <c r="A1" s="9" t="s">
        <v>8268</v>
      </c>
      <c r="B1" t="s">
        <v>8312</v>
      </c>
    </row>
    <row r="2" spans="1:6" x14ac:dyDescent="0.25">
      <c r="A2" s="9" t="s">
        <v>8379</v>
      </c>
      <c r="B2" t="s">
        <v>8312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3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3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3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3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3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3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3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3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3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3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3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3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3" t="s">
        <v>8311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EE53-82AC-40F9-B652-0A94ECE9AE3B}">
  <dimension ref="A1:H13"/>
  <sheetViews>
    <sheetView workbookViewId="0">
      <selection activeCell="A24" sqref="A24"/>
    </sheetView>
  </sheetViews>
  <sheetFormatPr defaultRowHeight="15" x14ac:dyDescent="0.25"/>
  <cols>
    <col min="1" max="1" width="28.5703125" customWidth="1"/>
    <col min="2" max="2" width="35.42578125" customWidth="1"/>
    <col min="3" max="3" width="42.28515625" customWidth="1"/>
    <col min="4" max="4" width="36.140625" customWidth="1"/>
    <col min="5" max="5" width="23.28515625" customWidth="1"/>
    <col min="6" max="6" width="23.85546875" style="16" customWidth="1"/>
    <col min="7" max="7" width="24.42578125" style="16" customWidth="1"/>
    <col min="8" max="8" width="25.28515625" style="18" customWidth="1"/>
  </cols>
  <sheetData>
    <row r="1" spans="1:8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7" t="s">
        <v>8387</v>
      </c>
    </row>
    <row r="2" spans="1:8" x14ac:dyDescent="0.25">
      <c r="A2" t="s">
        <v>8388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8">
        <f>(D2/E2)</f>
        <v>3.9735099337748346E-2</v>
      </c>
    </row>
    <row r="3" spans="1:8" x14ac:dyDescent="0.25">
      <c r="A3" t="s">
        <v>8389</v>
      </c>
      <c r="B3">
        <f>COUNTIFS(Data!F2:F4115,"successful",Data!D2:D4115,"&gt;=1000",Data!D2:D4115,"&lt;5000")</f>
        <v>932</v>
      </c>
      <c r="C3">
        <f>COUNTIFS(Data!F2:F4115,"failed",Data!D2:D4115,"&gt;=1000",Data!D2:D4115,"&lt;5000")</f>
        <v>420</v>
      </c>
      <c r="D3">
        <f>COUNTIFS(Data!F2:F4115,"canceled",Data!D2:D4115,"&gt;=1000",Data!D2:D4115,"&lt;5000")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8">
        <f t="shared" ref="H3:H13" si="3">(D3/E3)</f>
        <v>4.2492917847025496E-2</v>
      </c>
    </row>
    <row r="4" spans="1:8" x14ac:dyDescent="0.25">
      <c r="A4" t="s">
        <v>8390</v>
      </c>
      <c r="B4">
        <f>COUNTIFS(Data!F2:F4115,"successful",Data!D2:D4115,"&gt;=5000",Data!D2:D4115,"&lt; 10000")</f>
        <v>381</v>
      </c>
      <c r="C4">
        <f>COUNTIFS(Data!F2:F4115,"failed",Data!D2:D4115,"&gt;=5000",Data!D2:D4115,"&lt; 10000")</f>
        <v>283</v>
      </c>
      <c r="D4">
        <f>COUNTIFS(Data!F2:F4115,"canceled",Data!D2:D4115,"&gt;=5000",Data!D2:D4115,"&lt; 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8391</v>
      </c>
      <c r="B5">
        <f>COUNTIFS(Data!F2:F4115,"successful",Data!D2:D4115,"&gt;=10000",Data!D2:D4115,"&lt; 15000")</f>
        <v>168</v>
      </c>
      <c r="C5">
        <f>COUNTIFS(Data!F2:F4115,"failed",Data!D2:D4115,"&gt;=10000",Data!D2:D4115,"&lt; 15000")</f>
        <v>144</v>
      </c>
      <c r="D5">
        <f>COUNTIFS(Data!F2:F4115,"canceled",Data!D2:D4115,"&gt;=10000",Data!D2:D4115,"&lt; 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8392</v>
      </c>
      <c r="B6">
        <f>COUNTIFS(Data!F2:F4115,"successful",Data!D2:D4115,"&gt;=15000",Data!D2:D4115,"&lt; 20000")</f>
        <v>94</v>
      </c>
      <c r="C6">
        <f>COUNTIFS(Data!F2:F4115,"failed",Data!D2:D4115,"&gt;=15000",Data!D2:D4115,"&lt; 20000")</f>
        <v>90</v>
      </c>
      <c r="D6">
        <f>COUNTIFS(Data!F2:F4115,"canceled",Data!D2:D4115,"&gt;=15000",Data!D2:D4115,"&lt; 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8393</v>
      </c>
      <c r="B7">
        <f>COUNTIFS(Data!F2:F4115,"successful",Data!D2:D4115,"&gt;=20000",Data!D2:D4115,"&lt; 25000")</f>
        <v>62</v>
      </c>
      <c r="C7">
        <f>COUNTIFS(Data!F2:F4115,"failed",Data!D2:D4115,"&gt;=20000",Data!D2:D4115,"&lt; 25000")</f>
        <v>72</v>
      </c>
      <c r="D7">
        <f>COUNTIFS(Data!F2:F4115,"canceled",Data!D2:D4115,"&gt;=20000",Data!D2:D4115,"&lt; 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8394</v>
      </c>
      <c r="B8">
        <f>COUNTIFS(Data!F2:F4115,"successful",Data!D2:D4115,"&gt;=25000",Data!D2:D4115,"&lt; 30000")</f>
        <v>55</v>
      </c>
      <c r="C8">
        <f>COUNTIFS(Data!F2:F4115,"failed",Data!D2:D4115,"&gt;=25000",Data!D2:D4115,"&lt; 30000")</f>
        <v>64</v>
      </c>
      <c r="D8">
        <f>COUNTIFS(Data!F2:F4115,"canceled",Data!D2:D4115,"&gt;=25000",Data!D2:D4115,"&lt; 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8395</v>
      </c>
      <c r="B9">
        <f>COUNTIFS(Data!F2:F4115,"successful",Data!D2:D4115,"&gt;=30000",Data!D2:D4115,"&lt; 35000")</f>
        <v>32</v>
      </c>
      <c r="C9">
        <f>COUNTIFS(Data!F2:F4115,"failed",Data!D2:D4115,"&gt;=30000",Data!D2:D4115,"&lt; 35000")</f>
        <v>37</v>
      </c>
      <c r="D9">
        <f>COUNTIFS(Data!F2:F4115,"canceled",Data!D2:D4115,"&gt;=30000",Data!D2:D4115,"&lt; 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8396</v>
      </c>
      <c r="B10">
        <f>COUNTIFS(Data!F2:F4115,"successful",Data!D2:D4115,"&gt;=35000",Data!D2:D4115,"&lt; 40000")</f>
        <v>26</v>
      </c>
      <c r="C10">
        <f>COUNTIFS(Data!F2:F4115,"failed",Data!D2:D4115,"&gt;=35000",Data!D2:D4115,"&lt; 40000")</f>
        <v>22</v>
      </c>
      <c r="D10">
        <f>COUNTIFS(Data!F2:F4115,"canceled",Data!D2:D4115,"&gt;=35000",Data!D2:D4115,"&lt; 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8">
        <f t="shared" si="3"/>
        <v>0.12727272727272726</v>
      </c>
    </row>
    <row r="11" spans="1:8" x14ac:dyDescent="0.25">
      <c r="A11" t="s">
        <v>8397</v>
      </c>
      <c r="B11">
        <f>COUNTIFS(Data!F2:F4115,"successful",Data!D2:D4115,"&gt;=40000",Data!D2:D4115,"&lt; 45000")</f>
        <v>21</v>
      </c>
      <c r="C11">
        <f>COUNTIFS(Data!F2:F4115,"failed",Data!D2:D4115,"&gt;=40000",Data!D2:D4115,"&lt; 45000")</f>
        <v>16</v>
      </c>
      <c r="D11">
        <f>COUNTIFS(Data!F2:F4115,"canceled",Data!D2:D4115,"&gt;=40000",Data!D2:D4115,"&lt; 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8398</v>
      </c>
      <c r="B12">
        <f>COUNTIFS(Data!F2:F4115,"successful",Data!D2:D4115,"&gt;=45000",Data!D2:D4115,"&lt; 50000")</f>
        <v>6</v>
      </c>
      <c r="C12">
        <f>COUNTIFS(Data!F2:F4115,"failed",Data!D2:D4115,"&gt;=45000",Data!D2:D4115,"&lt; 50000")</f>
        <v>11</v>
      </c>
      <c r="D12">
        <f>COUNTIFS(Data!F2:F4115,"canceled",Data!D2:D4115,"&gt;=45000",Data!D2:D4115,"&lt; 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8399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CategoryStats</vt:lpstr>
      <vt:lpstr>SubcategoryStats</vt:lpstr>
      <vt:lpstr>LaunchDateOutcomes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 Anusuri</cp:lastModifiedBy>
  <dcterms:created xsi:type="dcterms:W3CDTF">2017-04-20T15:17:24Z</dcterms:created>
  <dcterms:modified xsi:type="dcterms:W3CDTF">2021-12-19T23:19:48Z</dcterms:modified>
</cp:coreProperties>
</file>