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harts/style6.xml" ContentType="application/vnd.ms-office.chart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style4.xml" ContentType="application/vnd.ms-office.chartstyle+xml"/>
  <Override PartName="/xl/charts/style5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charts/colors6.xml" ContentType="application/vnd.ms-office.chartcolorsty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/colors4.xml" ContentType="application/vnd.ms-office.chartcolorstyle+xml"/>
  <Override PartName="/xl/charts/colors5.xml" ContentType="application/vnd.ms-office.chartcolorstyle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harts/colors2.xml" ContentType="application/vnd.ms-office.chartcolorstyle+xml"/>
  <Override PartName="/xl/charts/colors3.xml" ContentType="application/vnd.ms-office.chartcolorsty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885"/>
  </bookViews>
  <sheets>
    <sheet name="analysis" sheetId="2" r:id="rId1"/>
    <sheet name="pivots" sheetId="3" r:id="rId2"/>
    <sheet name="data" sheetId="4" r:id="rId3"/>
  </sheets>
  <definedNames>
    <definedName name="_xlnm._FilterDatabase" localSheetId="2" hidden="1">data!$A$1:$O$63</definedName>
  </definedNames>
  <calcPr calcId="12451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E176" i="2"/>
  <c r="E177"/>
  <c r="C178"/>
  <c r="D178"/>
  <c r="E182"/>
  <c r="J175"/>
  <c r="J176" s="1"/>
  <c r="J177" s="1"/>
  <c r="J178" s="1"/>
  <c r="I175"/>
  <c r="I176" s="1"/>
  <c r="I177" s="1"/>
  <c r="I178" s="1"/>
  <c r="H175"/>
  <c r="H176" s="1"/>
  <c r="H177" s="1"/>
  <c r="H178" s="1"/>
  <c r="G175"/>
  <c r="G176" s="1"/>
  <c r="G177" s="1"/>
  <c r="G178" s="1"/>
  <c r="E194"/>
  <c r="D190"/>
  <c r="C190"/>
  <c r="E189"/>
  <c r="J187" s="1"/>
  <c r="E188"/>
  <c r="E190" s="1"/>
  <c r="F168"/>
  <c r="F167"/>
  <c r="F169" s="1"/>
  <c r="F171" s="1"/>
  <c r="F159"/>
  <c r="F158"/>
  <c r="F160" s="1"/>
  <c r="F162" s="1"/>
  <c r="F150"/>
  <c r="F149"/>
  <c r="F151" s="1"/>
  <c r="F153" s="1"/>
  <c r="F141"/>
  <c r="F140"/>
  <c r="F142" s="1"/>
  <c r="F144" s="1"/>
  <c r="D130"/>
  <c r="F131" s="1"/>
  <c r="D125"/>
  <c r="D126" s="1"/>
  <c r="D110"/>
  <c r="D111" s="1"/>
  <c r="D105"/>
  <c r="F106" s="1"/>
  <c r="D90"/>
  <c r="F91" s="1"/>
  <c r="F86"/>
  <c r="D85"/>
  <c r="D86" s="1"/>
  <c r="D70"/>
  <c r="D71" s="1"/>
  <c r="F66"/>
  <c r="D65"/>
  <c r="D66" s="1"/>
  <c r="D58"/>
  <c r="H11"/>
  <c r="G11"/>
  <c r="E11"/>
  <c r="D116" s="1"/>
  <c r="H10"/>
  <c r="G10"/>
  <c r="E10"/>
  <c r="H9"/>
  <c r="G9"/>
  <c r="E9"/>
  <c r="D96" s="1"/>
  <c r="H8"/>
  <c r="G8"/>
  <c r="E8"/>
  <c r="H7"/>
  <c r="G7"/>
  <c r="E7"/>
  <c r="H6"/>
  <c r="G6"/>
  <c r="E6"/>
  <c r="D76" s="1"/>
  <c r="H5"/>
  <c r="G5"/>
  <c r="E5"/>
  <c r="C56" s="1"/>
  <c r="H4"/>
  <c r="G4"/>
  <c r="E4"/>
  <c r="F11"/>
  <c r="F10"/>
  <c r="F9"/>
  <c r="F8"/>
  <c r="F7"/>
  <c r="F6"/>
  <c r="F5"/>
  <c r="F4"/>
  <c r="D57" l="1"/>
  <c r="D77"/>
  <c r="D97"/>
  <c r="D117"/>
  <c r="J188"/>
  <c r="J189" s="1"/>
  <c r="J190" s="1"/>
  <c r="I187"/>
  <c r="I188" s="1"/>
  <c r="I189" s="1"/>
  <c r="I190" s="1"/>
  <c r="E180"/>
  <c r="E181" s="1"/>
  <c r="H187"/>
  <c r="H188" s="1"/>
  <c r="H189" s="1"/>
  <c r="H190" s="1"/>
  <c r="E178"/>
  <c r="G187"/>
  <c r="G188" s="1"/>
  <c r="G189"/>
  <c r="G190" s="1"/>
  <c r="F71"/>
  <c r="D59"/>
  <c r="F59"/>
  <c r="D91"/>
  <c r="D106"/>
  <c r="F111"/>
  <c r="F126"/>
  <c r="D131"/>
  <c r="D118"/>
  <c r="D98"/>
  <c r="D78"/>
  <c r="D79" l="1"/>
  <c r="F79"/>
  <c r="D99"/>
  <c r="F99"/>
  <c r="D119"/>
  <c r="F119"/>
  <c r="E192"/>
  <c r="E193" s="1"/>
</calcChain>
</file>

<file path=xl/sharedStrings.xml><?xml version="1.0" encoding="utf-8"?>
<sst xmlns="http://schemas.openxmlformats.org/spreadsheetml/2006/main" count="665" uniqueCount="140">
  <si>
    <t>SAMPLE STATISTICS</t>
  </si>
  <si>
    <t>mean</t>
  </si>
  <si>
    <t>std dev</t>
  </si>
  <si>
    <t>median</t>
  </si>
  <si>
    <t>mode</t>
  </si>
  <si>
    <t>Age</t>
  </si>
  <si>
    <t>GPA</t>
  </si>
  <si>
    <t>Sal</t>
  </si>
  <si>
    <t>SN</t>
  </si>
  <si>
    <t>Satisfaction</t>
  </si>
  <si>
    <t>Spending</t>
  </si>
  <si>
    <t>Texting</t>
  </si>
  <si>
    <t>Wealth</t>
  </si>
  <si>
    <t>Other Sample Proportions</t>
  </si>
  <si>
    <t>95 % Confidence Interval for Mean GPA</t>
  </si>
  <si>
    <t>Mean GPA</t>
  </si>
  <si>
    <t xml:space="preserve">Sample Std. dev = </t>
  </si>
  <si>
    <t xml:space="preserve">margin of error = </t>
  </si>
  <si>
    <t xml:space="preserve">therefore, 95% CI = </t>
  </si>
  <si>
    <t>mean gpa</t>
  </si>
  <si>
    <t>lower limit</t>
  </si>
  <si>
    <t>upper limit</t>
  </si>
  <si>
    <t>95 % C.I. for Mean GPA for males and females separately</t>
  </si>
  <si>
    <t xml:space="preserve">Mean GPA Females = </t>
  </si>
  <si>
    <t>Std dev. For Females</t>
  </si>
  <si>
    <t xml:space="preserve">Mean GPA Males = </t>
  </si>
  <si>
    <t xml:space="preserve">Std. dev for Males = </t>
  </si>
  <si>
    <t>95 % Confidence Interval for Mean Salary</t>
  </si>
  <si>
    <t xml:space="preserve">Mean Salary     = </t>
  </si>
  <si>
    <t>Sample Std. Dev =</t>
  </si>
  <si>
    <t>mean sal</t>
  </si>
  <si>
    <t>95 % C.I. for Mean SALARY for males and females separately</t>
  </si>
  <si>
    <t xml:space="preserve">Mean SalaryFemales = </t>
  </si>
  <si>
    <t xml:space="preserve">Mean Salary Males = </t>
  </si>
  <si>
    <t>95 % Confidence Interval for Mean Spending</t>
  </si>
  <si>
    <t xml:space="preserve">Mean Spending    = </t>
  </si>
  <si>
    <t>mean spnd</t>
  </si>
  <si>
    <t>95 % C.I. for Mean Spending for males and females separately</t>
  </si>
  <si>
    <t xml:space="preserve">Mean Spending Females = </t>
  </si>
  <si>
    <t xml:space="preserve">Mean Spending Males = </t>
  </si>
  <si>
    <t>95 % Confidence Interval for Mean Wealth</t>
  </si>
  <si>
    <t xml:space="preserve">Mean Wealth   = </t>
  </si>
  <si>
    <t>mean wlth</t>
  </si>
  <si>
    <t>95 % C.I. for Mean Wealth for males and females separately</t>
  </si>
  <si>
    <t xml:space="preserve">Mean Wealth Females = </t>
  </si>
  <si>
    <t>HYPOTHESIS TESTING</t>
  </si>
  <si>
    <t>Salary expectation for male undergraduates is higher than salary expectation for female undergraduates</t>
  </si>
  <si>
    <t>H0</t>
  </si>
  <si>
    <t>Mu &gt;=  48.79</t>
  </si>
  <si>
    <r>
      <t>Since,</t>
    </r>
    <r>
      <rPr>
        <b/>
        <sz val="11"/>
        <color theme="1"/>
        <rFont val="Calibri"/>
        <family val="2"/>
        <scheme val="minor"/>
      </rPr>
      <t xml:space="preserve"> p-value &gt; 0.05</t>
    </r>
    <r>
      <rPr>
        <sz val="11"/>
        <color theme="1"/>
        <rFont val="Calibri"/>
        <family val="2"/>
        <scheme val="minor"/>
      </rPr>
      <t xml:space="preserve">, you </t>
    </r>
    <r>
      <rPr>
        <b/>
        <sz val="11"/>
        <color theme="1"/>
        <rFont val="Calibri"/>
        <family val="2"/>
        <scheme val="minor"/>
      </rPr>
      <t xml:space="preserve">do not reject Null Hypothesis.  </t>
    </r>
    <r>
      <rPr>
        <sz val="11"/>
        <color theme="1"/>
        <rFont val="Calibri"/>
        <family val="2"/>
        <scheme val="minor"/>
      </rPr>
      <t>Or, you can conclude that there is insufficient evidence that the mean expected salary for males is less than the females</t>
    </r>
    <r>
      <rPr>
        <b/>
        <sz val="11"/>
        <color theme="1"/>
        <rFont val="Calibri"/>
        <family val="2"/>
        <scheme val="minor"/>
      </rPr>
      <t xml:space="preserve"> </t>
    </r>
  </si>
  <si>
    <t>H1</t>
  </si>
  <si>
    <t>Mu &lt; 48.79</t>
  </si>
  <si>
    <t>std. error</t>
  </si>
  <si>
    <t>alpha</t>
  </si>
  <si>
    <t>d.o.f</t>
  </si>
  <si>
    <t>n</t>
  </si>
  <si>
    <t>t Test Stat</t>
  </si>
  <si>
    <t>std. dev</t>
  </si>
  <si>
    <t>p val</t>
  </si>
  <si>
    <t>Males will consider themselves rich with significantly higher wealth accumulation compared to females</t>
  </si>
  <si>
    <t>Mu &gt;= 2.4</t>
  </si>
  <si>
    <r>
      <t>Since,</t>
    </r>
    <r>
      <rPr>
        <b/>
        <sz val="11"/>
        <color theme="1"/>
        <rFont val="Calibri"/>
        <family val="2"/>
        <scheme val="minor"/>
      </rPr>
      <t xml:space="preserve"> p-value &lt; 0.05</t>
    </r>
    <r>
      <rPr>
        <sz val="11"/>
        <color theme="1"/>
        <rFont val="Calibri"/>
        <family val="2"/>
        <scheme val="minor"/>
      </rPr>
      <t xml:space="preserve">, you </t>
    </r>
    <r>
      <rPr>
        <b/>
        <sz val="11"/>
        <color theme="1"/>
        <rFont val="Calibri"/>
        <family val="2"/>
        <scheme val="minor"/>
      </rPr>
      <t xml:space="preserve"> reject Null Hypothesis.  </t>
    </r>
    <r>
      <rPr>
        <sz val="11"/>
        <color theme="1"/>
        <rFont val="Calibri"/>
        <family val="2"/>
        <scheme val="minor"/>
      </rPr>
      <t>Or, you can conclude that there is statistical evidence that the males</t>
    </r>
    <r>
      <rPr>
        <b/>
        <sz val="11"/>
        <color theme="1"/>
        <rFont val="Calibri"/>
        <family val="2"/>
        <scheme val="minor"/>
      </rPr>
      <t xml:space="preserve"> would not consider</t>
    </r>
    <r>
      <rPr>
        <sz val="11"/>
        <color theme="1"/>
        <rFont val="Calibri"/>
        <family val="2"/>
        <scheme val="minor"/>
      </rPr>
      <t xml:space="preserve"> themselves rich with sig. high wealth accumulation compared to females</t>
    </r>
  </si>
  <si>
    <t>Mu &lt;  2.4</t>
  </si>
  <si>
    <t>Females spend significantly less on textbooks and supplies compared to males</t>
  </si>
  <si>
    <t>Mu &lt;= 516</t>
  </si>
  <si>
    <t>Mu &gt; 516</t>
  </si>
  <si>
    <t> Undergraduate students who have decided to go for graduate studies (Grad Intention = Yes) have a significantly higher GPA than others.</t>
  </si>
  <si>
    <t>Row Labels</t>
  </si>
  <si>
    <t>Average of Age</t>
  </si>
  <si>
    <t>Average of GPA</t>
  </si>
  <si>
    <t>Average of Salary</t>
  </si>
  <si>
    <t>Average of Spending</t>
  </si>
  <si>
    <t>Average of Wealth</t>
  </si>
  <si>
    <t>Average of Text Messages</t>
  </si>
  <si>
    <t>Female</t>
  </si>
  <si>
    <t>Male</t>
  </si>
  <si>
    <t>Grand Total</t>
  </si>
  <si>
    <t>StdDev of Age</t>
  </si>
  <si>
    <t>StdDev of GPA</t>
  </si>
  <si>
    <t>StdDev of Salary</t>
  </si>
  <si>
    <t>StdDev of Spending</t>
  </si>
  <si>
    <t>StdDev of Wealth</t>
  </si>
  <si>
    <t>StdDev of Text Messages</t>
  </si>
  <si>
    <t>Junior</t>
  </si>
  <si>
    <t>Senior</t>
  </si>
  <si>
    <t>Sophomore</t>
  </si>
  <si>
    <t>Count of Major</t>
  </si>
  <si>
    <t>Count of Gender</t>
  </si>
  <si>
    <t>Count of Employment</t>
  </si>
  <si>
    <t>Accounting</t>
  </si>
  <si>
    <t>Full-Time</t>
  </si>
  <si>
    <t>CIS</t>
  </si>
  <si>
    <t>Part-Time</t>
  </si>
  <si>
    <t>Economics/Finance</t>
  </si>
  <si>
    <t>Unemployed</t>
  </si>
  <si>
    <t>International Business</t>
  </si>
  <si>
    <t>Management</t>
  </si>
  <si>
    <t>Count of Class</t>
  </si>
  <si>
    <t>Other</t>
  </si>
  <si>
    <t>Retailing/Marketing</t>
  </si>
  <si>
    <t>Undecided</t>
  </si>
  <si>
    <t>Count of Computer</t>
  </si>
  <si>
    <t>Column Labels</t>
  </si>
  <si>
    <t>Desktop</t>
  </si>
  <si>
    <t>Laptop</t>
  </si>
  <si>
    <t>Tablet</t>
  </si>
  <si>
    <t>Count of Grad Intention</t>
  </si>
  <si>
    <t>No</t>
  </si>
  <si>
    <t>Yes</t>
  </si>
  <si>
    <t>ID</t>
  </si>
  <si>
    <t>Gender</t>
  </si>
  <si>
    <t>Class</t>
  </si>
  <si>
    <t>Major</t>
  </si>
  <si>
    <t>Grad Intention</t>
  </si>
  <si>
    <t>Employment</t>
  </si>
  <si>
    <t>Salary</t>
  </si>
  <si>
    <t>Social Networking</t>
  </si>
  <si>
    <t>Computer</t>
  </si>
  <si>
    <t>Text Messages</t>
  </si>
  <si>
    <t>male</t>
  </si>
  <si>
    <t>female</t>
  </si>
  <si>
    <t>emp</t>
  </si>
  <si>
    <t>unemp</t>
  </si>
  <si>
    <t>Group1</t>
  </si>
  <si>
    <t>Mu &gt;= 3.16</t>
  </si>
  <si>
    <t>Mu &lt; 3.16</t>
  </si>
  <si>
    <r>
      <t>Since,</t>
    </r>
    <r>
      <rPr>
        <b/>
        <sz val="11"/>
        <color theme="1"/>
        <rFont val="Calibri"/>
        <family val="2"/>
        <scheme val="minor"/>
      </rPr>
      <t xml:space="preserve"> p-value &lt; 0.05</t>
    </r>
    <r>
      <rPr>
        <sz val="11"/>
        <color theme="1"/>
        <rFont val="Calibri"/>
        <family val="2"/>
        <scheme val="minor"/>
      </rPr>
      <t xml:space="preserve">, you </t>
    </r>
    <r>
      <rPr>
        <b/>
        <sz val="11"/>
        <color theme="1"/>
        <rFont val="Calibri"/>
        <family val="2"/>
        <scheme val="minor"/>
      </rPr>
      <t xml:space="preserve"> reject Null Hypothesis.  </t>
    </r>
    <r>
      <rPr>
        <sz val="11"/>
        <color theme="1"/>
        <rFont val="Calibri"/>
        <family val="2"/>
        <scheme val="minor"/>
      </rPr>
      <t>Or, you can conclude that students with grad int=Y would not have significantly higher GPA than others.</t>
    </r>
  </si>
  <si>
    <t>Employment status is independent of Grad Intention</t>
  </si>
  <si>
    <t>Freqency Distribution</t>
  </si>
  <si>
    <t>total</t>
  </si>
  <si>
    <t xml:space="preserve">chi -sq test stat = </t>
  </si>
  <si>
    <t xml:space="preserve">p value = </t>
  </si>
  <si>
    <t xml:space="preserve">critical value = </t>
  </si>
  <si>
    <t>deg. Of freedom =</t>
  </si>
  <si>
    <t>Since the chi-sqr stat &lt; critical value or since the p-value &gt;0.05, we do not reject the null hypothesis and conclude that emp status is independent of grad intn @ 5% level of significance.</t>
  </si>
  <si>
    <t>Employment status is independent of Gender</t>
  </si>
  <si>
    <t>Since the chi-sqr stat &lt; critical value or since the p-value &gt;0.05, we do not reject the null hypothesis and conclude that emp status is independent of gender @ 5% level of significance.</t>
  </si>
  <si>
    <t>grad int = Y</t>
  </si>
  <si>
    <t>grad int=N</t>
  </si>
  <si>
    <t>observed and expected frequencies calc</t>
  </si>
</sst>
</file>

<file path=xl/styles.xml><?xml version="1.0" encoding="utf-8"?>
<styleSheet xmlns="http://schemas.openxmlformats.org/spreadsheetml/2006/main">
  <numFmts count="3">
    <numFmt numFmtId="164" formatCode="0.00000"/>
    <numFmt numFmtId="165" formatCode="0.0"/>
    <numFmt numFmtId="166" formatCode="0.00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7">
    <xf numFmtId="0" fontId="0" fillId="0" borderId="0" xfId="0"/>
    <xf numFmtId="0" fontId="18" fillId="0" borderId="10" xfId="0" applyFont="1" applyBorder="1"/>
    <xf numFmtId="0" fontId="0" fillId="0" borderId="14" xfId="0" applyBorder="1"/>
    <xf numFmtId="0" fontId="16" fillId="0" borderId="15" xfId="0" applyFont="1" applyBorder="1"/>
    <xf numFmtId="0" fontId="16" fillId="0" borderId="16" xfId="0" applyFont="1" applyBorder="1"/>
    <xf numFmtId="0" fontId="0" fillId="0" borderId="17" xfId="0" applyBorder="1"/>
    <xf numFmtId="2" fontId="0" fillId="0" borderId="18" xfId="0" applyNumberFormat="1" applyBorder="1"/>
    <xf numFmtId="2" fontId="0" fillId="0" borderId="19" xfId="0" applyNumberFormat="1" applyBorder="1"/>
    <xf numFmtId="0" fontId="0" fillId="0" borderId="20" xfId="0" applyBorder="1"/>
    <xf numFmtId="2" fontId="0" fillId="0" borderId="21" xfId="0" applyNumberFormat="1" applyBorder="1"/>
    <xf numFmtId="2" fontId="0" fillId="0" borderId="22" xfId="0" applyNumberFormat="1" applyBorder="1"/>
    <xf numFmtId="0" fontId="0" fillId="0" borderId="23" xfId="0" applyBorder="1"/>
    <xf numFmtId="2" fontId="0" fillId="0" borderId="0" xfId="0" applyNumberFormat="1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6" fillId="0" borderId="0" xfId="0" applyFont="1"/>
    <xf numFmtId="164" fontId="16" fillId="0" borderId="0" xfId="0" applyNumberFormat="1" applyFont="1" applyBorder="1"/>
    <xf numFmtId="164" fontId="16" fillId="0" borderId="18" xfId="0" applyNumberFormat="1" applyFont="1" applyBorder="1"/>
    <xf numFmtId="0" fontId="22" fillId="0" borderId="18" xfId="0" applyFont="1" applyBorder="1" applyAlignment="1">
      <alignment horizontal="center"/>
    </xf>
    <xf numFmtId="0" fontId="0" fillId="0" borderId="31" xfId="0" applyBorder="1"/>
    <xf numFmtId="0" fontId="0" fillId="0" borderId="32" xfId="0" applyBorder="1"/>
    <xf numFmtId="0" fontId="22" fillId="0" borderId="32" xfId="0" applyFont="1" applyBorder="1"/>
    <xf numFmtId="0" fontId="0" fillId="0" borderId="33" xfId="0" applyBorder="1"/>
    <xf numFmtId="0" fontId="16" fillId="0" borderId="0" xfId="0" applyFont="1" applyBorder="1"/>
    <xf numFmtId="0" fontId="16" fillId="0" borderId="18" xfId="0" applyFont="1" applyBorder="1"/>
    <xf numFmtId="0" fontId="22" fillId="0" borderId="26" xfId="0" applyFont="1" applyBorder="1"/>
    <xf numFmtId="0" fontId="0" fillId="0" borderId="37" xfId="0" applyBorder="1"/>
    <xf numFmtId="0" fontId="0" fillId="0" borderId="38" xfId="0" applyBorder="1"/>
    <xf numFmtId="2" fontId="0" fillId="0" borderId="38" xfId="0" applyNumberFormat="1" applyBorder="1"/>
    <xf numFmtId="0" fontId="0" fillId="0" borderId="39" xfId="0" applyBorder="1"/>
    <xf numFmtId="0" fontId="22" fillId="0" borderId="0" xfId="0" applyFont="1" applyBorder="1"/>
    <xf numFmtId="0" fontId="0" fillId="0" borderId="40" xfId="0" applyBorder="1"/>
    <xf numFmtId="0" fontId="0" fillId="0" borderId="41" xfId="0" applyBorder="1"/>
    <xf numFmtId="0" fontId="0" fillId="0" borderId="44" xfId="0" applyBorder="1"/>
    <xf numFmtId="0" fontId="0" fillId="0" borderId="45" xfId="0" applyBorder="1"/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23" fillId="0" borderId="0" xfId="0" applyFont="1"/>
    <xf numFmtId="0" fontId="0" fillId="0" borderId="42" xfId="0" applyBorder="1"/>
    <xf numFmtId="0" fontId="0" fillId="0" borderId="43" xfId="0" applyBorder="1"/>
    <xf numFmtId="0" fontId="16" fillId="0" borderId="42" xfId="0" applyFont="1" applyBorder="1" applyAlignment="1">
      <alignment horizontal="center"/>
    </xf>
    <xf numFmtId="0" fontId="16" fillId="0" borderId="43" xfId="0" applyFont="1" applyBorder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NumberFormat="1"/>
    <xf numFmtId="0" fontId="24" fillId="0" borderId="32" xfId="0" applyFont="1" applyBorder="1" applyAlignment="1">
      <alignment horizontal="center"/>
    </xf>
    <xf numFmtId="165" fontId="24" fillId="0" borderId="32" xfId="0" applyNumberFormat="1" applyFont="1" applyBorder="1" applyAlignment="1">
      <alignment horizontal="center"/>
    </xf>
    <xf numFmtId="2" fontId="24" fillId="0" borderId="32" xfId="0" applyNumberFormat="1" applyFont="1" applyBorder="1" applyAlignment="1">
      <alignment horizontal="center"/>
    </xf>
    <xf numFmtId="0" fontId="25" fillId="0" borderId="0" xfId="0" applyFont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32" xfId="0" applyBorder="1" applyAlignment="1">
      <alignment horizontal="right"/>
    </xf>
    <xf numFmtId="165" fontId="0" fillId="0" borderId="32" xfId="0" applyNumberFormat="1" applyBorder="1" applyAlignment="1">
      <alignment horizontal="right"/>
    </xf>
    <xf numFmtId="2" fontId="0" fillId="0" borderId="32" xfId="0" applyNumberFormat="1" applyBorder="1" applyAlignment="1">
      <alignment horizontal="righ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8" xfId="0" applyBorder="1"/>
    <xf numFmtId="0" fontId="0" fillId="0" borderId="0" xfId="0" pivotButton="1"/>
    <xf numFmtId="166" fontId="0" fillId="0" borderId="0" xfId="0" applyNumberFormat="1" applyBorder="1"/>
    <xf numFmtId="166" fontId="0" fillId="0" borderId="44" xfId="0" applyNumberFormat="1" applyBorder="1"/>
    <xf numFmtId="0" fontId="21" fillId="0" borderId="34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3" fillId="0" borderId="40" xfId="0" applyFont="1" applyBorder="1" applyAlignment="1">
      <alignment vertical="center" wrapText="1"/>
    </xf>
    <xf numFmtId="0" fontId="23" fillId="0" borderId="38" xfId="0" applyFont="1" applyBorder="1" applyAlignment="1">
      <alignment vertical="center" wrapText="1"/>
    </xf>
    <xf numFmtId="0" fontId="23" fillId="0" borderId="41" xfId="0" applyFont="1" applyBorder="1" applyAlignment="1">
      <alignment vertical="center" wrapText="1"/>
    </xf>
    <xf numFmtId="0" fontId="23" fillId="0" borderId="42" xfId="0" applyFont="1" applyBorder="1" applyAlignment="1">
      <alignment vertical="center" wrapText="1"/>
    </xf>
    <xf numFmtId="0" fontId="23" fillId="0" borderId="32" xfId="0" applyFont="1" applyBorder="1" applyAlignment="1">
      <alignment vertical="center" wrapText="1"/>
    </xf>
    <xf numFmtId="0" fontId="23" fillId="0" borderId="43" xfId="0" applyFont="1" applyBorder="1" applyAlignment="1">
      <alignment vertical="center" wrapText="1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3" fillId="0" borderId="40" xfId="0" applyFont="1" applyBorder="1" applyAlignment="1">
      <alignment horizontal="left" wrapText="1"/>
    </xf>
    <xf numFmtId="0" fontId="23" fillId="0" borderId="38" xfId="0" applyFont="1" applyBorder="1" applyAlignment="1">
      <alignment horizontal="left" wrapText="1"/>
    </xf>
    <xf numFmtId="0" fontId="23" fillId="0" borderId="41" xfId="0" applyFont="1" applyBorder="1" applyAlignment="1">
      <alignment horizontal="left" wrapText="1"/>
    </xf>
    <xf numFmtId="0" fontId="23" fillId="0" borderId="42" xfId="0" applyFont="1" applyBorder="1" applyAlignment="1">
      <alignment horizontal="left" wrapText="1"/>
    </xf>
    <xf numFmtId="0" fontId="23" fillId="0" borderId="32" xfId="0" applyFont="1" applyBorder="1" applyAlignment="1">
      <alignment horizontal="left" wrapText="1"/>
    </xf>
    <xf numFmtId="0" fontId="23" fillId="0" borderId="43" xfId="0" applyFont="1" applyBorder="1" applyAlignment="1">
      <alignment horizontal="left" wrapText="1"/>
    </xf>
    <xf numFmtId="0" fontId="0" fillId="0" borderId="3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23" fillId="0" borderId="40" xfId="0" applyFont="1" applyBorder="1" applyAlignment="1">
      <alignment horizontal="left" vertical="center" wrapText="1"/>
    </xf>
    <xf numFmtId="0" fontId="23" fillId="0" borderId="38" xfId="0" applyFont="1" applyBorder="1" applyAlignment="1">
      <alignment horizontal="left" vertical="center" wrapText="1"/>
    </xf>
    <xf numFmtId="0" fontId="23" fillId="0" borderId="41" xfId="0" applyFont="1" applyBorder="1" applyAlignment="1">
      <alignment horizontal="left" vertical="center" wrapText="1"/>
    </xf>
    <xf numFmtId="0" fontId="23" fillId="0" borderId="42" xfId="0" applyFont="1" applyBorder="1" applyAlignment="1">
      <alignment horizontal="left" vertical="center" wrapText="1"/>
    </xf>
    <xf numFmtId="0" fontId="23" fillId="0" borderId="32" xfId="0" applyFont="1" applyBorder="1" applyAlignment="1">
      <alignment horizontal="left" vertical="center" wrapText="1"/>
    </xf>
    <xf numFmtId="0" fontId="23" fillId="0" borderId="43" xfId="0" applyFont="1" applyBorder="1" applyAlignment="1">
      <alignment horizontal="left" vertical="center" wrapText="1"/>
    </xf>
    <xf numFmtId="0" fontId="0" fillId="0" borderId="40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Border="1" applyAlignment="1">
      <alignment horizontal="center"/>
    </xf>
    <xf numFmtId="0" fontId="23" fillId="0" borderId="46" xfId="0" applyFont="1" applyBorder="1" applyAlignment="1">
      <alignment horizontal="center"/>
    </xf>
    <xf numFmtId="0" fontId="23" fillId="0" borderId="35" xfId="0" applyFont="1" applyBorder="1" applyAlignment="1">
      <alignment horizontal="center"/>
    </xf>
    <xf numFmtId="0" fontId="23" fillId="0" borderId="47" xfId="0" applyFont="1" applyBorder="1" applyAlignment="1">
      <alignment horizontal="center"/>
    </xf>
    <xf numFmtId="0" fontId="0" fillId="0" borderId="4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" formatCode="0"/>
    </dxf>
    <dxf>
      <numFmt numFmtId="165" formatCode="0.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65" formatCode="0.0"/>
    </dxf>
    <dxf>
      <numFmt numFmtId="2" formatCode="0.00"/>
    </dxf>
    <dxf>
      <numFmt numFmtId="2" formatCode="0.00"/>
    </dxf>
    <dxf>
      <numFmt numFmtId="1" formatCode="0"/>
    </dxf>
    <dxf>
      <numFmt numFmtId="0" formatCode="General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[UndergradSurvey2 (1).xlsx]pivots!PivotTable3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Major</a:t>
            </a:r>
          </a:p>
        </c:rich>
      </c:tx>
      <c:layout>
        <c:manualLayout>
          <c:xMode val="edge"/>
          <c:yMode val="edge"/>
          <c:x val="0.44854396074053959"/>
          <c:y val="5.2760465798737805E-2"/>
        </c:manualLayout>
      </c:layout>
      <c:spPr>
        <a:noFill/>
        <a:ln>
          <a:noFill/>
        </a:ln>
        <a:effectLst/>
      </c:spPr>
    </c:title>
    <c:pivotFmts>
      <c:pivotFmt>
        <c:idx val="0"/>
        <c:dLbl>
          <c:idx val="0"/>
          <c:dLblPos val="outEnd"/>
          <c:showCatName val="1"/>
          <c:showPercent val="1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CatName val="1"/>
          <c:showPercent val="1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0" tIns="19050" rIns="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0" tIns="19050" rIns="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0" tIns="19050" rIns="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0" tIns="19050" rIns="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3.4275921165381196E-2"/>
              <c:y val="-3.9473697842829766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0" tIns="19050" rIns="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0" tIns="19050" rIns="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3.4275921165381334E-2"/>
              <c:y val="-2.6315798561886549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0" tIns="19050" rIns="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6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0" tIns="19050" rIns="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/>
            </c:ext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3.4275921165381196E-2"/>
              <c:y val="-3.9473697842829766E-2"/>
            </c:manualLayout>
          </c:layout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8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0" tIns="19050" rIns="0" bIns="19050" anchor="ctr" anchorCtr="1">
              <a:no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/>
            </c:ext>
          </c:extLst>
        </c:dLbl>
      </c:pivotFmt>
      <c:pivotFmt>
        <c:idx val="49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0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1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3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3.4275921165381334E-2"/>
              <c:y val="-2.6315798561886549E-2"/>
            </c:manualLayout>
          </c:layout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4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pivots!$B$21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3.4275921165381196E-2"/>
                  <c:y val="-3.9473697842829766E-2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spPr>
                <a:pattFill prst="pct75">
                  <a:fgClr>
                    <a:sysClr val="windowText" lastClr="000000">
                      <a:lumMod val="75000"/>
                      <a:lumOff val="25000"/>
                    </a:sysClr>
                  </a:fgClr>
                  <a:bgClr>
                    <a:sysClr val="windowText" lastClr="000000">
                      <a:lumMod val="65000"/>
                      <a:lumOff val="35000"/>
                    </a:sysClr>
                  </a:bgClr>
                </a:pattFill>
                <a:ln>
                  <a:noFill/>
                </a:ln>
                <a:effectLst>
                  <a:outerShdw blurRad="50800" dist="381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clip" horzOverflow="clip" vert="horz" wrap="square" lIns="0" tIns="19050" rIns="0" bIns="19050" anchor="ctr" anchorCtr="1">
                  <a:noAutofit/>
                </a:bodyPr>
                <a:lstStyle/>
                <a:p>
                  <a:pPr>
                    <a:defRPr lang="en-US"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dLbl>
            <c:dLbl>
              <c:idx val="6"/>
              <c:layout>
                <c:manualLayout>
                  <c:x val="-3.4275921165381334E-2"/>
                  <c:y val="-2.6315798561886549E-2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0" tIns="19050" rIns="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CatName val="1"/>
            <c:showPercent val="1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</c:dLbls>
          <c:cat>
            <c:strRef>
              <c:f>pivots!$A$22:$A$30</c:f>
              <c:strCache>
                <c:ptCount val="8"/>
                <c:pt idx="0">
                  <c:v>Accounting</c:v>
                </c:pt>
                <c:pt idx="1">
                  <c:v>CIS</c:v>
                </c:pt>
                <c:pt idx="2">
                  <c:v>Economics/Finance</c:v>
                </c:pt>
                <c:pt idx="3">
                  <c:v>International Business</c:v>
                </c:pt>
                <c:pt idx="4">
                  <c:v>Management</c:v>
                </c:pt>
                <c:pt idx="5">
                  <c:v>Other</c:v>
                </c:pt>
                <c:pt idx="6">
                  <c:v>Retailing/Marketing</c:v>
                </c:pt>
                <c:pt idx="7">
                  <c:v>Undecided</c:v>
                </c:pt>
              </c:strCache>
            </c:strRef>
          </c:cat>
          <c:val>
            <c:numRef>
              <c:f>pivots!$B$22:$B$30</c:f>
              <c:numCache>
                <c:formatCode>General</c:formatCode>
                <c:ptCount val="8"/>
                <c:pt idx="0">
                  <c:v>7</c:v>
                </c:pt>
                <c:pt idx="1">
                  <c:v>4</c:v>
                </c:pt>
                <c:pt idx="2">
                  <c:v>11</c:v>
                </c:pt>
                <c:pt idx="3">
                  <c:v>6</c:v>
                </c:pt>
                <c:pt idx="4">
                  <c:v>10</c:v>
                </c:pt>
                <c:pt idx="5">
                  <c:v>7</c:v>
                </c:pt>
                <c:pt idx="6">
                  <c:v>14</c:v>
                </c:pt>
                <c:pt idx="7">
                  <c:v>3</c:v>
                </c:pt>
              </c:numCache>
            </c:numRef>
          </c:val>
        </c:ser>
        <c:dLbls/>
        <c:firstSliceAng val="0"/>
      </c:pieChart>
      <c:spPr>
        <a:noFill/>
        <a:ln>
          <a:noFill/>
        </a:ln>
        <a:effectLst/>
      </c:spPr>
    </c:plotArea>
    <c:plotVisOnly val="1"/>
    <c:dispBlanksAs val="zero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[UndergradSurvey2 (1).xlsx]pivots!PivotTable7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</a:p>
        </c:rich>
      </c:tx>
      <c:spPr>
        <a:noFill/>
        <a:ln>
          <a:noFill/>
        </a:ln>
        <a:effectLst/>
      </c:spPr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pivots!$E$21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CatName val="1"/>
            <c:showPercent val="1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</c:dLbls>
          <c:cat>
            <c:strRef>
              <c:f>pivots!$D$22:$D$24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pivots!$E$22:$E$24</c:f>
              <c:numCache>
                <c:formatCode>0</c:formatCode>
                <c:ptCount val="2"/>
                <c:pt idx="0">
                  <c:v>33</c:v>
                </c:pt>
                <c:pt idx="1">
                  <c:v>29</c:v>
                </c:pt>
              </c:numCache>
            </c:numRef>
          </c:val>
        </c:ser>
        <c:dLbls/>
        <c:firstSliceAng val="0"/>
      </c:pieChart>
      <c:spPr>
        <a:noFill/>
        <a:ln>
          <a:noFill/>
        </a:ln>
        <a:effectLst/>
      </c:spPr>
    </c:plotArea>
    <c:plotVisOnly val="1"/>
    <c:dispBlanksAs val="zero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[UndergradSurvey2 (1).xlsx]pivots!PivotTable8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</a:p>
        </c:rich>
      </c:tx>
      <c:layout>
        <c:manualLayout>
          <c:xMode val="edge"/>
          <c:yMode val="edge"/>
          <c:x val="0.4755497527816368"/>
          <c:y val="5.6354655001995338E-2"/>
        </c:manualLayout>
      </c:layout>
      <c:spPr>
        <a:noFill/>
        <a:ln>
          <a:noFill/>
        </a:ln>
        <a:effectLst/>
      </c:spPr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pivots!$E$26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CatName val="1"/>
            <c:showPercent val="1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</c:dLbls>
          <c:cat>
            <c:strRef>
              <c:f>pivots!$D$27:$D$30</c:f>
              <c:strCache>
                <c:ptCount val="3"/>
                <c:pt idx="0">
                  <c:v>Junior</c:v>
                </c:pt>
                <c:pt idx="1">
                  <c:v>Senior</c:v>
                </c:pt>
                <c:pt idx="2">
                  <c:v>Sophomore</c:v>
                </c:pt>
              </c:strCache>
            </c:strRef>
          </c:cat>
          <c:val>
            <c:numRef>
              <c:f>pivots!$E$27:$E$30</c:f>
              <c:numCache>
                <c:formatCode>0</c:formatCode>
                <c:ptCount val="3"/>
                <c:pt idx="0">
                  <c:v>25</c:v>
                </c:pt>
                <c:pt idx="1">
                  <c:v>31</c:v>
                </c:pt>
                <c:pt idx="2">
                  <c:v>6</c:v>
                </c:pt>
              </c:numCache>
            </c:numRef>
          </c:val>
        </c:ser>
        <c:dLbls/>
        <c:firstSliceAng val="0"/>
      </c:pieChart>
      <c:spPr>
        <a:noFill/>
        <a:ln>
          <a:noFill/>
        </a:ln>
        <a:effectLst/>
      </c:spPr>
    </c:plotArea>
    <c:plotVisOnly val="1"/>
    <c:dispBlanksAs val="zero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[UndergradSurvey2 (1).xlsx]pivots!PivotTable9</c:name>
    <c:fmtId val="3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Grad Intention</a:t>
            </a:r>
          </a:p>
        </c:rich>
      </c:tx>
      <c:layout>
        <c:manualLayout>
          <c:xMode val="edge"/>
          <c:yMode val="edge"/>
          <c:x val="0.42676494496480805"/>
          <c:y val="6.0749099501076119E-2"/>
        </c:manualLayout>
      </c:layout>
      <c:spPr>
        <a:noFill/>
        <a:ln>
          <a:noFill/>
        </a:ln>
        <a:effectLst/>
      </c:spPr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895464500058504E-2"/>
              <c:y val="9.6167317156773645E-3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3994015079325279E-2"/>
              <c:y val="7.0928741349443394E-3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5EABC1B5-A56C-42DC-916C-0C1FCD5E737A}" type="CATEGORYNAME">
                  <a:rPr lang="en-US" sz="800"/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/>
                  <a:t>
</a:t>
                </a:r>
                <a:fld id="{ABFFD024-334A-4A21-87A8-5EC54CA69354}" type="PERCENTAGE">
                  <a:rPr lang="en-US" baseline="0"/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/>
              </a:p>
            </c:rich>
          </c:tx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5102061286925123E-2"/>
              <c:y val="-9.7796700143122917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10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1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6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7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pivots!$B$40</c:f>
              <c:strCache>
                <c:ptCount val="1"/>
                <c:pt idx="0">
                  <c:v>Count of Grad Intention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CatName val="1"/>
            <c:showPercent val="1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</c:dLbls>
          <c:cat>
            <c:multiLvlStrRef>
              <c:f>pivots!$A$41:$A$46</c:f>
              <c:multiLvlStrCache>
                <c:ptCount val="3"/>
                <c:lvl>
                  <c:pt idx="0">
                    <c:v>No</c:v>
                  </c:pt>
                  <c:pt idx="1">
                    <c:v>Undecided</c:v>
                  </c:pt>
                  <c:pt idx="2">
                    <c:v>Yes</c:v>
                  </c:pt>
                </c:lvl>
                <c:lvl>
                  <c:pt idx="0">
                    <c:v>Group1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pivots!$B$41:$B$46</c:f>
              <c:numCache>
                <c:formatCode>0</c:formatCode>
                <c:ptCount val="3"/>
                <c:pt idx="0">
                  <c:v>12</c:v>
                </c:pt>
                <c:pt idx="1">
                  <c:v>22</c:v>
                </c:pt>
                <c:pt idx="2">
                  <c:v>28</c:v>
                </c:pt>
              </c:numCache>
            </c:numRef>
          </c:val>
        </c:ser>
        <c:ser>
          <c:idx val="1"/>
          <c:order val="1"/>
          <c:tx>
            <c:strRef>
              <c:f>pivots!$C$40</c:f>
              <c:strCache>
                <c:ptCount val="1"/>
                <c:pt idx="0">
                  <c:v>Average of GPA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cat>
            <c:multiLvlStrRef>
              <c:f>pivots!$A$41:$A$46</c:f>
              <c:multiLvlStrCache>
                <c:ptCount val="3"/>
                <c:lvl>
                  <c:pt idx="0">
                    <c:v>No</c:v>
                  </c:pt>
                  <c:pt idx="1">
                    <c:v>Undecided</c:v>
                  </c:pt>
                  <c:pt idx="2">
                    <c:v>Yes</c:v>
                  </c:pt>
                </c:lvl>
                <c:lvl>
                  <c:pt idx="0">
                    <c:v>Group1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pivots!$C$41:$C$46</c:f>
              <c:numCache>
                <c:formatCode>0.00</c:formatCode>
                <c:ptCount val="3"/>
                <c:pt idx="0">
                  <c:v>3.1416666666666671</c:v>
                </c:pt>
                <c:pt idx="1">
                  <c:v>3.1795454545454547</c:v>
                </c:pt>
                <c:pt idx="2">
                  <c:v>3.0778571428571433</c:v>
                </c:pt>
              </c:numCache>
            </c:numRef>
          </c:val>
        </c:ser>
        <c:ser>
          <c:idx val="2"/>
          <c:order val="2"/>
          <c:tx>
            <c:strRef>
              <c:f>pivots!$D$40</c:f>
              <c:strCache>
                <c:ptCount val="1"/>
                <c:pt idx="0">
                  <c:v>StdDev of GPA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cat>
            <c:multiLvlStrRef>
              <c:f>pivots!$A$41:$A$46</c:f>
              <c:multiLvlStrCache>
                <c:ptCount val="3"/>
                <c:lvl>
                  <c:pt idx="0">
                    <c:v>No</c:v>
                  </c:pt>
                  <c:pt idx="1">
                    <c:v>Undecided</c:v>
                  </c:pt>
                  <c:pt idx="2">
                    <c:v>Yes</c:v>
                  </c:pt>
                </c:lvl>
                <c:lvl>
                  <c:pt idx="0">
                    <c:v>Group1</c:v>
                  </c:pt>
                  <c:pt idx="2">
                    <c:v>Yes</c:v>
                  </c:pt>
                </c:lvl>
              </c:multiLvlStrCache>
            </c:multiLvlStrRef>
          </c:cat>
          <c:val>
            <c:numRef>
              <c:f>pivots!$D$41:$D$46</c:f>
              <c:numCache>
                <c:formatCode>0.00</c:formatCode>
                <c:ptCount val="3"/>
                <c:pt idx="0">
                  <c:v>0.42524502740576864</c:v>
                </c:pt>
                <c:pt idx="1">
                  <c:v>0.36046897063114552</c:v>
                </c:pt>
                <c:pt idx="2">
                  <c:v>0.37925225791321793</c:v>
                </c:pt>
              </c:numCache>
            </c:numRef>
          </c:val>
        </c:ser>
        <c:dLbls/>
        <c:firstSliceAng val="0"/>
      </c:pieChart>
      <c:spPr>
        <a:noFill/>
        <a:ln>
          <a:noFill/>
        </a:ln>
        <a:effectLst/>
      </c:spPr>
    </c:plotArea>
    <c:plotVisOnly val="1"/>
    <c:dispBlanksAs val="zero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[UndergradSurvey2 (1).xlsx]pivots!PivotTable10</c:name>
    <c:fmtId val="4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Employment</a:t>
            </a:r>
            <a:endParaRPr lang="en-US"/>
          </a:p>
        </c:rich>
      </c:tx>
      <c:layout>
        <c:manualLayout>
          <c:xMode val="edge"/>
          <c:yMode val="edge"/>
          <c:x val="0.46225639806384761"/>
          <c:y val="4.2438357177183847E-2"/>
        </c:manualLayout>
      </c:layout>
      <c:spPr>
        <a:noFill/>
        <a:ln>
          <a:noFill/>
        </a:ln>
        <a:effectLst/>
      </c:spPr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pivots!$H$21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CatName val="1"/>
            <c:showPercent val="1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</c:dLbls>
          <c:cat>
            <c:strRef>
              <c:f>pivots!$G$22:$G$25</c:f>
              <c:strCache>
                <c:ptCount val="3"/>
                <c:pt idx="0">
                  <c:v>Full-Time</c:v>
                </c:pt>
                <c:pt idx="1">
                  <c:v>Part-Time</c:v>
                </c:pt>
                <c:pt idx="2">
                  <c:v>Unemployed</c:v>
                </c:pt>
              </c:strCache>
            </c:strRef>
          </c:cat>
          <c:val>
            <c:numRef>
              <c:f>pivots!$H$22:$H$25</c:f>
              <c:numCache>
                <c:formatCode>0</c:formatCode>
                <c:ptCount val="3"/>
                <c:pt idx="0">
                  <c:v>10</c:v>
                </c:pt>
                <c:pt idx="1">
                  <c:v>43</c:v>
                </c:pt>
                <c:pt idx="2">
                  <c:v>9</c:v>
                </c:pt>
              </c:numCache>
            </c:numRef>
          </c:val>
        </c:ser>
        <c:dLbls/>
        <c:firstSliceAng val="0"/>
      </c:pieChart>
      <c:spPr>
        <a:noFill/>
        <a:ln>
          <a:noFill/>
        </a:ln>
        <a:effectLst/>
      </c:spPr>
    </c:plotArea>
    <c:plotVisOnly val="1"/>
    <c:dispBlanksAs val="zero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pivotSource>
    <c:name>[UndergradSurvey2 (1).xlsx]pivots!PivotTable12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Computer</a:t>
            </a:r>
          </a:p>
        </c:rich>
      </c:tx>
      <c:layout>
        <c:manualLayout>
          <c:xMode val="edge"/>
          <c:yMode val="edge"/>
          <c:x val="0.4584754151131068"/>
          <c:y val="6.121784776902886E-2"/>
        </c:manualLayout>
      </c:layout>
      <c:spPr>
        <a:noFill/>
        <a:ln>
          <a:noFill/>
        </a:ln>
        <a:effectLst/>
      </c:spPr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3124178092792141"/>
              <c:y val="4.29259386055004E-3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571160759996609"/>
              <c:y val="-1.7810795389706723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5200650194783867E-2"/>
              <c:y val="2.9414584046559399E-3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9"/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3124178092792141"/>
              <c:y val="4.29259386055004E-3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/>
            </c:ext>
          </c:extLst>
        </c:dLbl>
      </c:pivotFmt>
      <c:pivotFmt>
        <c:idx val="1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571160759996609"/>
              <c:y val="-1.7810795389706723E-2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/>
            </c:ext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5200650194783867E-2"/>
              <c:y val="2.9414584046559399E-3"/>
            </c:manualLayout>
          </c:layout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lang="en-US"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CatName val="1"/>
          <c:showPercent val="1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pattFill prst="pct75">
                  <a:fgClr>
                    <a:schemeClr val="dk1">
                      <a:lumMod val="75000"/>
                      <a:lumOff val="25000"/>
                    </a:schemeClr>
                  </a:fgClr>
                  <a:bgClr>
                    <a:schemeClr val="dk1">
                      <a:lumMod val="65000"/>
                      <a:lumOff val="35000"/>
                    </a:schemeClr>
                  </a:bgClr>
                </a:pattFill>
                <a:ln>
                  <a:noFill/>
                </a:ln>
              </c15:spPr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pivots!$B$33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0.13124178092792141"/>
                  <c:y val="4.29259386055004E-3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1"/>
              <c:layout>
                <c:manualLayout>
                  <c:x val="-0.1571160759996609"/>
                  <c:y val="-1.7810795389706723E-2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dLbl>
              <c:idx val="2"/>
              <c:layout>
                <c:manualLayout>
                  <c:x val="-9.5200650194783867E-2"/>
                  <c:y val="2.9414584046559399E-3"/>
                </c:manualLayout>
              </c:layout>
              <c:dLblPos val="bestFit"/>
              <c:showCatName val="1"/>
              <c:showPercent val="1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</c15:spPr>
                  <c15:layout/>
                </c:ext>
              </c:extLst>
            </c:dLbl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CatName val="1"/>
            <c:showPercent val="1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</c:dLbls>
          <c:cat>
            <c:strRef>
              <c:f>pivots!$A$34:$A$37</c:f>
              <c:strCache>
                <c:ptCount val="3"/>
                <c:pt idx="0">
                  <c:v>Desktop</c:v>
                </c:pt>
                <c:pt idx="1">
                  <c:v>Laptop</c:v>
                </c:pt>
                <c:pt idx="2">
                  <c:v>Tablet</c:v>
                </c:pt>
              </c:strCache>
            </c:strRef>
          </c:cat>
          <c:val>
            <c:numRef>
              <c:f>pivots!$B$34:$B$37</c:f>
              <c:numCache>
                <c:formatCode>0</c:formatCode>
                <c:ptCount val="3"/>
                <c:pt idx="0">
                  <c:v>5</c:v>
                </c:pt>
                <c:pt idx="1">
                  <c:v>55</c:v>
                </c:pt>
                <c:pt idx="2">
                  <c:v>2</c:v>
                </c:pt>
              </c:numCache>
            </c:numRef>
          </c:val>
        </c:ser>
        <c:dLbls/>
        <c:firstSliceAng val="0"/>
      </c:pieChart>
      <c:spPr>
        <a:noFill/>
        <a:ln>
          <a:noFill/>
        </a:ln>
        <a:effectLst/>
      </c:spPr>
    </c:plotArea>
    <c:plotVisOnly val="1"/>
    <c:dispBlanksAs val="zero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95251</xdr:colOff>
      <xdr:row>23</xdr:row>
      <xdr:rowOff>66677</xdr:rowOff>
    </xdr:from>
    <xdr:to>
      <xdr:col>5</xdr:col>
      <xdr:colOff>552451</xdr:colOff>
      <xdr:row>38</xdr:row>
      <xdr:rowOff>57151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114301</xdr:colOff>
      <xdr:row>14</xdr:row>
      <xdr:rowOff>9525</xdr:rowOff>
    </xdr:from>
    <xdr:to>
      <xdr:col>4</xdr:col>
      <xdr:colOff>409575</xdr:colOff>
      <xdr:row>22</xdr:row>
      <xdr:rowOff>104774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523873</xdr:colOff>
      <xdr:row>13</xdr:row>
      <xdr:rowOff>171447</xdr:rowOff>
    </xdr:from>
    <xdr:to>
      <xdr:col>10</xdr:col>
      <xdr:colOff>523875</xdr:colOff>
      <xdr:row>22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28575</xdr:colOff>
      <xdr:row>23</xdr:row>
      <xdr:rowOff>47627</xdr:rowOff>
    </xdr:from>
    <xdr:to>
      <xdr:col>10</xdr:col>
      <xdr:colOff>495301</xdr:colOff>
      <xdr:row>38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104775</xdr:colOff>
      <xdr:row>38</xdr:row>
      <xdr:rowOff>171450</xdr:rowOff>
    </xdr:from>
    <xdr:to>
      <xdr:col>5</xdr:col>
      <xdr:colOff>552450</xdr:colOff>
      <xdr:row>49</xdr:row>
      <xdr:rowOff>142875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</xdr:colOff>
      <xdr:row>38</xdr:row>
      <xdr:rowOff>152400</xdr:rowOff>
    </xdr:from>
    <xdr:to>
      <xdr:col>10</xdr:col>
      <xdr:colOff>561975</xdr:colOff>
      <xdr:row>49</xdr:row>
      <xdr:rowOff>133350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UndergradSurvey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haruc/Downloads/UndergradSurvey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859.639872222222" createdVersion="5" refreshedVersion="5" minRefreshableVersion="3" recordCount="62">
  <cacheSource type="worksheet">
    <worksheetSource ref="A1:O63" sheet="DATA" r:id="rId2"/>
  </cacheSource>
  <cacheFields count="16">
    <cacheField name="ID" numFmtId="0">
      <sharedItems containsSemiMixedTypes="0" containsString="0" containsNumber="1" containsInteger="1" minValue="1" maxValue="62"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26" count="8">
        <n v="20"/>
        <n v="23"/>
        <n v="21"/>
        <n v="22"/>
        <n v="24"/>
        <n v="19"/>
        <n v="18"/>
        <n v="26"/>
      </sharedItems>
    </cacheField>
    <cacheField name="Class" numFmtId="0">
      <sharedItems count="3">
        <s v="Junior"/>
        <s v="Senior"/>
        <s v="Sophomore"/>
      </sharedItems>
    </cacheField>
    <cacheField name="Major" numFmtId="0">
      <sharedItems count="8">
        <s v="Other"/>
        <s v="Management"/>
        <s v="CIS"/>
        <s v="Economics/Finance"/>
        <s v="Undecided"/>
        <s v="International Business"/>
        <s v="Retailing/Marketing"/>
        <s v="Accounting"/>
      </sharedItems>
    </cacheField>
    <cacheField name="Grad Intention" numFmtId="0">
      <sharedItems count="3">
        <s v="Yes"/>
        <s v="Undecided"/>
        <s v="No"/>
      </sharedItems>
      <fieldGroup par="15"/>
    </cacheField>
    <cacheField name="GPA" numFmtId="164">
      <sharedItems containsSemiMixedTypes="0" containsString="0" containsNumber="1" minValue="2.34" maxValue="3.9"/>
    </cacheField>
    <cacheField name="Employment" numFmtId="0">
      <sharedItems count="3">
        <s v="Full-Time"/>
        <s v="Part-Time"/>
        <s v="Unemployed"/>
      </sharedItems>
    </cacheField>
    <cacheField name="Salary" numFmtId="164">
      <sharedItems containsSemiMixedTypes="0" containsString="0" containsNumber="1" minValue="25" maxValue="80"/>
    </cacheField>
    <cacheField name="Social Networking" numFmtId="0">
      <sharedItems containsSemiMixedTypes="0" containsString="0" containsNumber="1" containsInteger="1" minValue="0" maxValue="4"/>
    </cacheField>
    <cacheField name="Satisfaction" numFmtId="0">
      <sharedItems containsSemiMixedTypes="0" containsString="0" containsNumber="1" containsInteger="1" minValue="1" maxValue="6"/>
    </cacheField>
    <cacheField name="Spending" numFmtId="0">
      <sharedItems containsSemiMixedTypes="0" containsString="0" containsNumber="1" containsInteger="1" minValue="100" maxValue="1400"/>
    </cacheField>
    <cacheField name="Computer" numFmtId="0">
      <sharedItems count="3">
        <s v="Laptop"/>
        <s v="Tablet"/>
        <s v="Desktop"/>
      </sharedItems>
    </cacheField>
    <cacheField name="Text Messages" numFmtId="0">
      <sharedItems containsSemiMixedTypes="0" containsString="0" containsNumber="1" containsInteger="1" minValue="0" maxValue="900"/>
    </cacheField>
    <cacheField name="Wealth" numFmtId="2">
      <sharedItems containsSemiMixedTypes="0" containsString="0" containsNumber="1" minValue="0.1" maxValue="100"/>
    </cacheField>
    <cacheField name="Grad Intention2" numFmtId="0" databaseField="0">
      <fieldGroup base="5">
        <discretePr count="3">
          <x v="0"/>
          <x v="1"/>
          <x v="1"/>
        </discretePr>
        <groupItems count="2">
          <s v="Yes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868.80766539352" createdVersion="5" refreshedVersion="5" minRefreshableVersion="3" recordCount="62">
  <cacheSource type="worksheet">
    <worksheetSource ref="A1:O63" sheet="data" r:id="rId2"/>
  </cacheSource>
  <cacheFields count="15">
    <cacheField name="ID" numFmtId="0">
      <sharedItems containsSemiMixedTypes="0" containsString="0" containsNumber="1" containsInteger="1" minValue="1" maxValue="62"/>
    </cacheField>
    <cacheField name="Gender" numFmtId="0">
      <sharedItems count="2">
        <s v="Female"/>
        <s v="Male"/>
      </sharedItems>
    </cacheField>
    <cacheField name="Age" numFmtId="0">
      <sharedItems containsSemiMixedTypes="0" containsString="0" containsNumber="1" containsInteger="1" minValue="18" maxValue="26"/>
    </cacheField>
    <cacheField name="Class" numFmtId="0">
      <sharedItems/>
    </cacheField>
    <cacheField name="Major" numFmtId="0">
      <sharedItems/>
    </cacheField>
    <cacheField name="Grad Intention" numFmtId="0">
      <sharedItems count="3">
        <s v="Yes"/>
        <s v="Undecided"/>
        <s v="No"/>
      </sharedItems>
    </cacheField>
    <cacheField name="GPA" numFmtId="164">
      <sharedItems containsSemiMixedTypes="0" containsString="0" containsNumber="1" minValue="2.34" maxValue="3.9" count="25">
        <n v="2.88"/>
        <n v="3.6"/>
        <n v="2.5"/>
        <n v="2.8"/>
        <n v="2.34"/>
        <n v="3"/>
        <n v="3.1"/>
        <n v="3.3"/>
        <n v="3.5"/>
        <n v="3.4"/>
        <n v="3.2"/>
        <n v="3.68"/>
        <n v="3.17"/>
        <n v="3.19"/>
        <n v="2.95"/>
        <n v="2.6"/>
        <n v="2.9"/>
        <n v="3.33"/>
        <n v="2.57"/>
        <n v="3.05"/>
        <n v="2.75"/>
        <n v="3.9"/>
        <n v="3.82"/>
        <n v="3.7"/>
        <n v="2.4"/>
      </sharedItems>
    </cacheField>
    <cacheField name="Employment" numFmtId="0">
      <sharedItems count="3">
        <s v="Full-Time"/>
        <s v="Part-Time"/>
        <s v="Unemployed"/>
      </sharedItems>
    </cacheField>
    <cacheField name="Salary" numFmtId="164">
      <sharedItems containsSemiMixedTypes="0" containsString="0" containsNumber="1" minValue="25" maxValue="80"/>
    </cacheField>
    <cacheField name="Social Networking" numFmtId="0">
      <sharedItems containsSemiMixedTypes="0" containsString="0" containsNumber="1" containsInteger="1" minValue="0" maxValue="4"/>
    </cacheField>
    <cacheField name="Satisfaction" numFmtId="0">
      <sharedItems containsSemiMixedTypes="0" containsString="0" containsNumber="1" containsInteger="1" minValue="1" maxValue="6"/>
    </cacheField>
    <cacheField name="Spending" numFmtId="0">
      <sharedItems containsSemiMixedTypes="0" containsString="0" containsNumber="1" containsInteger="1" minValue="100" maxValue="1400"/>
    </cacheField>
    <cacheField name="Computer" numFmtId="0">
      <sharedItems/>
    </cacheField>
    <cacheField name="Text Messages" numFmtId="0">
      <sharedItems containsSemiMixedTypes="0" containsString="0" containsNumber="1" containsInteger="1" minValue="0" maxValue="900"/>
    </cacheField>
    <cacheField name="Wealth" numFmtId="2">
      <sharedItems containsSemiMixedTypes="0" containsString="0" containsNumber="1" minValue="0.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2">
  <r>
    <n v="1"/>
    <x v="0"/>
    <x v="0"/>
    <x v="0"/>
    <x v="0"/>
    <x v="0"/>
    <n v="2.88"/>
    <x v="0"/>
    <n v="50"/>
    <n v="1"/>
    <n v="3"/>
    <n v="350"/>
    <x v="0"/>
    <n v="200"/>
    <n v="2"/>
  </r>
  <r>
    <n v="2"/>
    <x v="1"/>
    <x v="1"/>
    <x v="1"/>
    <x v="1"/>
    <x v="0"/>
    <n v="3.6"/>
    <x v="1"/>
    <n v="25"/>
    <n v="1"/>
    <n v="4"/>
    <n v="360"/>
    <x v="0"/>
    <n v="50"/>
    <n v="10"/>
  </r>
  <r>
    <n v="3"/>
    <x v="1"/>
    <x v="2"/>
    <x v="0"/>
    <x v="0"/>
    <x v="0"/>
    <n v="2.5"/>
    <x v="1"/>
    <n v="45"/>
    <n v="2"/>
    <n v="4"/>
    <n v="600"/>
    <x v="0"/>
    <n v="200"/>
    <n v="70"/>
  </r>
  <r>
    <n v="4"/>
    <x v="1"/>
    <x v="2"/>
    <x v="0"/>
    <x v="2"/>
    <x v="0"/>
    <n v="2.5"/>
    <x v="0"/>
    <n v="40"/>
    <n v="4"/>
    <n v="6"/>
    <n v="600"/>
    <x v="0"/>
    <n v="250"/>
    <n v="100"/>
  </r>
  <r>
    <n v="5"/>
    <x v="1"/>
    <x v="1"/>
    <x v="1"/>
    <x v="0"/>
    <x v="1"/>
    <n v="2.8"/>
    <x v="2"/>
    <n v="40"/>
    <n v="2"/>
    <n v="4"/>
    <n v="500"/>
    <x v="0"/>
    <n v="100"/>
    <n v="1"/>
  </r>
  <r>
    <n v="6"/>
    <x v="0"/>
    <x v="3"/>
    <x v="1"/>
    <x v="3"/>
    <x v="1"/>
    <n v="2.34"/>
    <x v="2"/>
    <n v="78"/>
    <n v="3"/>
    <n v="2"/>
    <n v="700"/>
    <x v="0"/>
    <n v="30"/>
    <n v="5"/>
  </r>
  <r>
    <n v="7"/>
    <x v="0"/>
    <x v="2"/>
    <x v="0"/>
    <x v="0"/>
    <x v="1"/>
    <n v="3"/>
    <x v="1"/>
    <n v="50"/>
    <n v="1"/>
    <n v="3"/>
    <n v="500"/>
    <x v="0"/>
    <n v="50"/>
    <n v="0.6"/>
  </r>
  <r>
    <n v="8"/>
    <x v="0"/>
    <x v="3"/>
    <x v="1"/>
    <x v="0"/>
    <x v="1"/>
    <n v="3.1"/>
    <x v="0"/>
    <n v="80"/>
    <n v="1"/>
    <n v="2"/>
    <n v="200"/>
    <x v="1"/>
    <n v="300"/>
    <n v="1"/>
  </r>
  <r>
    <n v="9"/>
    <x v="0"/>
    <x v="0"/>
    <x v="0"/>
    <x v="1"/>
    <x v="0"/>
    <n v="3.6"/>
    <x v="2"/>
    <n v="30"/>
    <n v="0"/>
    <n v="4"/>
    <n v="500"/>
    <x v="0"/>
    <n v="400"/>
    <n v="0.6"/>
  </r>
  <r>
    <n v="10"/>
    <x v="0"/>
    <x v="2"/>
    <x v="1"/>
    <x v="3"/>
    <x v="1"/>
    <n v="3.3"/>
    <x v="1"/>
    <n v="37.5"/>
    <n v="1"/>
    <n v="4"/>
    <n v="200"/>
    <x v="0"/>
    <n v="100"/>
    <n v="1"/>
  </r>
  <r>
    <n v="11"/>
    <x v="0"/>
    <x v="1"/>
    <x v="1"/>
    <x v="3"/>
    <x v="0"/>
    <n v="2.8"/>
    <x v="0"/>
    <n v="50"/>
    <n v="2"/>
    <n v="5"/>
    <n v="400"/>
    <x v="0"/>
    <n v="200"/>
    <n v="30"/>
  </r>
  <r>
    <n v="12"/>
    <x v="1"/>
    <x v="2"/>
    <x v="1"/>
    <x v="4"/>
    <x v="2"/>
    <n v="3.5"/>
    <x v="0"/>
    <n v="37"/>
    <n v="2"/>
    <n v="3"/>
    <n v="500"/>
    <x v="0"/>
    <n v="100"/>
    <n v="4"/>
  </r>
  <r>
    <n v="13"/>
    <x v="1"/>
    <x v="3"/>
    <x v="1"/>
    <x v="5"/>
    <x v="1"/>
    <n v="3.4"/>
    <x v="1"/>
    <n v="40"/>
    <n v="2"/>
    <n v="3"/>
    <n v="400"/>
    <x v="2"/>
    <n v="45"/>
    <n v="0.7"/>
  </r>
  <r>
    <n v="14"/>
    <x v="1"/>
    <x v="3"/>
    <x v="1"/>
    <x v="5"/>
    <x v="1"/>
    <n v="3.1"/>
    <x v="1"/>
    <n v="40"/>
    <n v="1"/>
    <n v="3"/>
    <n v="400"/>
    <x v="0"/>
    <n v="150"/>
    <n v="2"/>
  </r>
  <r>
    <n v="15"/>
    <x v="1"/>
    <x v="2"/>
    <x v="1"/>
    <x v="1"/>
    <x v="0"/>
    <n v="3.2"/>
    <x v="1"/>
    <n v="54"/>
    <n v="3"/>
    <n v="4"/>
    <n v="600"/>
    <x v="0"/>
    <n v="400"/>
    <n v="6"/>
  </r>
  <r>
    <n v="16"/>
    <x v="1"/>
    <x v="4"/>
    <x v="1"/>
    <x v="1"/>
    <x v="1"/>
    <n v="3.4"/>
    <x v="1"/>
    <n v="45"/>
    <n v="4"/>
    <n v="4"/>
    <n v="500"/>
    <x v="0"/>
    <n v="175"/>
    <n v="1.5"/>
  </r>
  <r>
    <n v="17"/>
    <x v="0"/>
    <x v="5"/>
    <x v="0"/>
    <x v="2"/>
    <x v="1"/>
    <n v="3.68"/>
    <x v="1"/>
    <n v="55"/>
    <n v="1"/>
    <n v="4"/>
    <n v="450"/>
    <x v="0"/>
    <n v="150"/>
    <n v="0.5"/>
  </r>
  <r>
    <n v="18"/>
    <x v="1"/>
    <x v="2"/>
    <x v="0"/>
    <x v="3"/>
    <x v="1"/>
    <n v="3.1"/>
    <x v="1"/>
    <n v="55"/>
    <n v="2"/>
    <n v="3"/>
    <n v="600"/>
    <x v="0"/>
    <n v="300"/>
    <n v="10"/>
  </r>
  <r>
    <n v="19"/>
    <x v="1"/>
    <x v="5"/>
    <x v="0"/>
    <x v="3"/>
    <x v="0"/>
    <n v="3.5"/>
    <x v="1"/>
    <n v="52"/>
    <n v="2"/>
    <n v="5"/>
    <n v="500"/>
    <x v="0"/>
    <n v="300"/>
    <n v="2"/>
  </r>
  <r>
    <n v="20"/>
    <x v="0"/>
    <x v="0"/>
    <x v="0"/>
    <x v="1"/>
    <x v="1"/>
    <n v="3.17"/>
    <x v="2"/>
    <n v="60"/>
    <n v="2"/>
    <n v="6"/>
    <n v="300"/>
    <x v="0"/>
    <n v="350"/>
    <n v="0.4"/>
  </r>
  <r>
    <n v="21"/>
    <x v="0"/>
    <x v="3"/>
    <x v="0"/>
    <x v="6"/>
    <x v="1"/>
    <n v="3.19"/>
    <x v="1"/>
    <n v="55"/>
    <n v="1"/>
    <n v="3"/>
    <n v="690"/>
    <x v="0"/>
    <n v="50"/>
    <n v="0.35"/>
  </r>
  <r>
    <n v="22"/>
    <x v="1"/>
    <x v="6"/>
    <x v="2"/>
    <x v="7"/>
    <x v="1"/>
    <n v="2.95"/>
    <x v="2"/>
    <n v="60"/>
    <n v="1"/>
    <n v="4"/>
    <n v="600"/>
    <x v="0"/>
    <n v="500"/>
    <n v="10"/>
  </r>
  <r>
    <n v="23"/>
    <x v="0"/>
    <x v="3"/>
    <x v="1"/>
    <x v="6"/>
    <x v="1"/>
    <n v="3"/>
    <x v="1"/>
    <n v="55"/>
    <n v="0"/>
    <n v="4"/>
    <n v="300"/>
    <x v="0"/>
    <n v="35"/>
    <n v="0.15"/>
  </r>
  <r>
    <n v="24"/>
    <x v="1"/>
    <x v="3"/>
    <x v="1"/>
    <x v="4"/>
    <x v="0"/>
    <n v="2.6"/>
    <x v="0"/>
    <n v="45"/>
    <n v="1"/>
    <n v="5"/>
    <n v="400"/>
    <x v="0"/>
    <n v="600"/>
    <n v="1.5"/>
  </r>
  <r>
    <n v="25"/>
    <x v="0"/>
    <x v="0"/>
    <x v="0"/>
    <x v="3"/>
    <x v="0"/>
    <n v="3"/>
    <x v="1"/>
    <n v="55"/>
    <n v="1"/>
    <n v="3"/>
    <n v="600"/>
    <x v="0"/>
    <n v="300"/>
    <n v="0.1"/>
  </r>
  <r>
    <n v="26"/>
    <x v="1"/>
    <x v="4"/>
    <x v="1"/>
    <x v="1"/>
    <x v="0"/>
    <n v="3.3"/>
    <x v="0"/>
    <n v="60"/>
    <n v="0"/>
    <n v="1"/>
    <n v="300"/>
    <x v="0"/>
    <n v="40"/>
    <n v="10"/>
  </r>
  <r>
    <n v="27"/>
    <x v="1"/>
    <x v="0"/>
    <x v="0"/>
    <x v="3"/>
    <x v="0"/>
    <n v="3.1"/>
    <x v="0"/>
    <n v="65"/>
    <n v="1"/>
    <n v="5"/>
    <n v="375"/>
    <x v="0"/>
    <n v="300"/>
    <n v="2"/>
  </r>
  <r>
    <n v="28"/>
    <x v="0"/>
    <x v="0"/>
    <x v="0"/>
    <x v="5"/>
    <x v="0"/>
    <n v="2.9"/>
    <x v="1"/>
    <n v="50"/>
    <n v="3"/>
    <n v="1"/>
    <n v="900"/>
    <x v="0"/>
    <n v="100"/>
    <n v="1"/>
  </r>
  <r>
    <n v="29"/>
    <x v="1"/>
    <x v="3"/>
    <x v="1"/>
    <x v="6"/>
    <x v="0"/>
    <n v="3.33"/>
    <x v="1"/>
    <n v="55"/>
    <n v="1"/>
    <n v="6"/>
    <n v="1100"/>
    <x v="0"/>
    <n v="60"/>
    <n v="100"/>
  </r>
  <r>
    <n v="30"/>
    <x v="1"/>
    <x v="0"/>
    <x v="2"/>
    <x v="6"/>
    <x v="1"/>
    <n v="3.1"/>
    <x v="1"/>
    <n v="45"/>
    <n v="1"/>
    <n v="4"/>
    <n v="400"/>
    <x v="0"/>
    <n v="140"/>
    <n v="7"/>
  </r>
  <r>
    <n v="31"/>
    <x v="1"/>
    <x v="0"/>
    <x v="0"/>
    <x v="7"/>
    <x v="1"/>
    <n v="3.4"/>
    <x v="1"/>
    <n v="55"/>
    <n v="2"/>
    <n v="3"/>
    <n v="500"/>
    <x v="0"/>
    <n v="750"/>
    <n v="5"/>
  </r>
  <r>
    <n v="32"/>
    <x v="1"/>
    <x v="0"/>
    <x v="0"/>
    <x v="0"/>
    <x v="0"/>
    <n v="2.9"/>
    <x v="1"/>
    <n v="47"/>
    <n v="3"/>
    <n v="1"/>
    <n v="300"/>
    <x v="0"/>
    <n v="300"/>
    <n v="1.25"/>
  </r>
  <r>
    <n v="33"/>
    <x v="1"/>
    <x v="0"/>
    <x v="0"/>
    <x v="7"/>
    <x v="0"/>
    <n v="3.6"/>
    <x v="1"/>
    <n v="35"/>
    <n v="1"/>
    <n v="4"/>
    <n v="200"/>
    <x v="0"/>
    <n v="70"/>
    <n v="0.75"/>
  </r>
  <r>
    <n v="34"/>
    <x v="1"/>
    <x v="3"/>
    <x v="1"/>
    <x v="6"/>
    <x v="0"/>
    <n v="2.57"/>
    <x v="0"/>
    <n v="40"/>
    <n v="1"/>
    <n v="4"/>
    <n v="1400"/>
    <x v="0"/>
    <n v="800"/>
    <n v="0.85"/>
  </r>
  <r>
    <n v="35"/>
    <x v="0"/>
    <x v="5"/>
    <x v="0"/>
    <x v="6"/>
    <x v="1"/>
    <n v="3.4"/>
    <x v="1"/>
    <n v="40"/>
    <n v="1"/>
    <n v="5"/>
    <n v="500"/>
    <x v="0"/>
    <n v="300"/>
    <n v="0.125"/>
  </r>
  <r>
    <n v="36"/>
    <x v="0"/>
    <x v="7"/>
    <x v="0"/>
    <x v="7"/>
    <x v="0"/>
    <n v="3.3"/>
    <x v="1"/>
    <n v="60"/>
    <n v="1"/>
    <n v="4"/>
    <n v="450"/>
    <x v="2"/>
    <n v="300"/>
    <n v="0.75"/>
  </r>
  <r>
    <n v="37"/>
    <x v="1"/>
    <x v="2"/>
    <x v="1"/>
    <x v="1"/>
    <x v="0"/>
    <n v="3.05"/>
    <x v="1"/>
    <n v="40"/>
    <n v="1"/>
    <n v="4"/>
    <n v="500"/>
    <x v="0"/>
    <n v="100"/>
    <n v="5"/>
  </r>
  <r>
    <n v="38"/>
    <x v="0"/>
    <x v="2"/>
    <x v="2"/>
    <x v="7"/>
    <x v="0"/>
    <n v="2.5"/>
    <x v="1"/>
    <n v="60"/>
    <n v="2"/>
    <n v="3"/>
    <n v="500"/>
    <x v="0"/>
    <n v="600"/>
    <n v="0.9"/>
  </r>
  <r>
    <n v="39"/>
    <x v="1"/>
    <x v="4"/>
    <x v="0"/>
    <x v="3"/>
    <x v="0"/>
    <n v="2.75"/>
    <x v="1"/>
    <n v="50"/>
    <n v="1"/>
    <n v="6"/>
    <n v="600"/>
    <x v="0"/>
    <n v="50"/>
    <n v="1"/>
  </r>
  <r>
    <n v="40"/>
    <x v="1"/>
    <x v="5"/>
    <x v="2"/>
    <x v="6"/>
    <x v="0"/>
    <n v="2.5"/>
    <x v="2"/>
    <n v="50"/>
    <n v="2"/>
    <n v="5"/>
    <n v="300"/>
    <x v="0"/>
    <n v="100"/>
    <n v="1"/>
  </r>
  <r>
    <n v="41"/>
    <x v="1"/>
    <x v="3"/>
    <x v="0"/>
    <x v="7"/>
    <x v="0"/>
    <n v="3.2"/>
    <x v="0"/>
    <n v="60"/>
    <n v="1"/>
    <n v="4"/>
    <n v="680"/>
    <x v="2"/>
    <n v="200"/>
    <n v="0.5"/>
  </r>
  <r>
    <n v="42"/>
    <x v="0"/>
    <x v="0"/>
    <x v="0"/>
    <x v="6"/>
    <x v="2"/>
    <n v="3.3"/>
    <x v="1"/>
    <n v="30"/>
    <n v="1"/>
    <n v="4"/>
    <n v="600"/>
    <x v="0"/>
    <n v="350"/>
    <n v="1"/>
  </r>
  <r>
    <n v="43"/>
    <x v="0"/>
    <x v="3"/>
    <x v="1"/>
    <x v="6"/>
    <x v="1"/>
    <n v="3.5"/>
    <x v="2"/>
    <n v="40"/>
    <n v="2"/>
    <n v="5"/>
    <n v="300"/>
    <x v="0"/>
    <n v="50"/>
    <n v="6"/>
  </r>
  <r>
    <n v="44"/>
    <x v="0"/>
    <x v="2"/>
    <x v="1"/>
    <x v="6"/>
    <x v="2"/>
    <n v="3.9"/>
    <x v="1"/>
    <n v="30"/>
    <n v="1"/>
    <n v="5"/>
    <n v="100"/>
    <x v="0"/>
    <n v="900"/>
    <n v="1"/>
  </r>
  <r>
    <n v="45"/>
    <x v="0"/>
    <x v="2"/>
    <x v="1"/>
    <x v="5"/>
    <x v="2"/>
    <n v="3"/>
    <x v="1"/>
    <n v="30"/>
    <n v="2"/>
    <n v="5"/>
    <n v="650"/>
    <x v="2"/>
    <n v="500"/>
    <n v="0.5"/>
  </r>
  <r>
    <n v="46"/>
    <x v="0"/>
    <x v="2"/>
    <x v="1"/>
    <x v="1"/>
    <x v="1"/>
    <n v="3.82"/>
    <x v="1"/>
    <n v="60"/>
    <n v="1"/>
    <n v="4"/>
    <n v="650"/>
    <x v="0"/>
    <n v="150"/>
    <n v="1"/>
  </r>
  <r>
    <n v="47"/>
    <x v="0"/>
    <x v="0"/>
    <x v="0"/>
    <x v="6"/>
    <x v="0"/>
    <n v="3.5"/>
    <x v="2"/>
    <n v="60"/>
    <n v="1"/>
    <n v="3"/>
    <n v="350"/>
    <x v="0"/>
    <n v="200"/>
    <n v="0.25"/>
  </r>
  <r>
    <n v="48"/>
    <x v="1"/>
    <x v="5"/>
    <x v="2"/>
    <x v="4"/>
    <x v="1"/>
    <n v="2.5"/>
    <x v="1"/>
    <n v="80"/>
    <n v="2"/>
    <n v="4"/>
    <n v="500"/>
    <x v="0"/>
    <n v="150"/>
    <n v="3"/>
  </r>
  <r>
    <n v="49"/>
    <x v="0"/>
    <x v="2"/>
    <x v="1"/>
    <x v="3"/>
    <x v="0"/>
    <n v="3.2"/>
    <x v="1"/>
    <n v="47.5"/>
    <n v="2"/>
    <n v="4"/>
    <n v="220"/>
    <x v="0"/>
    <n v="105"/>
    <n v="1"/>
  </r>
  <r>
    <n v="50"/>
    <x v="0"/>
    <x v="2"/>
    <x v="1"/>
    <x v="3"/>
    <x v="1"/>
    <n v="3"/>
    <x v="1"/>
    <n v="45"/>
    <n v="1"/>
    <n v="3"/>
    <n v="520"/>
    <x v="0"/>
    <n v="105"/>
    <n v="0.7"/>
  </r>
  <r>
    <n v="51"/>
    <x v="0"/>
    <x v="2"/>
    <x v="0"/>
    <x v="1"/>
    <x v="2"/>
    <n v="3.5"/>
    <x v="2"/>
    <n v="35"/>
    <n v="2"/>
    <n v="4"/>
    <n v="600"/>
    <x v="1"/>
    <n v="100"/>
    <n v="1"/>
  </r>
  <r>
    <n v="52"/>
    <x v="1"/>
    <x v="2"/>
    <x v="1"/>
    <x v="1"/>
    <x v="2"/>
    <n v="3"/>
    <x v="1"/>
    <n v="50"/>
    <n v="1"/>
    <n v="4"/>
    <n v="500"/>
    <x v="0"/>
    <n v="200"/>
    <n v="5"/>
  </r>
  <r>
    <n v="53"/>
    <x v="0"/>
    <x v="2"/>
    <x v="1"/>
    <x v="6"/>
    <x v="1"/>
    <n v="3.7"/>
    <x v="1"/>
    <n v="40"/>
    <n v="3"/>
    <n v="4"/>
    <n v="300"/>
    <x v="0"/>
    <n v="700"/>
    <n v="10"/>
  </r>
  <r>
    <n v="54"/>
    <x v="1"/>
    <x v="2"/>
    <x v="0"/>
    <x v="6"/>
    <x v="2"/>
    <n v="3.4"/>
    <x v="1"/>
    <n v="40"/>
    <n v="1"/>
    <n v="5"/>
    <n v="500"/>
    <x v="0"/>
    <n v="300"/>
    <n v="0.5"/>
  </r>
  <r>
    <n v="55"/>
    <x v="1"/>
    <x v="2"/>
    <x v="1"/>
    <x v="0"/>
    <x v="0"/>
    <n v="3.4"/>
    <x v="1"/>
    <n v="50"/>
    <n v="1"/>
    <n v="4"/>
    <n v="250"/>
    <x v="2"/>
    <n v="700"/>
    <n v="2.5"/>
  </r>
  <r>
    <n v="56"/>
    <x v="0"/>
    <x v="2"/>
    <x v="1"/>
    <x v="6"/>
    <x v="2"/>
    <n v="3.1"/>
    <x v="1"/>
    <n v="50"/>
    <n v="1"/>
    <n v="1"/>
    <n v="300"/>
    <x v="0"/>
    <n v="300"/>
    <n v="3.5"/>
  </r>
  <r>
    <n v="57"/>
    <x v="0"/>
    <x v="2"/>
    <x v="1"/>
    <x v="5"/>
    <x v="0"/>
    <n v="3.4"/>
    <x v="1"/>
    <n v="42"/>
    <n v="1"/>
    <n v="1"/>
    <n v="200"/>
    <x v="0"/>
    <n v="100"/>
    <n v="3.8"/>
  </r>
  <r>
    <n v="58"/>
    <x v="0"/>
    <x v="2"/>
    <x v="1"/>
    <x v="5"/>
    <x v="2"/>
    <n v="2.4"/>
    <x v="1"/>
    <n v="40"/>
    <n v="1"/>
    <n v="3"/>
    <n v="1000"/>
    <x v="0"/>
    <n v="10"/>
    <n v="1"/>
  </r>
  <r>
    <n v="59"/>
    <x v="0"/>
    <x v="0"/>
    <x v="0"/>
    <x v="2"/>
    <x v="2"/>
    <n v="2.9"/>
    <x v="1"/>
    <n v="40"/>
    <n v="2"/>
    <n v="4"/>
    <n v="350"/>
    <x v="0"/>
    <n v="250"/>
    <n v="0.1"/>
  </r>
  <r>
    <n v="60"/>
    <x v="0"/>
    <x v="0"/>
    <x v="2"/>
    <x v="2"/>
    <x v="2"/>
    <n v="2.5"/>
    <x v="1"/>
    <n v="55"/>
    <n v="1"/>
    <n v="4"/>
    <n v="500"/>
    <x v="0"/>
    <n v="500"/>
    <n v="1"/>
  </r>
  <r>
    <n v="61"/>
    <x v="0"/>
    <x v="1"/>
    <x v="1"/>
    <x v="7"/>
    <x v="0"/>
    <n v="3.5"/>
    <x v="1"/>
    <n v="30"/>
    <n v="2"/>
    <n v="3"/>
    <n v="490"/>
    <x v="0"/>
    <n v="50"/>
    <n v="1"/>
  </r>
  <r>
    <n v="62"/>
    <x v="0"/>
    <x v="1"/>
    <x v="1"/>
    <x v="3"/>
    <x v="2"/>
    <n v="3.2"/>
    <x v="1"/>
    <n v="70"/>
    <n v="2"/>
    <n v="3"/>
    <n v="250"/>
    <x v="0"/>
    <n v="0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2">
  <r>
    <n v="1"/>
    <x v="0"/>
    <n v="20"/>
    <s v="Junior"/>
    <s v="Other"/>
    <x v="0"/>
    <x v="0"/>
    <x v="0"/>
    <n v="50"/>
    <n v="1"/>
    <n v="3"/>
    <n v="350"/>
    <s v="Laptop"/>
    <n v="200"/>
    <n v="2"/>
  </r>
  <r>
    <n v="2"/>
    <x v="1"/>
    <n v="23"/>
    <s v="Senior"/>
    <s v="Management"/>
    <x v="0"/>
    <x v="1"/>
    <x v="1"/>
    <n v="25"/>
    <n v="1"/>
    <n v="4"/>
    <n v="360"/>
    <s v="Laptop"/>
    <n v="50"/>
    <n v="10"/>
  </r>
  <r>
    <n v="3"/>
    <x v="1"/>
    <n v="21"/>
    <s v="Junior"/>
    <s v="Other"/>
    <x v="0"/>
    <x v="2"/>
    <x v="1"/>
    <n v="45"/>
    <n v="2"/>
    <n v="4"/>
    <n v="600"/>
    <s v="Laptop"/>
    <n v="200"/>
    <n v="70"/>
  </r>
  <r>
    <n v="4"/>
    <x v="1"/>
    <n v="21"/>
    <s v="Junior"/>
    <s v="CIS"/>
    <x v="0"/>
    <x v="2"/>
    <x v="0"/>
    <n v="40"/>
    <n v="4"/>
    <n v="6"/>
    <n v="600"/>
    <s v="Laptop"/>
    <n v="250"/>
    <n v="100"/>
  </r>
  <r>
    <n v="5"/>
    <x v="1"/>
    <n v="23"/>
    <s v="Senior"/>
    <s v="Other"/>
    <x v="1"/>
    <x v="3"/>
    <x v="2"/>
    <n v="40"/>
    <n v="2"/>
    <n v="4"/>
    <n v="500"/>
    <s v="Laptop"/>
    <n v="100"/>
    <n v="1"/>
  </r>
  <r>
    <n v="6"/>
    <x v="0"/>
    <n v="22"/>
    <s v="Senior"/>
    <s v="Economics/Finance"/>
    <x v="1"/>
    <x v="4"/>
    <x v="2"/>
    <n v="78"/>
    <n v="3"/>
    <n v="2"/>
    <n v="700"/>
    <s v="Laptop"/>
    <n v="30"/>
    <n v="5"/>
  </r>
  <r>
    <n v="7"/>
    <x v="0"/>
    <n v="21"/>
    <s v="Junior"/>
    <s v="Other"/>
    <x v="1"/>
    <x v="5"/>
    <x v="1"/>
    <n v="50"/>
    <n v="1"/>
    <n v="3"/>
    <n v="500"/>
    <s v="Laptop"/>
    <n v="50"/>
    <n v="0.6"/>
  </r>
  <r>
    <n v="8"/>
    <x v="0"/>
    <n v="22"/>
    <s v="Senior"/>
    <s v="Other"/>
    <x v="1"/>
    <x v="6"/>
    <x v="0"/>
    <n v="80"/>
    <n v="1"/>
    <n v="2"/>
    <n v="200"/>
    <s v="Tablet"/>
    <n v="300"/>
    <n v="1"/>
  </r>
  <r>
    <n v="9"/>
    <x v="0"/>
    <n v="20"/>
    <s v="Junior"/>
    <s v="Management"/>
    <x v="0"/>
    <x v="1"/>
    <x v="2"/>
    <n v="30"/>
    <n v="0"/>
    <n v="4"/>
    <n v="500"/>
    <s v="Laptop"/>
    <n v="400"/>
    <n v="0.6"/>
  </r>
  <r>
    <n v="10"/>
    <x v="0"/>
    <n v="21"/>
    <s v="Senior"/>
    <s v="Economics/Finance"/>
    <x v="1"/>
    <x v="7"/>
    <x v="1"/>
    <n v="37.5"/>
    <n v="1"/>
    <n v="4"/>
    <n v="200"/>
    <s v="Laptop"/>
    <n v="100"/>
    <n v="1"/>
  </r>
  <r>
    <n v="11"/>
    <x v="0"/>
    <n v="23"/>
    <s v="Senior"/>
    <s v="Economics/Finance"/>
    <x v="0"/>
    <x v="3"/>
    <x v="0"/>
    <n v="50"/>
    <n v="2"/>
    <n v="5"/>
    <n v="400"/>
    <s v="Laptop"/>
    <n v="200"/>
    <n v="30"/>
  </r>
  <r>
    <n v="12"/>
    <x v="1"/>
    <n v="21"/>
    <s v="Senior"/>
    <s v="Undecided"/>
    <x v="2"/>
    <x v="8"/>
    <x v="0"/>
    <n v="37"/>
    <n v="2"/>
    <n v="3"/>
    <n v="500"/>
    <s v="Laptop"/>
    <n v="100"/>
    <n v="4"/>
  </r>
  <r>
    <n v="13"/>
    <x v="1"/>
    <n v="22"/>
    <s v="Senior"/>
    <s v="International Business"/>
    <x v="1"/>
    <x v="9"/>
    <x v="1"/>
    <n v="40"/>
    <n v="2"/>
    <n v="3"/>
    <n v="400"/>
    <s v="Desktop"/>
    <n v="45"/>
    <n v="0.7"/>
  </r>
  <r>
    <n v="14"/>
    <x v="1"/>
    <n v="22"/>
    <s v="Senior"/>
    <s v="International Business"/>
    <x v="1"/>
    <x v="6"/>
    <x v="1"/>
    <n v="40"/>
    <n v="1"/>
    <n v="3"/>
    <n v="400"/>
    <s v="Laptop"/>
    <n v="150"/>
    <n v="2"/>
  </r>
  <r>
    <n v="15"/>
    <x v="1"/>
    <n v="21"/>
    <s v="Senior"/>
    <s v="Management"/>
    <x v="0"/>
    <x v="10"/>
    <x v="1"/>
    <n v="54"/>
    <n v="3"/>
    <n v="4"/>
    <n v="600"/>
    <s v="Laptop"/>
    <n v="400"/>
    <n v="6"/>
  </r>
  <r>
    <n v="16"/>
    <x v="1"/>
    <n v="24"/>
    <s v="Senior"/>
    <s v="Management"/>
    <x v="1"/>
    <x v="9"/>
    <x v="1"/>
    <n v="45"/>
    <n v="4"/>
    <n v="4"/>
    <n v="500"/>
    <s v="Laptop"/>
    <n v="175"/>
    <n v="1.5"/>
  </r>
  <r>
    <n v="17"/>
    <x v="0"/>
    <n v="19"/>
    <s v="Junior"/>
    <s v="CIS"/>
    <x v="1"/>
    <x v="11"/>
    <x v="1"/>
    <n v="55"/>
    <n v="1"/>
    <n v="4"/>
    <n v="450"/>
    <s v="Laptop"/>
    <n v="150"/>
    <n v="0.5"/>
  </r>
  <r>
    <n v="18"/>
    <x v="1"/>
    <n v="21"/>
    <s v="Junior"/>
    <s v="Economics/Finance"/>
    <x v="1"/>
    <x v="6"/>
    <x v="1"/>
    <n v="55"/>
    <n v="2"/>
    <n v="3"/>
    <n v="600"/>
    <s v="Laptop"/>
    <n v="300"/>
    <n v="10"/>
  </r>
  <r>
    <n v="19"/>
    <x v="1"/>
    <n v="19"/>
    <s v="Junior"/>
    <s v="Economics/Finance"/>
    <x v="0"/>
    <x v="8"/>
    <x v="1"/>
    <n v="52"/>
    <n v="2"/>
    <n v="5"/>
    <n v="500"/>
    <s v="Laptop"/>
    <n v="300"/>
    <n v="2"/>
  </r>
  <r>
    <n v="20"/>
    <x v="0"/>
    <n v="20"/>
    <s v="Junior"/>
    <s v="Management"/>
    <x v="1"/>
    <x v="12"/>
    <x v="2"/>
    <n v="60"/>
    <n v="2"/>
    <n v="6"/>
    <n v="300"/>
    <s v="Laptop"/>
    <n v="350"/>
    <n v="0.4"/>
  </r>
  <r>
    <n v="21"/>
    <x v="0"/>
    <n v="22"/>
    <s v="Junior"/>
    <s v="Retailing/Marketing"/>
    <x v="1"/>
    <x v="13"/>
    <x v="1"/>
    <n v="55"/>
    <n v="1"/>
    <n v="3"/>
    <n v="690"/>
    <s v="Laptop"/>
    <n v="50"/>
    <n v="0.35"/>
  </r>
  <r>
    <n v="22"/>
    <x v="1"/>
    <n v="18"/>
    <s v="Sophomore"/>
    <s v="Accounting"/>
    <x v="1"/>
    <x v="14"/>
    <x v="2"/>
    <n v="60"/>
    <n v="1"/>
    <n v="4"/>
    <n v="600"/>
    <s v="Laptop"/>
    <n v="500"/>
    <n v="10"/>
  </r>
  <r>
    <n v="23"/>
    <x v="0"/>
    <n v="22"/>
    <s v="Senior"/>
    <s v="Retailing/Marketing"/>
    <x v="1"/>
    <x v="5"/>
    <x v="1"/>
    <n v="55"/>
    <n v="0"/>
    <n v="4"/>
    <n v="300"/>
    <s v="Laptop"/>
    <n v="35"/>
    <n v="0.15"/>
  </r>
  <r>
    <n v="24"/>
    <x v="1"/>
    <n v="22"/>
    <s v="Senior"/>
    <s v="Undecided"/>
    <x v="0"/>
    <x v="15"/>
    <x v="0"/>
    <n v="45"/>
    <n v="1"/>
    <n v="5"/>
    <n v="400"/>
    <s v="Laptop"/>
    <n v="600"/>
    <n v="1.5"/>
  </r>
  <r>
    <n v="25"/>
    <x v="0"/>
    <n v="20"/>
    <s v="Junior"/>
    <s v="Economics/Finance"/>
    <x v="0"/>
    <x v="5"/>
    <x v="1"/>
    <n v="55"/>
    <n v="1"/>
    <n v="3"/>
    <n v="600"/>
    <s v="Laptop"/>
    <n v="300"/>
    <n v="0.1"/>
  </r>
  <r>
    <n v="26"/>
    <x v="1"/>
    <n v="24"/>
    <s v="Senior"/>
    <s v="Management"/>
    <x v="0"/>
    <x v="7"/>
    <x v="0"/>
    <n v="60"/>
    <n v="0"/>
    <n v="1"/>
    <n v="300"/>
    <s v="Laptop"/>
    <n v="40"/>
    <n v="10"/>
  </r>
  <r>
    <n v="27"/>
    <x v="1"/>
    <n v="20"/>
    <s v="Junior"/>
    <s v="Economics/Finance"/>
    <x v="0"/>
    <x v="6"/>
    <x v="0"/>
    <n v="65"/>
    <n v="1"/>
    <n v="5"/>
    <n v="375"/>
    <s v="Laptop"/>
    <n v="300"/>
    <n v="2"/>
  </r>
  <r>
    <n v="28"/>
    <x v="0"/>
    <n v="20"/>
    <s v="Junior"/>
    <s v="International Business"/>
    <x v="0"/>
    <x v="16"/>
    <x v="1"/>
    <n v="50"/>
    <n v="3"/>
    <n v="1"/>
    <n v="900"/>
    <s v="Laptop"/>
    <n v="100"/>
    <n v="1"/>
  </r>
  <r>
    <n v="29"/>
    <x v="1"/>
    <n v="22"/>
    <s v="Senior"/>
    <s v="Retailing/Marketing"/>
    <x v="0"/>
    <x v="17"/>
    <x v="1"/>
    <n v="55"/>
    <n v="1"/>
    <n v="6"/>
    <n v="1100"/>
    <s v="Laptop"/>
    <n v="60"/>
    <n v="100"/>
  </r>
  <r>
    <n v="30"/>
    <x v="1"/>
    <n v="20"/>
    <s v="Sophomore"/>
    <s v="Retailing/Marketing"/>
    <x v="1"/>
    <x v="6"/>
    <x v="1"/>
    <n v="45"/>
    <n v="1"/>
    <n v="4"/>
    <n v="400"/>
    <s v="Laptop"/>
    <n v="140"/>
    <n v="7"/>
  </r>
  <r>
    <n v="31"/>
    <x v="1"/>
    <n v="20"/>
    <s v="Junior"/>
    <s v="Accounting"/>
    <x v="1"/>
    <x v="9"/>
    <x v="1"/>
    <n v="55"/>
    <n v="2"/>
    <n v="3"/>
    <n v="500"/>
    <s v="Laptop"/>
    <n v="750"/>
    <n v="5"/>
  </r>
  <r>
    <n v="32"/>
    <x v="1"/>
    <n v="20"/>
    <s v="Junior"/>
    <s v="Other"/>
    <x v="0"/>
    <x v="16"/>
    <x v="1"/>
    <n v="47"/>
    <n v="3"/>
    <n v="1"/>
    <n v="300"/>
    <s v="Laptop"/>
    <n v="300"/>
    <n v="1.25"/>
  </r>
  <r>
    <n v="33"/>
    <x v="1"/>
    <n v="20"/>
    <s v="Junior"/>
    <s v="Accounting"/>
    <x v="0"/>
    <x v="1"/>
    <x v="1"/>
    <n v="35"/>
    <n v="1"/>
    <n v="4"/>
    <n v="200"/>
    <s v="Laptop"/>
    <n v="70"/>
    <n v="0.75"/>
  </r>
  <r>
    <n v="34"/>
    <x v="1"/>
    <n v="22"/>
    <s v="Senior"/>
    <s v="Retailing/Marketing"/>
    <x v="0"/>
    <x v="18"/>
    <x v="0"/>
    <n v="40"/>
    <n v="1"/>
    <n v="4"/>
    <n v="1400"/>
    <s v="Laptop"/>
    <n v="800"/>
    <n v="0.85"/>
  </r>
  <r>
    <n v="35"/>
    <x v="0"/>
    <n v="19"/>
    <s v="Junior"/>
    <s v="Retailing/Marketing"/>
    <x v="1"/>
    <x v="9"/>
    <x v="1"/>
    <n v="40"/>
    <n v="1"/>
    <n v="5"/>
    <n v="500"/>
    <s v="Laptop"/>
    <n v="300"/>
    <n v="0.125"/>
  </r>
  <r>
    <n v="36"/>
    <x v="0"/>
    <n v="26"/>
    <s v="Junior"/>
    <s v="Accounting"/>
    <x v="0"/>
    <x v="7"/>
    <x v="1"/>
    <n v="60"/>
    <n v="1"/>
    <n v="4"/>
    <n v="450"/>
    <s v="Desktop"/>
    <n v="300"/>
    <n v="0.75"/>
  </r>
  <r>
    <n v="37"/>
    <x v="1"/>
    <n v="21"/>
    <s v="Senior"/>
    <s v="Management"/>
    <x v="0"/>
    <x v="19"/>
    <x v="1"/>
    <n v="40"/>
    <n v="1"/>
    <n v="4"/>
    <n v="500"/>
    <s v="Laptop"/>
    <n v="100"/>
    <n v="5"/>
  </r>
  <r>
    <n v="38"/>
    <x v="0"/>
    <n v="21"/>
    <s v="Sophomore"/>
    <s v="Accounting"/>
    <x v="0"/>
    <x v="2"/>
    <x v="1"/>
    <n v="60"/>
    <n v="2"/>
    <n v="3"/>
    <n v="500"/>
    <s v="Laptop"/>
    <n v="600"/>
    <n v="0.9"/>
  </r>
  <r>
    <n v="39"/>
    <x v="1"/>
    <n v="24"/>
    <s v="Junior"/>
    <s v="Economics/Finance"/>
    <x v="0"/>
    <x v="20"/>
    <x v="1"/>
    <n v="50"/>
    <n v="1"/>
    <n v="6"/>
    <n v="600"/>
    <s v="Laptop"/>
    <n v="50"/>
    <n v="1"/>
  </r>
  <r>
    <n v="40"/>
    <x v="1"/>
    <n v="19"/>
    <s v="Sophomore"/>
    <s v="Retailing/Marketing"/>
    <x v="0"/>
    <x v="2"/>
    <x v="2"/>
    <n v="50"/>
    <n v="2"/>
    <n v="5"/>
    <n v="300"/>
    <s v="Laptop"/>
    <n v="100"/>
    <n v="1"/>
  </r>
  <r>
    <n v="41"/>
    <x v="1"/>
    <n v="22"/>
    <s v="Junior"/>
    <s v="Accounting"/>
    <x v="0"/>
    <x v="10"/>
    <x v="0"/>
    <n v="60"/>
    <n v="1"/>
    <n v="4"/>
    <n v="680"/>
    <s v="Desktop"/>
    <n v="200"/>
    <n v="0.5"/>
  </r>
  <r>
    <n v="42"/>
    <x v="0"/>
    <n v="20"/>
    <s v="Junior"/>
    <s v="Retailing/Marketing"/>
    <x v="2"/>
    <x v="7"/>
    <x v="1"/>
    <n v="30"/>
    <n v="1"/>
    <n v="4"/>
    <n v="600"/>
    <s v="Laptop"/>
    <n v="350"/>
    <n v="1"/>
  </r>
  <r>
    <n v="43"/>
    <x v="0"/>
    <n v="22"/>
    <s v="Senior"/>
    <s v="Retailing/Marketing"/>
    <x v="1"/>
    <x v="8"/>
    <x v="2"/>
    <n v="40"/>
    <n v="2"/>
    <n v="5"/>
    <n v="300"/>
    <s v="Laptop"/>
    <n v="50"/>
    <n v="6"/>
  </r>
  <r>
    <n v="44"/>
    <x v="0"/>
    <n v="21"/>
    <s v="Senior"/>
    <s v="Retailing/Marketing"/>
    <x v="2"/>
    <x v="21"/>
    <x v="1"/>
    <n v="30"/>
    <n v="1"/>
    <n v="5"/>
    <n v="100"/>
    <s v="Laptop"/>
    <n v="900"/>
    <n v="1"/>
  </r>
  <r>
    <n v="45"/>
    <x v="0"/>
    <n v="21"/>
    <s v="Senior"/>
    <s v="International Business"/>
    <x v="2"/>
    <x v="5"/>
    <x v="1"/>
    <n v="30"/>
    <n v="2"/>
    <n v="5"/>
    <n v="650"/>
    <s v="Desktop"/>
    <n v="500"/>
    <n v="0.5"/>
  </r>
  <r>
    <n v="46"/>
    <x v="0"/>
    <n v="21"/>
    <s v="Senior"/>
    <s v="Management"/>
    <x v="1"/>
    <x v="22"/>
    <x v="1"/>
    <n v="60"/>
    <n v="1"/>
    <n v="4"/>
    <n v="650"/>
    <s v="Laptop"/>
    <n v="150"/>
    <n v="1"/>
  </r>
  <r>
    <n v="47"/>
    <x v="0"/>
    <n v="20"/>
    <s v="Junior"/>
    <s v="Retailing/Marketing"/>
    <x v="0"/>
    <x v="8"/>
    <x v="2"/>
    <n v="60"/>
    <n v="1"/>
    <n v="3"/>
    <n v="350"/>
    <s v="Laptop"/>
    <n v="200"/>
    <n v="0.25"/>
  </r>
  <r>
    <n v="48"/>
    <x v="1"/>
    <n v="19"/>
    <s v="Sophomore"/>
    <s v="Undecided"/>
    <x v="1"/>
    <x v="2"/>
    <x v="1"/>
    <n v="80"/>
    <n v="2"/>
    <n v="4"/>
    <n v="500"/>
    <s v="Laptop"/>
    <n v="150"/>
    <n v="3"/>
  </r>
  <r>
    <n v="49"/>
    <x v="0"/>
    <n v="21"/>
    <s v="Senior"/>
    <s v="Economics/Finance"/>
    <x v="0"/>
    <x v="10"/>
    <x v="1"/>
    <n v="47.5"/>
    <n v="2"/>
    <n v="4"/>
    <n v="220"/>
    <s v="Laptop"/>
    <n v="105"/>
    <n v="1"/>
  </r>
  <r>
    <n v="50"/>
    <x v="0"/>
    <n v="21"/>
    <s v="Senior"/>
    <s v="Economics/Finance"/>
    <x v="1"/>
    <x v="5"/>
    <x v="1"/>
    <n v="45"/>
    <n v="1"/>
    <n v="3"/>
    <n v="520"/>
    <s v="Laptop"/>
    <n v="105"/>
    <n v="0.7"/>
  </r>
  <r>
    <n v="51"/>
    <x v="0"/>
    <n v="21"/>
    <s v="Junior"/>
    <s v="Management"/>
    <x v="2"/>
    <x v="8"/>
    <x v="2"/>
    <n v="35"/>
    <n v="2"/>
    <n v="4"/>
    <n v="600"/>
    <s v="Tablet"/>
    <n v="100"/>
    <n v="1"/>
  </r>
  <r>
    <n v="52"/>
    <x v="1"/>
    <n v="21"/>
    <s v="Senior"/>
    <s v="Management"/>
    <x v="2"/>
    <x v="5"/>
    <x v="1"/>
    <n v="50"/>
    <n v="1"/>
    <n v="4"/>
    <n v="500"/>
    <s v="Laptop"/>
    <n v="200"/>
    <n v="5"/>
  </r>
  <r>
    <n v="53"/>
    <x v="0"/>
    <n v="21"/>
    <s v="Senior"/>
    <s v="Retailing/Marketing"/>
    <x v="1"/>
    <x v="23"/>
    <x v="1"/>
    <n v="40"/>
    <n v="3"/>
    <n v="4"/>
    <n v="300"/>
    <s v="Laptop"/>
    <n v="700"/>
    <n v="10"/>
  </r>
  <r>
    <n v="54"/>
    <x v="1"/>
    <n v="21"/>
    <s v="Junior"/>
    <s v="Retailing/Marketing"/>
    <x v="2"/>
    <x v="9"/>
    <x v="1"/>
    <n v="40"/>
    <n v="1"/>
    <n v="5"/>
    <n v="500"/>
    <s v="Laptop"/>
    <n v="300"/>
    <n v="0.5"/>
  </r>
  <r>
    <n v="55"/>
    <x v="1"/>
    <n v="21"/>
    <s v="Senior"/>
    <s v="Other"/>
    <x v="0"/>
    <x v="9"/>
    <x v="1"/>
    <n v="50"/>
    <n v="1"/>
    <n v="4"/>
    <n v="250"/>
    <s v="Desktop"/>
    <n v="700"/>
    <n v="2.5"/>
  </r>
  <r>
    <n v="56"/>
    <x v="0"/>
    <n v="21"/>
    <s v="Senior"/>
    <s v="Retailing/Marketing"/>
    <x v="2"/>
    <x v="6"/>
    <x v="1"/>
    <n v="50"/>
    <n v="1"/>
    <n v="1"/>
    <n v="300"/>
    <s v="Laptop"/>
    <n v="300"/>
    <n v="3.5"/>
  </r>
  <r>
    <n v="57"/>
    <x v="0"/>
    <n v="21"/>
    <s v="Senior"/>
    <s v="International Business"/>
    <x v="0"/>
    <x v="9"/>
    <x v="1"/>
    <n v="42"/>
    <n v="1"/>
    <n v="1"/>
    <n v="200"/>
    <s v="Laptop"/>
    <n v="100"/>
    <n v="3.8"/>
  </r>
  <r>
    <n v="58"/>
    <x v="0"/>
    <n v="21"/>
    <s v="Senior"/>
    <s v="International Business"/>
    <x v="2"/>
    <x v="24"/>
    <x v="1"/>
    <n v="40"/>
    <n v="1"/>
    <n v="3"/>
    <n v="1000"/>
    <s v="Laptop"/>
    <n v="10"/>
    <n v="1"/>
  </r>
  <r>
    <n v="59"/>
    <x v="0"/>
    <n v="20"/>
    <s v="Junior"/>
    <s v="CIS"/>
    <x v="2"/>
    <x v="16"/>
    <x v="1"/>
    <n v="40"/>
    <n v="2"/>
    <n v="4"/>
    <n v="350"/>
    <s v="Laptop"/>
    <n v="250"/>
    <n v="0.1"/>
  </r>
  <r>
    <n v="60"/>
    <x v="0"/>
    <n v="20"/>
    <s v="Sophomore"/>
    <s v="CIS"/>
    <x v="2"/>
    <x v="2"/>
    <x v="1"/>
    <n v="55"/>
    <n v="1"/>
    <n v="4"/>
    <n v="500"/>
    <s v="Laptop"/>
    <n v="500"/>
    <n v="1"/>
  </r>
  <r>
    <n v="61"/>
    <x v="0"/>
    <n v="23"/>
    <s v="Senior"/>
    <s v="Accounting"/>
    <x v="0"/>
    <x v="8"/>
    <x v="1"/>
    <n v="30"/>
    <n v="2"/>
    <n v="3"/>
    <n v="490"/>
    <s v="Laptop"/>
    <n v="50"/>
    <n v="1"/>
  </r>
  <r>
    <n v="62"/>
    <x v="0"/>
    <n v="23"/>
    <s v="Senior"/>
    <s v="Economics/Finance"/>
    <x v="2"/>
    <x v="10"/>
    <x v="1"/>
    <n v="70"/>
    <n v="2"/>
    <n v="3"/>
    <n v="250"/>
    <s v="Laptop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G6" firstHeaderRow="0" firstDataRow="1" firstDataCol="1"/>
  <pivotFields count="16">
    <pivotField showAll="0"/>
    <pivotField axis="axisRow" showAll="0">
      <items count="3">
        <item x="0"/>
        <item x="1"/>
        <item t="default"/>
      </items>
    </pivotField>
    <pivotField dataField="1" showAll="0">
      <items count="9">
        <item x="6"/>
        <item x="5"/>
        <item x="0"/>
        <item x="2"/>
        <item x="3"/>
        <item x="1"/>
        <item x="4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9">
        <item x="7"/>
        <item x="2"/>
        <item x="3"/>
        <item x="5"/>
        <item x="1"/>
        <item x="0"/>
        <item x="6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dataField="1" numFmtId="165" showAll="0"/>
    <pivotField showAll="0"/>
    <pivotField dataField="1" numFmtId="165" showAll="0"/>
    <pivotField showAll="0"/>
    <pivotField showAll="0"/>
    <pivotField dataField="1" showAll="0"/>
    <pivotField showAll="0"/>
    <pivotField dataField="1" showAll="0"/>
    <pivotField dataField="1" numFmtId="2" showAll="0"/>
    <pivotField showAll="0" defaultSubtotal="0">
      <items count="2">
        <item x="1"/>
        <item x="0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Average of Age" fld="2" subtotal="average" baseField="0" baseItem="0" numFmtId="1"/>
    <dataField name="Average of GPA" fld="6" subtotal="average" baseField="3" baseItem="1" numFmtId="2"/>
    <dataField name="Average of Salary" fld="8" subtotal="average" baseField="3" baseItem="0" numFmtId="2"/>
    <dataField name="Average of Spending" fld="11" subtotal="average" baseField="3" baseItem="0"/>
    <dataField name="Average of Wealth" fld="14" subtotal="average" baseField="3" baseItem="1" numFmtId="165"/>
    <dataField name="Average of Text Messages" fld="13" subtotal="average" baseField="3" baseItem="2"/>
  </dataFields>
  <formats count="5">
    <format dxfId="4">
      <pivotArea outline="0" collapsedLevelsAreSubtotals="1" fieldPosition="0"/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3"/>
          </reference>
          <reference field="1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9">
  <location ref="D33:H37" firstHeaderRow="1" firstDataRow="2" firstDataCol="1"/>
  <pivotFields count="16">
    <pivotField showAll="0"/>
    <pivotField axis="axisRow" showAll="0">
      <items count="3">
        <item x="0"/>
        <item x="1"/>
        <item t="default"/>
      </items>
    </pivotField>
    <pivotField showAll="0">
      <items count="9">
        <item x="6"/>
        <item x="5"/>
        <item x="0"/>
        <item x="2"/>
        <item x="3"/>
        <item x="1"/>
        <item x="4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9">
        <item x="7"/>
        <item x="2"/>
        <item x="3"/>
        <item x="5"/>
        <item x="1"/>
        <item x="0"/>
        <item x="6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numFmtId="165" showAll="0"/>
    <pivotField axis="axisCol" dataField="1" showAll="0">
      <items count="4">
        <item x="0"/>
        <item x="1"/>
        <item x="2"/>
        <item t="default"/>
      </items>
    </pivotField>
    <pivotField numFmtId="165"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numFmtId="2" showAll="0"/>
    <pivotField showAll="0" defaultSubtotal="0">
      <items count="2">
        <item x="1"/>
        <item x="0"/>
      </items>
    </pivotField>
  </pivotFields>
  <rowFields count="1">
    <field x="1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Employment" fld="7" subtotal="count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4">
  <location ref="A33:B37" firstHeaderRow="1" firstDataRow="1" firstDataCol="1"/>
  <pivotFields count="16">
    <pivotField showAll="0"/>
    <pivotField showAll="0">
      <items count="3">
        <item x="0"/>
        <item x="1"/>
        <item t="default"/>
      </items>
    </pivotField>
    <pivotField showAll="0">
      <items count="9">
        <item x="6"/>
        <item x="5"/>
        <item x="0"/>
        <item x="2"/>
        <item x="3"/>
        <item x="1"/>
        <item x="4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9">
        <item x="7"/>
        <item x="2"/>
        <item x="3"/>
        <item x="5"/>
        <item x="1"/>
        <item x="0"/>
        <item x="6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numFmtId="165" showAll="0"/>
    <pivotField showAll="0">
      <items count="4">
        <item x="0"/>
        <item x="1"/>
        <item x="2"/>
        <item t="default"/>
      </items>
    </pivotField>
    <pivotField numFmtId="165" showAll="0"/>
    <pivotField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numFmtId="2" showAll="0"/>
    <pivotField showAll="0" defaultSubtotal="0">
      <items count="2">
        <item x="1"/>
        <item x="0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mputer" fld="12" subtotal="count" baseField="0" baseItem="0"/>
  </dataFields>
  <formats count="1">
    <format dxfId="6">
      <pivotArea outline="0" collapsedLevelsAreSubtotals="1" fieldPosition="0"/>
    </format>
  </formats>
  <chartFormats count="8">
    <chartFormat chart="2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1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1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2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3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3" format="12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0">
  <location ref="D21:E24" firstHeaderRow="1" firstDataRow="1" firstDataCol="1"/>
  <pivotFields count="16">
    <pivotField showAll="0"/>
    <pivotField axis="axisRow" dataField="1" showAll="0">
      <items count="3">
        <item x="0"/>
        <item x="1"/>
        <item t="default"/>
      </items>
    </pivotField>
    <pivotField showAll="0">
      <items count="9">
        <item x="6"/>
        <item x="5"/>
        <item x="0"/>
        <item x="2"/>
        <item x="3"/>
        <item x="1"/>
        <item x="4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9">
        <item x="7"/>
        <item x="2"/>
        <item x="3"/>
        <item x="5"/>
        <item x="1"/>
        <item x="0"/>
        <item x="6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numFmtId="165" showAll="0"/>
    <pivotField showAll="0">
      <items count="4">
        <item x="0"/>
        <item x="1"/>
        <item x="2"/>
        <item t="default"/>
      </items>
    </pivotField>
    <pivotField numFmtId="165"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numFmtId="2" showAll="0"/>
    <pivotField showAll="0" defaultSubtotal="0">
      <items count="2">
        <item x="1"/>
        <item x="0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Gender" fld="1" subtotal="count" baseField="0" baseItem="0"/>
  </dataFields>
  <formats count="1">
    <format dxfId="7">
      <pivotArea outline="0" collapsedLevelsAreSubtotals="1" fieldPosition="0"/>
    </format>
  </formats>
  <chartFormats count="6"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3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9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2">
  <location ref="D26:E30" firstHeaderRow="1" firstDataRow="1" firstDataCol="1"/>
  <pivotFields count="16">
    <pivotField showAll="0"/>
    <pivotField showAll="0">
      <items count="3">
        <item x="0"/>
        <item x="1"/>
        <item t="default"/>
      </items>
    </pivotField>
    <pivotField showAll="0">
      <items count="9">
        <item x="6"/>
        <item x="5"/>
        <item x="0"/>
        <item x="2"/>
        <item x="3"/>
        <item x="1"/>
        <item x="4"/>
        <item x="7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>
      <items count="9">
        <item x="7"/>
        <item x="2"/>
        <item x="3"/>
        <item x="5"/>
        <item x="1"/>
        <item x="0"/>
        <item x="6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numFmtId="165" showAll="0"/>
    <pivotField showAll="0">
      <items count="4">
        <item x="0"/>
        <item x="1"/>
        <item x="2"/>
        <item t="default"/>
      </items>
    </pivotField>
    <pivotField numFmtId="165"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numFmtId="2" showAll="0"/>
    <pivotField showAll="0" defaultSubtotal="0">
      <items count="2">
        <item x="1"/>
        <item x="0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lass" fld="3" subtotal="count" baseField="0" baseItem="0"/>
  </dataFields>
  <formats count="1">
    <format dxfId="8">
      <pivotArea outline="0" collapsedLevelsAreSubtotals="1" fieldPosition="0"/>
    </format>
  </formats>
  <chartFormats count="8">
    <chartFormat chart="2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4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1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1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9">
  <location ref="A40:D46" firstHeaderRow="0" firstDataRow="1" firstDataCol="1"/>
  <pivotFields count="16">
    <pivotField showAll="0"/>
    <pivotField showAll="0">
      <items count="3">
        <item x="0"/>
        <item x="1"/>
        <item t="default"/>
      </items>
    </pivotField>
    <pivotField showAll="0">
      <items count="9">
        <item x="6"/>
        <item x="5"/>
        <item x="0"/>
        <item x="2"/>
        <item x="3"/>
        <item x="1"/>
        <item x="4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9">
        <item x="7"/>
        <item x="2"/>
        <item x="3"/>
        <item x="5"/>
        <item x="1"/>
        <item x="0"/>
        <item x="6"/>
        <item x="4"/>
        <item t="default"/>
      </items>
    </pivotField>
    <pivotField axis="axisRow" dataField="1" showAll="0">
      <items count="4">
        <item x="2"/>
        <item x="1"/>
        <item x="0"/>
        <item t="default"/>
      </items>
    </pivotField>
    <pivotField dataField="1" numFmtId="165" showAll="0"/>
    <pivotField showAll="0">
      <items count="4">
        <item x="0"/>
        <item x="1"/>
        <item x="2"/>
        <item t="default"/>
      </items>
    </pivotField>
    <pivotField numFmtId="165"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numFmtId="2" showAll="0"/>
    <pivotField axis="axisRow" showAll="0" defaultSubtotal="0">
      <items count="2">
        <item x="1"/>
        <item x="0"/>
      </items>
    </pivotField>
  </pivotFields>
  <rowFields count="2">
    <field x="15"/>
    <field x="5"/>
  </rowFields>
  <rowItems count="6">
    <i>
      <x/>
    </i>
    <i r="1">
      <x/>
    </i>
    <i r="1">
      <x v="1"/>
    </i>
    <i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Grad Intention" fld="5" subtotal="count" baseField="5" baseItem="1"/>
    <dataField name="Average of GPA" fld="6" subtotal="average" baseField="5" baseItem="1"/>
    <dataField name="StdDev of GPA" fld="6" subtotal="stdDev" baseField="5" baseItem="1"/>
  </dataFields>
  <formats count="5">
    <format dxfId="13">
      <pivotArea outline="0" collapsedLevelsAreSubtotals="1" fieldPosition="0"/>
    </format>
    <format dxfId="12">
      <pivotArea collapsedLevelsAreSubtotals="1" fieldPosition="0">
        <references count="2">
          <reference field="4294967294" count="1" selected="0">
            <x v="1"/>
          </reference>
          <reference field="5" count="0"/>
        </references>
      </pivotArea>
    </format>
    <format dxfId="11">
      <pivotArea collapsedLevelsAreSubtotals="1" fieldPosition="0">
        <references count="3">
          <reference field="4294967294" count="1" selected="0">
            <x v="2"/>
          </reference>
          <reference field="5" count="2">
            <x v="0"/>
            <x v="1"/>
          </reference>
          <reference field="15" count="1" selected="0">
            <x v="0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2"/>
          </reference>
          <reference field="15" count="1">
            <x v="1"/>
          </reference>
        </references>
      </pivotArea>
    </format>
    <format dxfId="9">
      <pivotArea collapsedLevelsAreSubtotals="1" fieldPosition="0">
        <references count="3">
          <reference field="4294967294" count="1" selected="0">
            <x v="2"/>
          </reference>
          <reference field="5" count="1">
            <x v="2"/>
          </reference>
          <reference field="15" count="1" selected="0">
            <x v="1"/>
          </reference>
        </references>
      </pivotArea>
    </format>
  </formats>
  <chartFormats count="18">
    <chartFormat chart="3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3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3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3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8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8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8" format="1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8" format="1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8" format="20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15" count="1" selected="0">
            <x v="0"/>
          </reference>
        </references>
      </pivotArea>
    </chartFormat>
    <chartFormat chart="38" format="21">
      <pivotArea type="data" outline="0" fieldPosition="0">
        <references count="3">
          <reference field="4294967294" count="1" selected="0">
            <x v="0"/>
          </reference>
          <reference field="5" count="1" selected="0">
            <x v="2"/>
          </reference>
          <reference field="15" count="1" selected="0">
            <x v="1"/>
          </reference>
        </references>
      </pivotArea>
    </chartFormat>
    <chartFormat chart="38" format="22">
      <pivotArea type="data" outline="0" fieldPosition="0">
        <references count="3">
          <reference field="4294967294" count="1" selected="0">
            <x v="1"/>
          </reference>
          <reference field="5" count="1" selected="0">
            <x v="0"/>
          </reference>
          <reference field="15" count="1" selected="0">
            <x v="0"/>
          </reference>
        </references>
      </pivotArea>
    </chartFormat>
    <chartFormat chart="38" format="23">
      <pivotArea type="data" outline="0" fieldPosition="0">
        <references count="3">
          <reference field="4294967294" count="1" selected="0">
            <x v="1"/>
          </reference>
          <reference field="5" count="1" selected="0">
            <x v="1"/>
          </reference>
          <reference field="15" count="1" selected="0">
            <x v="0"/>
          </reference>
        </references>
      </pivotArea>
    </chartFormat>
    <chartFormat chart="38" format="24">
      <pivotArea type="data" outline="0" fieldPosition="0">
        <references count="3">
          <reference field="4294967294" count="1" selected="0">
            <x v="1"/>
          </reference>
          <reference field="5" count="1" selected="0">
            <x v="2"/>
          </reference>
          <reference field="15" count="1" selected="0">
            <x v="1"/>
          </reference>
        </references>
      </pivotArea>
    </chartFormat>
    <chartFormat chart="38" format="25">
      <pivotArea type="data" outline="0" fieldPosition="0">
        <references count="3">
          <reference field="4294967294" count="1" selected="0">
            <x v="2"/>
          </reference>
          <reference field="5" count="1" selected="0">
            <x v="0"/>
          </reference>
          <reference field="15" count="1" selected="0">
            <x v="0"/>
          </reference>
        </references>
      </pivotArea>
    </chartFormat>
    <chartFormat chart="38" format="26">
      <pivotArea type="data" outline="0" fieldPosition="0">
        <references count="3">
          <reference field="4294967294" count="1" selected="0">
            <x v="2"/>
          </reference>
          <reference field="5" count="1" selected="0">
            <x v="1"/>
          </reference>
          <reference field="15" count="1" selected="0">
            <x v="0"/>
          </reference>
        </references>
      </pivotArea>
    </chartFormat>
    <chartFormat chart="38" format="27">
      <pivotArea type="data" outline="0" fieldPosition="0">
        <references count="3">
          <reference field="4294967294" count="1" selected="0">
            <x v="2"/>
          </reference>
          <reference field="5" count="1" selected="0">
            <x v="2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9:G18" firstHeaderRow="0" firstDataRow="1" firstDataCol="1"/>
  <pivotFields count="16">
    <pivotField showAll="0"/>
    <pivotField axis="axisRow" showAll="0">
      <items count="3">
        <item x="0"/>
        <item x="1"/>
        <item t="default"/>
      </items>
    </pivotField>
    <pivotField dataField="1" showAll="0">
      <items count="9">
        <item x="6"/>
        <item x="5"/>
        <item x="0"/>
        <item x="2"/>
        <item x="3"/>
        <item x="1"/>
        <item x="4"/>
        <item x="7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9">
        <item x="7"/>
        <item x="2"/>
        <item x="3"/>
        <item x="5"/>
        <item x="1"/>
        <item x="0"/>
        <item x="6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dataField="1" numFmtId="165" showAll="0"/>
    <pivotField showAll="0"/>
    <pivotField dataField="1" numFmtId="165" showAll="0"/>
    <pivotField showAll="0"/>
    <pivotField showAll="0"/>
    <pivotField dataField="1" showAll="0"/>
    <pivotField showAll="0"/>
    <pivotField dataField="1" showAll="0"/>
    <pivotField dataField="1" numFmtId="2" showAll="0"/>
    <pivotField showAll="0" defaultSubtotal="0">
      <items count="2">
        <item x="1"/>
        <item x="0"/>
      </items>
    </pivotField>
  </pivotFields>
  <rowFields count="2">
    <field x="1"/>
    <field x="3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tdDev of Age" fld="2" subtotal="stdDev" baseField="3" baseItem="0" numFmtId="1"/>
    <dataField name="StdDev of GPA" fld="6" subtotal="stdDev" baseField="3" baseItem="0" numFmtId="2"/>
    <dataField name="StdDev of Salary" fld="8" subtotal="stdDev" baseField="3" baseItem="0" numFmtId="2"/>
    <dataField name="StdDev of Spending" fld="11" subtotal="stdDev" baseField="3" baseItem="0"/>
    <dataField name="StdDev of Wealth" fld="14" subtotal="stdDev" baseField="3" baseItem="0" numFmtId="165"/>
    <dataField name="StdDev of Text Messages" fld="13" subtotal="stdDev" baseField="3" baseItem="0"/>
  </dataFields>
  <formats count="4">
    <format dxfId="17">
      <pivotArea outline="0" collapsedLevelsAreSubtotals="1" fieldPosition="0"/>
    </format>
    <format dxfId="16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3:B56" firstHeaderRow="1" firstDataRow="1" firstDataCol="1" rowPageCount="1" colPageCount="1"/>
  <pivotFields count="15">
    <pivotField showAll="0"/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axis="axisRow" multipleItemSelectionAllowed="1" showAll="0">
      <items count="4">
        <item x="2"/>
        <item h="1" x="1"/>
        <item x="0"/>
        <item t="default"/>
      </items>
    </pivotField>
    <pivotField numFmtId="165" showAll="0">
      <items count="26">
        <item x="4"/>
        <item x="24"/>
        <item x="2"/>
        <item x="18"/>
        <item x="15"/>
        <item x="20"/>
        <item x="3"/>
        <item x="0"/>
        <item x="16"/>
        <item x="14"/>
        <item x="5"/>
        <item x="19"/>
        <item x="6"/>
        <item x="12"/>
        <item x="13"/>
        <item x="10"/>
        <item x="7"/>
        <item x="17"/>
        <item x="9"/>
        <item x="8"/>
        <item x="1"/>
        <item x="11"/>
        <item x="23"/>
        <item x="22"/>
        <item x="21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numFmtId="165" showAll="0"/>
    <pivotField showAll="0"/>
    <pivotField showAll="0"/>
    <pivotField showAll="0"/>
    <pivotField showAll="0"/>
    <pivotField showAll="0"/>
    <pivotField numFmtId="2" showAll="0"/>
  </pivotFields>
  <rowFields count="1">
    <field x="5"/>
  </rowFields>
  <rowItems count="3">
    <i>
      <x/>
    </i>
    <i>
      <x v="2"/>
    </i>
    <i t="grand">
      <x/>
    </i>
  </rowItems>
  <colItems count="1">
    <i/>
  </colItems>
  <pageFields count="1">
    <pageField fld="7" hier="-1"/>
  </pageFields>
  <dataFields count="1">
    <dataField name="Count of Gend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>
  <location ref="A21:B30" firstHeaderRow="1" firstDataRow="1" firstDataCol="1"/>
  <pivotFields count="16">
    <pivotField showAll="0"/>
    <pivotField showAll="0">
      <items count="3">
        <item x="0"/>
        <item x="1"/>
        <item t="default"/>
      </items>
    </pivotField>
    <pivotField showAll="0">
      <items count="9">
        <item x="6"/>
        <item x="5"/>
        <item x="0"/>
        <item x="2"/>
        <item x="3"/>
        <item x="1"/>
        <item x="4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axis="axisRow" dataField="1" showAll="0">
      <items count="9">
        <item x="7"/>
        <item x="2"/>
        <item x="3"/>
        <item x="5"/>
        <item x="1"/>
        <item x="0"/>
        <item x="6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numFmtId="165" showAll="0"/>
    <pivotField showAll="0">
      <items count="4">
        <item x="0"/>
        <item x="1"/>
        <item x="2"/>
        <item t="default"/>
      </items>
    </pivotField>
    <pivotField numFmtId="165"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numFmtId="2" showAll="0"/>
    <pivotField showAll="0" defaultSubtotal="0">
      <items count="2">
        <item x="1"/>
        <item x="0"/>
      </items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Major" fld="4" subtotal="count" baseField="0" baseItem="0"/>
  </dataFields>
  <formats count="2">
    <format dxfId="19">
      <pivotArea outline="0" collapsedLevelsAreSubtotals="1" fieldPosition="0"/>
    </format>
    <format dxfId="18">
      <pivotArea outline="0" fieldPosition="0">
        <references count="1">
          <reference field="4294967294" count="1">
            <x v="0"/>
          </reference>
        </references>
      </pivotArea>
    </format>
  </formats>
  <chartFormats count="18">
    <chartFormat chart="2" format="3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8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39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40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4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2" format="42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2" format="43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2" format="44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2" format="45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3" format="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7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3" format="48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3" format="49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3" format="50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3" format="5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3" format="52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3" format="53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3" format="54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6">
  <location ref="G21:H25" firstHeaderRow="1" firstDataRow="1" firstDataCol="1"/>
  <pivotFields count="16">
    <pivotField showAll="0"/>
    <pivotField showAll="0">
      <items count="3">
        <item x="0"/>
        <item x="1"/>
        <item t="default"/>
      </items>
    </pivotField>
    <pivotField showAll="0">
      <items count="9">
        <item x="6"/>
        <item x="5"/>
        <item x="0"/>
        <item x="2"/>
        <item x="3"/>
        <item x="1"/>
        <item x="4"/>
        <item x="7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9">
        <item x="7"/>
        <item x="2"/>
        <item x="3"/>
        <item x="5"/>
        <item x="1"/>
        <item x="0"/>
        <item x="6"/>
        <item x="4"/>
        <item t="default"/>
      </items>
    </pivotField>
    <pivotField showAll="0">
      <items count="4">
        <item x="2"/>
        <item x="1"/>
        <item x="0"/>
        <item t="default"/>
      </items>
    </pivotField>
    <pivotField numFmtId="165" showAll="0"/>
    <pivotField axis="axisRow" dataField="1" showAll="0">
      <items count="4">
        <item x="0"/>
        <item x="1"/>
        <item x="2"/>
        <item t="default"/>
      </items>
    </pivotField>
    <pivotField numFmtId="165"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showAll="0"/>
    <pivotField numFmtId="2" showAll="0"/>
    <pivotField showAll="0" defaultSubtotal="0">
      <items count="2">
        <item x="1"/>
        <item x="0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loyment" fld="7" subtotal="count" baseField="0" baseItem="0"/>
  </dataFields>
  <formats count="1">
    <format dxfId="20">
      <pivotArea outline="0" collapsedLevelsAreSubtotals="1" fieldPosition="0"/>
    </format>
  </formats>
  <chartFormats count="12">
    <chartFormat chart="37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7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7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7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2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2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2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5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5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5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5"/>
  <sheetViews>
    <sheetView showGridLines="0" tabSelected="1" topLeftCell="A183" zoomScale="120" zoomScaleNormal="120" workbookViewId="0">
      <selection activeCell="N185" sqref="N185"/>
    </sheetView>
  </sheetViews>
  <sheetFormatPr defaultRowHeight="15"/>
  <cols>
    <col min="2" max="2" width="9.7109375" customWidth="1"/>
    <col min="3" max="3" width="10.85546875" customWidth="1"/>
    <col min="4" max="4" width="9.5703125" customWidth="1"/>
    <col min="6" max="6" width="9.140625" customWidth="1"/>
  </cols>
  <sheetData>
    <row r="1" spans="1:11" ht="8.25" customHeight="1" thickBot="1"/>
    <row r="2" spans="1:11" ht="21.75" thickBot="1">
      <c r="A2" s="1">
        <v>1</v>
      </c>
      <c r="D2" s="71" t="s">
        <v>0</v>
      </c>
      <c r="E2" s="72"/>
      <c r="F2" s="72"/>
      <c r="G2" s="72"/>
      <c r="H2" s="73"/>
    </row>
    <row r="3" spans="1:11">
      <c r="D3" s="2"/>
      <c r="E3" s="3" t="s">
        <v>1</v>
      </c>
      <c r="F3" s="3" t="s">
        <v>2</v>
      </c>
      <c r="G3" s="3" t="s">
        <v>3</v>
      </c>
      <c r="H3" s="4" t="s">
        <v>4</v>
      </c>
    </row>
    <row r="4" spans="1:11">
      <c r="D4" s="5" t="s">
        <v>5</v>
      </c>
      <c r="E4" s="6">
        <f>AVERAGE(data!$C$2:$C$63)</f>
        <v>21.129032258064516</v>
      </c>
      <c r="F4" s="6" t="e">
        <f ca="1">_xlfn.STDEV.S(data!C2:C63)</f>
        <v>#NAME?</v>
      </c>
      <c r="G4" s="6">
        <f>MEDIAN(data!$C$2:$C$63)</f>
        <v>21</v>
      </c>
      <c r="H4" s="7">
        <f>MODE(data!$C$2:$C$63)</f>
        <v>21</v>
      </c>
    </row>
    <row r="5" spans="1:11">
      <c r="D5" s="5" t="s">
        <v>6</v>
      </c>
      <c r="E5" s="6">
        <f>AVERAGE(data!$G$2:$G$63)</f>
        <v>3.1262903225806449</v>
      </c>
      <c r="F5" s="6" t="e">
        <f ca="1">_xlfn.STDEV.S(data!G2:G63)</f>
        <v>#NAME?</v>
      </c>
      <c r="G5" s="6">
        <f>MEDIAN(data!$G$2:$G$63)</f>
        <v>3.1349999999999998</v>
      </c>
      <c r="H5" s="7">
        <f>MODE(data!$G$2:$G$63)</f>
        <v>3.4</v>
      </c>
    </row>
    <row r="6" spans="1:11">
      <c r="D6" s="5" t="s">
        <v>7</v>
      </c>
      <c r="E6" s="6">
        <f>AVERAGE(data!$I$2:$I$63)</f>
        <v>48.548387096774192</v>
      </c>
      <c r="F6" s="6" t="e">
        <f ca="1">_xlfn.STDEV.S(data!I2:I63)</f>
        <v>#NAME?</v>
      </c>
      <c r="G6" s="6">
        <f>MEDIAN(data!$I$2:$I$63)</f>
        <v>50</v>
      </c>
      <c r="H6" s="7">
        <f>MODE(data!$I$2:$I$63)</f>
        <v>40</v>
      </c>
    </row>
    <row r="7" spans="1:11">
      <c r="D7" s="5" t="s">
        <v>8</v>
      </c>
      <c r="E7" s="6">
        <f>AVERAGE(data!$J$2:$J$63)</f>
        <v>1.5161290322580645</v>
      </c>
      <c r="F7" s="6" t="e">
        <f ca="1">_xlfn.STDEV.S(data!J2:J63)</f>
        <v>#NAME?</v>
      </c>
      <c r="G7" s="6">
        <f>MEDIAN(data!$J$2:$J$63)</f>
        <v>1</v>
      </c>
      <c r="H7" s="7">
        <f>MODE(data!$J$2:$J$63)</f>
        <v>1</v>
      </c>
    </row>
    <row r="8" spans="1:11">
      <c r="D8" s="5" t="s">
        <v>9</v>
      </c>
      <c r="E8" s="6">
        <f>AVERAGE(data!$K$2:$K$63)</f>
        <v>3.7419354838709675</v>
      </c>
      <c r="F8" s="6" t="e">
        <f ca="1">_xlfn.STDEV.S(data!K2:K63)</f>
        <v>#NAME?</v>
      </c>
      <c r="G8" s="6">
        <f>MEDIAN(data!$K$2:$K$63)</f>
        <v>4</v>
      </c>
      <c r="H8" s="7">
        <f>MODE(data!$K$2:$K$63)</f>
        <v>4</v>
      </c>
    </row>
    <row r="9" spans="1:11">
      <c r="D9" s="5" t="s">
        <v>10</v>
      </c>
      <c r="E9" s="6">
        <f>AVERAGE(data!$L$2:$L$63)</f>
        <v>482.01612903225805</v>
      </c>
      <c r="F9" s="6" t="e">
        <f ca="1">_xlfn.STDEV.S(data!L2:L63)</f>
        <v>#NAME?</v>
      </c>
      <c r="G9" s="6">
        <f>MEDIAN(data!$L$2:$L$63)</f>
        <v>500</v>
      </c>
      <c r="H9" s="7">
        <f>MODE(data!$L$2:$L$63)</f>
        <v>500</v>
      </c>
    </row>
    <row r="10" spans="1:11">
      <c r="D10" s="5" t="s">
        <v>11</v>
      </c>
      <c r="E10" s="6">
        <f>AVERAGE(data!$N$2:$N$63)</f>
        <v>246.20967741935485</v>
      </c>
      <c r="F10" s="6" t="e">
        <f ca="1">_xlfn.STDEV.S(data!N2:N63)</f>
        <v>#NAME?</v>
      </c>
      <c r="G10" s="6">
        <f>MEDIAN(data!$N$2:$N$63)</f>
        <v>200</v>
      </c>
      <c r="H10" s="7">
        <f>MODE(data!$N$2:$N$63)</f>
        <v>300</v>
      </c>
    </row>
    <row r="11" spans="1:11" ht="15.75" thickBot="1">
      <c r="D11" s="8" t="s">
        <v>12</v>
      </c>
      <c r="E11" s="9">
        <f>AVERAGE(data!$O$2:$O$63)</f>
        <v>7.151209677419355</v>
      </c>
      <c r="F11" s="9" t="e">
        <f ca="1">_xlfn.STDEV.S(data!O2:O63)</f>
        <v>#NAME?</v>
      </c>
      <c r="G11" s="9">
        <f>MEDIAN(data!$O$2:$O$63)</f>
        <v>1</v>
      </c>
      <c r="H11" s="10">
        <f>MODE(data!$O$2:$O$63)</f>
        <v>1</v>
      </c>
    </row>
    <row r="12" spans="1:11" ht="15.75" thickBot="1"/>
    <row r="13" spans="1:11" ht="19.5" thickBot="1">
      <c r="A13" s="74" t="s">
        <v>13</v>
      </c>
      <c r="B13" s="75"/>
      <c r="C13" s="75"/>
      <c r="D13" s="75"/>
      <c r="E13" s="75"/>
      <c r="F13" s="75"/>
      <c r="G13" s="75"/>
      <c r="H13" s="75"/>
      <c r="I13" s="75"/>
      <c r="J13" s="75"/>
      <c r="K13" s="76"/>
    </row>
    <row r="14" spans="1:11">
      <c r="A14" s="11"/>
      <c r="B14" s="12"/>
      <c r="C14" s="12"/>
      <c r="D14" s="12"/>
      <c r="E14" s="12"/>
      <c r="F14" s="13"/>
      <c r="G14" s="13"/>
      <c r="H14" s="13"/>
      <c r="I14" s="13"/>
      <c r="J14" s="13"/>
      <c r="K14" s="14"/>
    </row>
    <row r="15" spans="1:11">
      <c r="A15" s="11"/>
      <c r="B15" s="13"/>
      <c r="C15" s="13"/>
      <c r="D15" s="13"/>
      <c r="E15" s="13"/>
      <c r="F15" s="13"/>
      <c r="G15" s="13"/>
      <c r="H15" s="13"/>
      <c r="I15" s="13"/>
      <c r="J15" s="13"/>
      <c r="K15" s="14"/>
    </row>
    <row r="16" spans="1:11">
      <c r="A16" s="11"/>
      <c r="B16" s="13"/>
      <c r="C16" s="13"/>
      <c r="D16" s="13"/>
      <c r="E16" s="13"/>
      <c r="F16" s="13"/>
      <c r="G16" s="13"/>
      <c r="H16" s="13"/>
      <c r="I16" s="13"/>
      <c r="J16" s="13"/>
      <c r="K16" s="14"/>
    </row>
    <row r="17" spans="1:11">
      <c r="A17" s="11"/>
      <c r="B17" s="13"/>
      <c r="C17" s="13"/>
      <c r="D17" s="13"/>
      <c r="E17" s="13"/>
      <c r="F17" s="13"/>
      <c r="G17" s="13"/>
      <c r="H17" s="13"/>
      <c r="I17" s="13"/>
      <c r="J17" s="13"/>
      <c r="K17" s="14"/>
    </row>
    <row r="18" spans="1:11">
      <c r="A18" s="11"/>
      <c r="B18" s="13"/>
      <c r="C18" s="13"/>
      <c r="D18" s="13"/>
      <c r="E18" s="13"/>
      <c r="F18" s="13"/>
      <c r="G18" s="13"/>
      <c r="H18" s="13"/>
      <c r="I18" s="13"/>
      <c r="J18" s="13"/>
      <c r="K18" s="14"/>
    </row>
    <row r="19" spans="1:11">
      <c r="A19" s="11"/>
      <c r="B19" s="13"/>
      <c r="C19" s="13"/>
      <c r="D19" s="13"/>
      <c r="E19" s="13"/>
      <c r="F19" s="13"/>
      <c r="G19" s="13"/>
      <c r="H19" s="13"/>
      <c r="I19" s="13"/>
      <c r="J19" s="13"/>
      <c r="K19" s="14"/>
    </row>
    <row r="20" spans="1:11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4"/>
    </row>
    <row r="21" spans="1:11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4"/>
    </row>
    <row r="22" spans="1:11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4"/>
    </row>
    <row r="23" spans="1:11">
      <c r="A23" s="11"/>
      <c r="B23" s="13"/>
      <c r="C23" s="13"/>
      <c r="D23" s="13"/>
      <c r="E23" s="13"/>
      <c r="F23" s="13"/>
      <c r="G23" s="13"/>
      <c r="H23" s="13"/>
      <c r="I23" s="13"/>
      <c r="J23" s="13"/>
      <c r="K23" s="14"/>
    </row>
    <row r="24" spans="1:11">
      <c r="A24" s="11"/>
      <c r="B24" s="13"/>
      <c r="C24" s="13"/>
      <c r="D24" s="13"/>
      <c r="E24" s="13"/>
      <c r="F24" s="13"/>
      <c r="G24" s="13"/>
      <c r="H24" s="13"/>
      <c r="I24" s="13"/>
      <c r="J24" s="13"/>
      <c r="K24" s="14"/>
    </row>
    <row r="25" spans="1:11">
      <c r="A25" s="11"/>
      <c r="B25" s="13"/>
      <c r="C25" s="13"/>
      <c r="D25" s="13"/>
      <c r="E25" s="13"/>
      <c r="F25" s="13"/>
      <c r="G25" s="13"/>
      <c r="H25" s="13"/>
      <c r="I25" s="13"/>
      <c r="J25" s="13"/>
      <c r="K25" s="14"/>
    </row>
    <row r="26" spans="1:11">
      <c r="A26" s="11"/>
      <c r="B26" s="13"/>
      <c r="C26" s="13"/>
      <c r="D26" s="13"/>
      <c r="E26" s="13"/>
      <c r="F26" s="13"/>
      <c r="G26" s="13"/>
      <c r="H26" s="13"/>
      <c r="I26" s="13"/>
      <c r="J26" s="13"/>
      <c r="K26" s="14"/>
    </row>
    <row r="27" spans="1:11">
      <c r="A27" s="11"/>
      <c r="B27" s="13"/>
      <c r="C27" s="13"/>
      <c r="D27" s="13"/>
      <c r="E27" s="13"/>
      <c r="F27" s="13"/>
      <c r="G27" s="13"/>
      <c r="H27" s="13"/>
      <c r="I27" s="13"/>
      <c r="J27" s="13"/>
      <c r="K27" s="14"/>
    </row>
    <row r="28" spans="1:11">
      <c r="A28" s="11"/>
      <c r="B28" s="13"/>
      <c r="C28" s="13"/>
      <c r="D28" s="13"/>
      <c r="E28" s="13"/>
      <c r="F28" s="13"/>
      <c r="G28" s="13"/>
      <c r="H28" s="13"/>
      <c r="I28" s="13"/>
      <c r="J28" s="13"/>
      <c r="K28" s="14"/>
    </row>
    <row r="29" spans="1:11">
      <c r="A29" s="11"/>
      <c r="B29" s="13"/>
      <c r="C29" s="13"/>
      <c r="D29" s="13"/>
      <c r="E29" s="13"/>
      <c r="F29" s="13"/>
      <c r="G29" s="13"/>
      <c r="H29" s="13"/>
      <c r="I29" s="13"/>
      <c r="J29" s="13"/>
      <c r="K29" s="14"/>
    </row>
    <row r="30" spans="1:11">
      <c r="A30" s="11"/>
      <c r="B30" s="13"/>
      <c r="C30" s="13"/>
      <c r="D30" s="13"/>
      <c r="E30" s="13"/>
      <c r="F30" s="13"/>
      <c r="G30" s="13"/>
      <c r="H30" s="13"/>
      <c r="I30" s="13"/>
      <c r="J30" s="13"/>
      <c r="K30" s="14"/>
    </row>
    <row r="31" spans="1:11">
      <c r="A31" s="11"/>
      <c r="B31" s="13"/>
      <c r="C31" s="13"/>
      <c r="D31" s="13"/>
      <c r="E31" s="13"/>
      <c r="F31" s="13"/>
      <c r="G31" s="13"/>
      <c r="H31" s="13"/>
      <c r="I31" s="13"/>
      <c r="J31" s="13"/>
      <c r="K31" s="14"/>
    </row>
    <row r="32" spans="1:11">
      <c r="A32" s="11"/>
      <c r="B32" s="13"/>
      <c r="C32" s="13"/>
      <c r="D32" s="13"/>
      <c r="E32" s="13"/>
      <c r="F32" s="13"/>
      <c r="G32" s="13"/>
      <c r="H32" s="13"/>
      <c r="I32" s="13"/>
      <c r="J32" s="13"/>
      <c r="K32" s="14"/>
    </row>
    <row r="33" spans="1:11">
      <c r="A33" s="11"/>
      <c r="B33" s="13"/>
      <c r="C33" s="13"/>
      <c r="D33" s="13"/>
      <c r="E33" s="13"/>
      <c r="F33" s="13"/>
      <c r="G33" s="13"/>
      <c r="H33" s="13"/>
      <c r="I33" s="13"/>
      <c r="J33" s="13"/>
      <c r="K33" s="14"/>
    </row>
    <row r="34" spans="1:11">
      <c r="A34" s="11"/>
      <c r="B34" s="13"/>
      <c r="C34" s="13"/>
      <c r="D34" s="13"/>
      <c r="E34" s="13"/>
      <c r="F34" s="13"/>
      <c r="G34" s="13"/>
      <c r="H34" s="13"/>
      <c r="I34" s="13"/>
      <c r="J34" s="13"/>
      <c r="K34" s="14"/>
    </row>
    <row r="35" spans="1:11">
      <c r="A35" s="11"/>
      <c r="B35" s="13"/>
      <c r="C35" s="13"/>
      <c r="D35" s="13"/>
      <c r="E35" s="13"/>
      <c r="F35" s="13"/>
      <c r="G35" s="13"/>
      <c r="H35" s="13"/>
      <c r="I35" s="13"/>
      <c r="J35" s="13"/>
      <c r="K35" s="14"/>
    </row>
    <row r="36" spans="1:11">
      <c r="A36" s="11"/>
      <c r="B36" s="13"/>
      <c r="C36" s="13"/>
      <c r="D36" s="13"/>
      <c r="E36" s="13"/>
      <c r="F36" s="13"/>
      <c r="G36" s="13"/>
      <c r="H36" s="13"/>
      <c r="I36" s="13"/>
      <c r="J36" s="13"/>
      <c r="K36" s="14"/>
    </row>
    <row r="37" spans="1:11">
      <c r="A37" s="11"/>
      <c r="B37" s="13"/>
      <c r="C37" s="13"/>
      <c r="D37" s="13"/>
      <c r="E37" s="13"/>
      <c r="F37" s="13"/>
      <c r="G37" s="13"/>
      <c r="H37" s="13"/>
      <c r="I37" s="13"/>
      <c r="J37" s="13"/>
      <c r="K37" s="14"/>
    </row>
    <row r="38" spans="1:11">
      <c r="A38" s="11"/>
      <c r="B38" s="13"/>
      <c r="C38" s="13"/>
      <c r="D38" s="13"/>
      <c r="E38" s="13"/>
      <c r="F38" s="13"/>
      <c r="G38" s="13"/>
      <c r="H38" s="13"/>
      <c r="I38" s="13"/>
      <c r="J38" s="13"/>
      <c r="K38" s="14"/>
    </row>
    <row r="39" spans="1:11">
      <c r="A39" s="11"/>
      <c r="B39" s="13"/>
      <c r="C39" s="13"/>
      <c r="D39" s="13"/>
      <c r="E39" s="13"/>
      <c r="F39" s="13"/>
      <c r="G39" s="13"/>
      <c r="H39" s="13"/>
      <c r="I39" s="13"/>
      <c r="J39" s="13"/>
      <c r="K39" s="14"/>
    </row>
    <row r="40" spans="1:11">
      <c r="A40" s="11"/>
      <c r="B40" s="13"/>
      <c r="C40" s="13"/>
      <c r="D40" s="13"/>
      <c r="E40" s="13"/>
      <c r="F40" s="13"/>
      <c r="G40" s="13"/>
      <c r="H40" s="13"/>
      <c r="I40" s="13"/>
      <c r="J40" s="13"/>
      <c r="K40" s="14"/>
    </row>
    <row r="41" spans="1:11">
      <c r="A41" s="11"/>
      <c r="B41" s="13"/>
      <c r="C41" s="13"/>
      <c r="D41" s="13"/>
      <c r="E41" s="13"/>
      <c r="F41" s="13"/>
      <c r="G41" s="13"/>
      <c r="H41" s="13"/>
      <c r="I41" s="13"/>
      <c r="J41" s="13"/>
      <c r="K41" s="14"/>
    </row>
    <row r="42" spans="1:11">
      <c r="A42" s="11"/>
      <c r="B42" s="13"/>
      <c r="C42" s="13"/>
      <c r="D42" s="13"/>
      <c r="E42" s="13"/>
      <c r="F42" s="13"/>
      <c r="G42" s="13"/>
      <c r="H42" s="13"/>
      <c r="I42" s="13"/>
      <c r="J42" s="13"/>
      <c r="K42" s="14"/>
    </row>
    <row r="43" spans="1:11">
      <c r="A43" s="11"/>
      <c r="B43" s="13"/>
      <c r="C43" s="13"/>
      <c r="D43" s="13"/>
      <c r="E43" s="13"/>
      <c r="F43" s="13"/>
      <c r="G43" s="13"/>
      <c r="H43" s="13"/>
      <c r="I43" s="13"/>
      <c r="J43" s="13"/>
      <c r="K43" s="14"/>
    </row>
    <row r="44" spans="1:11">
      <c r="A44" s="11"/>
      <c r="B44" s="13"/>
      <c r="C44" s="13"/>
      <c r="D44" s="13"/>
      <c r="E44" s="13"/>
      <c r="F44" s="13"/>
      <c r="G44" s="13"/>
      <c r="H44" s="13"/>
      <c r="I44" s="13"/>
      <c r="J44" s="13"/>
      <c r="K44" s="14"/>
    </row>
    <row r="45" spans="1:11">
      <c r="A45" s="11"/>
      <c r="B45" s="13"/>
      <c r="C45" s="13"/>
      <c r="D45" s="13"/>
      <c r="E45" s="13"/>
      <c r="F45" s="13"/>
      <c r="G45" s="13"/>
      <c r="H45" s="13"/>
      <c r="I45" s="13"/>
      <c r="J45" s="13"/>
      <c r="K45" s="14"/>
    </row>
    <row r="46" spans="1:11">
      <c r="A46" s="11"/>
      <c r="B46" s="13"/>
      <c r="C46" s="13"/>
      <c r="D46" s="13"/>
      <c r="E46" s="13"/>
      <c r="F46" s="13"/>
      <c r="G46" s="13"/>
      <c r="H46" s="13"/>
      <c r="I46" s="13"/>
      <c r="J46" s="13"/>
      <c r="K46" s="14"/>
    </row>
    <row r="47" spans="1:11">
      <c r="A47" s="11"/>
      <c r="B47" s="13"/>
      <c r="C47" s="13"/>
      <c r="D47" s="13"/>
      <c r="E47" s="13"/>
      <c r="F47" s="13"/>
      <c r="G47" s="13"/>
      <c r="H47" s="13"/>
      <c r="I47" s="13"/>
      <c r="J47" s="13"/>
      <c r="K47" s="14"/>
    </row>
    <row r="48" spans="1:11">
      <c r="A48" s="11"/>
      <c r="B48" s="13"/>
      <c r="C48" s="13"/>
      <c r="D48" s="13"/>
      <c r="E48" s="13"/>
      <c r="F48" s="13"/>
      <c r="G48" s="13"/>
      <c r="H48" s="13"/>
      <c r="I48" s="13"/>
      <c r="J48" s="13"/>
      <c r="K48" s="14"/>
    </row>
    <row r="49" spans="1:11">
      <c r="A49" s="11"/>
      <c r="B49" s="13"/>
      <c r="C49" s="13"/>
      <c r="D49" s="13"/>
      <c r="E49" s="13"/>
      <c r="F49" s="13"/>
      <c r="G49" s="13"/>
      <c r="H49" s="13"/>
      <c r="I49" s="13"/>
      <c r="J49" s="13"/>
      <c r="K49" s="14"/>
    </row>
    <row r="50" spans="1:11">
      <c r="A50" s="11"/>
      <c r="B50" s="13"/>
      <c r="C50" s="13"/>
      <c r="D50" s="13"/>
      <c r="E50" s="13"/>
      <c r="F50" s="13"/>
      <c r="G50" s="13"/>
      <c r="H50" s="13"/>
      <c r="I50" s="13"/>
      <c r="J50" s="13"/>
      <c r="K50" s="14"/>
    </row>
    <row r="51" spans="1:11" ht="6" customHeight="1" thickBot="1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7"/>
    </row>
    <row r="53" spans="1:11" ht="15.75" thickBot="1"/>
    <row r="54" spans="1:11" ht="21.75" thickBot="1">
      <c r="A54" s="1">
        <v>2</v>
      </c>
    </row>
    <row r="55" spans="1:11" ht="15.75">
      <c r="A55" s="18">
        <v>2.1</v>
      </c>
      <c r="B55" s="77" t="s">
        <v>14</v>
      </c>
      <c r="C55" s="78"/>
      <c r="D55" s="78"/>
      <c r="E55" s="78"/>
      <c r="F55" s="78"/>
      <c r="G55" s="78"/>
      <c r="H55" s="79"/>
    </row>
    <row r="56" spans="1:11">
      <c r="B56" s="11" t="s">
        <v>15</v>
      </c>
      <c r="C56" s="12">
        <f>E5</f>
        <v>3.1262903225806449</v>
      </c>
      <c r="D56" s="13"/>
      <c r="E56" s="13"/>
      <c r="F56" s="13"/>
      <c r="G56" s="13"/>
      <c r="H56" s="14"/>
    </row>
    <row r="57" spans="1:11">
      <c r="B57" s="11" t="s">
        <v>16</v>
      </c>
      <c r="C57" s="12"/>
      <c r="D57" s="12" t="e">
        <f ca="1">F5</f>
        <v>#NAME?</v>
      </c>
      <c r="E57" s="13"/>
      <c r="F57" s="13"/>
      <c r="G57" s="13"/>
      <c r="H57" s="14"/>
    </row>
    <row r="58" spans="1:11">
      <c r="B58" s="11" t="s">
        <v>17</v>
      </c>
      <c r="C58" s="13"/>
      <c r="D58" s="19">
        <f>_xlfn.CONFIDENCE.T(0.05,0.38,62)</f>
        <v>9.6501930713834783E-2</v>
      </c>
      <c r="E58" s="13"/>
      <c r="F58" s="13"/>
      <c r="G58" s="13"/>
      <c r="H58" s="14"/>
    </row>
    <row r="59" spans="1:11">
      <c r="B59" s="11" t="s">
        <v>18</v>
      </c>
      <c r="C59" s="13"/>
      <c r="D59" s="20">
        <f>C56-D58</f>
        <v>3.02978839186681</v>
      </c>
      <c r="E59" s="21" t="s">
        <v>19</v>
      </c>
      <c r="F59" s="20">
        <f>C56+D58</f>
        <v>3.2227922532944797</v>
      </c>
      <c r="G59" s="13"/>
      <c r="H59" s="14"/>
    </row>
    <row r="60" spans="1:11">
      <c r="B60" s="22"/>
      <c r="C60" s="23"/>
      <c r="D60" s="24" t="s">
        <v>20</v>
      </c>
      <c r="E60" s="24"/>
      <c r="F60" s="24" t="s">
        <v>21</v>
      </c>
      <c r="G60" s="23"/>
      <c r="H60" s="25"/>
    </row>
    <row r="61" spans="1:11">
      <c r="B61" s="11"/>
      <c r="C61" s="13"/>
      <c r="D61" s="13"/>
      <c r="E61" s="13"/>
      <c r="F61" s="13"/>
      <c r="G61" s="13"/>
      <c r="H61" s="14"/>
    </row>
    <row r="62" spans="1:11" ht="15.75">
      <c r="A62" s="18">
        <v>2.2000000000000002</v>
      </c>
      <c r="B62" s="68" t="s">
        <v>22</v>
      </c>
      <c r="C62" s="69"/>
      <c r="D62" s="69"/>
      <c r="E62" s="69"/>
      <c r="F62" s="69"/>
      <c r="G62" s="69"/>
      <c r="H62" s="70"/>
    </row>
    <row r="63" spans="1:11">
      <c r="B63" s="11" t="s">
        <v>23</v>
      </c>
      <c r="C63" s="13"/>
      <c r="D63" s="13">
        <v>3.17</v>
      </c>
      <c r="E63" s="13"/>
      <c r="F63" s="13"/>
      <c r="G63" s="13"/>
      <c r="H63" s="14"/>
    </row>
    <row r="64" spans="1:11">
      <c r="B64" s="11" t="s">
        <v>24</v>
      </c>
      <c r="C64" s="13"/>
      <c r="D64" s="13">
        <v>0.39</v>
      </c>
      <c r="E64" s="13"/>
      <c r="F64" s="13"/>
      <c r="G64" s="13"/>
      <c r="H64" s="14"/>
    </row>
    <row r="65" spans="1:8">
      <c r="B65" s="11" t="s">
        <v>17</v>
      </c>
      <c r="C65" s="13"/>
      <c r="D65" s="26">
        <f>_xlfn.CONFIDENCE.T(0.05,D64,33)</f>
        <v>0.13828798688933935</v>
      </c>
      <c r="E65" s="13"/>
      <c r="F65" s="13"/>
      <c r="G65" s="13"/>
      <c r="H65" s="14"/>
    </row>
    <row r="66" spans="1:8">
      <c r="B66" s="11" t="s">
        <v>18</v>
      </c>
      <c r="C66" s="13"/>
      <c r="D66" s="27">
        <f>D63-D65</f>
        <v>3.0317120131106607</v>
      </c>
      <c r="E66" s="21" t="s">
        <v>19</v>
      </c>
      <c r="F66" s="27">
        <f>D63+D65</f>
        <v>3.3082879868893391</v>
      </c>
      <c r="G66" s="13"/>
      <c r="H66" s="14"/>
    </row>
    <row r="67" spans="1:8">
      <c r="B67" s="22"/>
      <c r="C67" s="23"/>
      <c r="D67" s="24" t="s">
        <v>20</v>
      </c>
      <c r="E67" s="24"/>
      <c r="F67" s="24" t="s">
        <v>21</v>
      </c>
      <c r="G67" s="23"/>
      <c r="H67" s="25"/>
    </row>
    <row r="68" spans="1:8">
      <c r="B68" s="11" t="s">
        <v>25</v>
      </c>
      <c r="C68" s="13"/>
      <c r="D68" s="13">
        <v>3.08</v>
      </c>
      <c r="E68" s="13"/>
      <c r="F68" s="13"/>
      <c r="G68" s="13"/>
      <c r="H68" s="14"/>
    </row>
    <row r="69" spans="1:8">
      <c r="B69" s="11" t="s">
        <v>26</v>
      </c>
      <c r="C69" s="13"/>
      <c r="D69" s="13">
        <v>0.36</v>
      </c>
      <c r="E69" s="13"/>
      <c r="F69" s="13"/>
      <c r="G69" s="13"/>
      <c r="H69" s="14"/>
    </row>
    <row r="70" spans="1:8">
      <c r="B70" s="11" t="s">
        <v>17</v>
      </c>
      <c r="C70" s="13"/>
      <c r="D70" s="26">
        <f>_xlfn.CONFIDENCE.T(0.05,D69,29)</f>
        <v>0.13693667649118421</v>
      </c>
      <c r="E70" s="13"/>
      <c r="F70" s="13"/>
      <c r="G70" s="13"/>
      <c r="H70" s="14"/>
    </row>
    <row r="71" spans="1:8">
      <c r="B71" s="11" t="s">
        <v>18</v>
      </c>
      <c r="C71" s="13"/>
      <c r="D71" s="27">
        <f>D68-D70</f>
        <v>2.9430633235088157</v>
      </c>
      <c r="E71" s="21" t="s">
        <v>19</v>
      </c>
      <c r="F71" s="27">
        <f>D68+D70</f>
        <v>3.2169366764911844</v>
      </c>
      <c r="G71" s="13"/>
      <c r="H71" s="14"/>
    </row>
    <row r="72" spans="1:8" ht="15.75" thickBot="1">
      <c r="B72" s="15"/>
      <c r="C72" s="16"/>
      <c r="D72" s="28" t="s">
        <v>20</v>
      </c>
      <c r="E72" s="28"/>
      <c r="F72" s="28" t="s">
        <v>21</v>
      </c>
      <c r="G72" s="16"/>
      <c r="H72" s="17"/>
    </row>
    <row r="74" spans="1:8" ht="15.75" thickBot="1"/>
    <row r="75" spans="1:8" ht="15.75">
      <c r="A75" s="18">
        <v>2.2999999999999998</v>
      </c>
      <c r="B75" s="77" t="s">
        <v>27</v>
      </c>
      <c r="C75" s="78"/>
      <c r="D75" s="78"/>
      <c r="E75" s="78"/>
      <c r="F75" s="78"/>
      <c r="G75" s="78"/>
      <c r="H75" s="79"/>
    </row>
    <row r="76" spans="1:8">
      <c r="B76" s="29" t="s">
        <v>28</v>
      </c>
      <c r="C76" s="30"/>
      <c r="D76" s="31">
        <f>E6</f>
        <v>48.548387096774192</v>
      </c>
      <c r="E76" s="30"/>
      <c r="F76" s="30"/>
      <c r="G76" s="30"/>
      <c r="H76" s="32"/>
    </row>
    <row r="77" spans="1:8">
      <c r="B77" s="11" t="s">
        <v>29</v>
      </c>
      <c r="C77" s="13"/>
      <c r="D77" s="12" t="e">
        <f ca="1">F6</f>
        <v>#NAME?</v>
      </c>
      <c r="E77" s="13"/>
      <c r="F77" s="13"/>
      <c r="G77" s="13"/>
      <c r="H77" s="14"/>
    </row>
    <row r="78" spans="1:8">
      <c r="B78" s="11" t="s">
        <v>17</v>
      </c>
      <c r="C78" s="13"/>
      <c r="D78" s="26" t="e">
        <f ca="1">_xlfn.CONFIDENCE.T(0.05,D77,62)</f>
        <v>#NAME?</v>
      </c>
      <c r="E78" s="13"/>
      <c r="F78" s="13"/>
      <c r="G78" s="13"/>
      <c r="H78" s="14"/>
    </row>
    <row r="79" spans="1:8">
      <c r="B79" s="11" t="s">
        <v>18</v>
      </c>
      <c r="C79" s="13"/>
      <c r="D79" s="27" t="e">
        <f ca="1">D76-D78</f>
        <v>#NAME?</v>
      </c>
      <c r="E79" s="21" t="s">
        <v>30</v>
      </c>
      <c r="F79" s="27" t="e">
        <f ca="1">D76+D78</f>
        <v>#NAME?</v>
      </c>
      <c r="G79" s="13"/>
      <c r="H79" s="14"/>
    </row>
    <row r="80" spans="1:8">
      <c r="B80" s="22"/>
      <c r="C80" s="23"/>
      <c r="D80" s="24" t="s">
        <v>20</v>
      </c>
      <c r="E80" s="24"/>
      <c r="F80" s="24" t="s">
        <v>21</v>
      </c>
      <c r="G80" s="23"/>
      <c r="H80" s="25"/>
    </row>
    <row r="81" spans="1:8">
      <c r="B81" s="11"/>
      <c r="C81" s="13"/>
      <c r="D81" s="13"/>
      <c r="E81" s="13"/>
      <c r="F81" s="13"/>
      <c r="G81" s="13"/>
      <c r="H81" s="14"/>
    </row>
    <row r="82" spans="1:8" ht="15.75">
      <c r="A82" s="18">
        <v>2.4</v>
      </c>
      <c r="B82" s="68" t="s">
        <v>31</v>
      </c>
      <c r="C82" s="69"/>
      <c r="D82" s="69"/>
      <c r="E82" s="69"/>
      <c r="F82" s="69"/>
      <c r="G82" s="69"/>
      <c r="H82" s="70"/>
    </row>
    <row r="83" spans="1:8">
      <c r="B83" s="11" t="s">
        <v>32</v>
      </c>
      <c r="C83" s="13"/>
      <c r="D83" s="13">
        <v>48.79</v>
      </c>
      <c r="E83" s="13"/>
      <c r="F83" s="13"/>
      <c r="G83" s="13"/>
      <c r="H83" s="14"/>
    </row>
    <row r="84" spans="1:8">
      <c r="B84" s="11" t="s">
        <v>24</v>
      </c>
      <c r="C84" s="13"/>
      <c r="D84" s="13">
        <v>13.27</v>
      </c>
      <c r="E84" s="13"/>
      <c r="F84" s="13"/>
      <c r="G84" s="13"/>
      <c r="H84" s="14"/>
    </row>
    <row r="85" spans="1:8">
      <c r="B85" s="11" t="s">
        <v>17</v>
      </c>
      <c r="C85" s="13"/>
      <c r="D85" s="26">
        <f>_xlfn.CONFIDENCE.T(0.05,D84,33)</f>
        <v>4.7053374000552122</v>
      </c>
      <c r="E85" s="13"/>
      <c r="F85" s="13"/>
      <c r="G85" s="13"/>
      <c r="H85" s="14"/>
    </row>
    <row r="86" spans="1:8">
      <c r="B86" s="11" t="s">
        <v>18</v>
      </c>
      <c r="C86" s="13"/>
      <c r="D86" s="27">
        <f>D83-D85</f>
        <v>44.084662599944785</v>
      </c>
      <c r="E86" s="21" t="s">
        <v>30</v>
      </c>
      <c r="F86" s="27">
        <f>D83+D85</f>
        <v>53.495337400055213</v>
      </c>
      <c r="G86" s="13"/>
      <c r="H86" s="14"/>
    </row>
    <row r="87" spans="1:8">
      <c r="B87" s="22"/>
      <c r="C87" s="23"/>
      <c r="D87" s="24" t="s">
        <v>20</v>
      </c>
      <c r="E87" s="24"/>
      <c r="F87" s="24" t="s">
        <v>21</v>
      </c>
      <c r="G87" s="23"/>
      <c r="H87" s="25"/>
    </row>
    <row r="88" spans="1:8">
      <c r="B88" s="11" t="s">
        <v>33</v>
      </c>
      <c r="C88" s="13"/>
      <c r="D88" s="13">
        <v>48.28</v>
      </c>
      <c r="E88" s="13"/>
      <c r="F88" s="13"/>
      <c r="G88" s="13"/>
      <c r="H88" s="14"/>
    </row>
    <row r="89" spans="1:8">
      <c r="B89" s="11" t="s">
        <v>26</v>
      </c>
      <c r="C89" s="13"/>
      <c r="D89" s="13">
        <v>10.79</v>
      </c>
      <c r="E89" s="13"/>
      <c r="F89" s="13"/>
      <c r="G89" s="13"/>
      <c r="H89" s="14"/>
    </row>
    <row r="90" spans="1:8">
      <c r="B90" s="11" t="s">
        <v>17</v>
      </c>
      <c r="C90" s="13"/>
      <c r="D90" s="26">
        <f>_xlfn.CONFIDENCE.T(0.05,D89,29)</f>
        <v>4.1042964981663275</v>
      </c>
      <c r="E90" s="13"/>
      <c r="F90" s="13"/>
      <c r="G90" s="13"/>
      <c r="H90" s="14"/>
    </row>
    <row r="91" spans="1:8">
      <c r="B91" s="11" t="s">
        <v>18</v>
      </c>
      <c r="C91" s="13"/>
      <c r="D91" s="27">
        <f>D88-D90</f>
        <v>44.175703501833674</v>
      </c>
      <c r="E91" s="21" t="s">
        <v>30</v>
      </c>
      <c r="F91" s="27">
        <f>D88+D90</f>
        <v>52.384296498166329</v>
      </c>
      <c r="G91" s="13"/>
      <c r="H91" s="14"/>
    </row>
    <row r="92" spans="1:8" ht="15.75" thickBot="1">
      <c r="B92" s="15"/>
      <c r="C92" s="16"/>
      <c r="D92" s="28" t="s">
        <v>20</v>
      </c>
      <c r="E92" s="28"/>
      <c r="F92" s="28" t="s">
        <v>21</v>
      </c>
      <c r="G92" s="16"/>
      <c r="H92" s="17"/>
    </row>
    <row r="94" spans="1:8" ht="15.75" thickBot="1"/>
    <row r="95" spans="1:8" ht="15.75">
      <c r="A95" s="18">
        <v>2.4</v>
      </c>
      <c r="B95" s="77" t="s">
        <v>34</v>
      </c>
      <c r="C95" s="78"/>
      <c r="D95" s="78"/>
      <c r="E95" s="78"/>
      <c r="F95" s="78"/>
      <c r="G95" s="78"/>
      <c r="H95" s="79"/>
    </row>
    <row r="96" spans="1:8">
      <c r="B96" s="29" t="s">
        <v>35</v>
      </c>
      <c r="C96" s="30"/>
      <c r="D96" s="31">
        <f>E9</f>
        <v>482.01612903225805</v>
      </c>
      <c r="E96" s="30"/>
      <c r="F96" s="30"/>
      <c r="G96" s="30"/>
      <c r="H96" s="32"/>
    </row>
    <row r="97" spans="1:8">
      <c r="B97" s="11" t="s">
        <v>29</v>
      </c>
      <c r="C97" s="13"/>
      <c r="D97" s="12" t="e">
        <f ca="1">F9</f>
        <v>#NAME?</v>
      </c>
      <c r="E97" s="13"/>
      <c r="F97" s="13"/>
      <c r="G97" s="13"/>
      <c r="H97" s="14"/>
    </row>
    <row r="98" spans="1:8">
      <c r="B98" s="11" t="s">
        <v>17</v>
      </c>
      <c r="C98" s="13"/>
      <c r="D98" s="26" t="e">
        <f ca="1">_xlfn.CONFIDENCE.T(0.05,D97,62)</f>
        <v>#NAME?</v>
      </c>
      <c r="E98" s="13"/>
      <c r="F98" s="13"/>
      <c r="G98" s="13"/>
      <c r="H98" s="14"/>
    </row>
    <row r="99" spans="1:8">
      <c r="B99" s="11" t="s">
        <v>18</v>
      </c>
      <c r="C99" s="13"/>
      <c r="D99" s="27" t="e">
        <f ca="1">D96-D98</f>
        <v>#NAME?</v>
      </c>
      <c r="E99" s="21" t="s">
        <v>36</v>
      </c>
      <c r="F99" s="27" t="e">
        <f ca="1">D96+D98</f>
        <v>#NAME?</v>
      </c>
      <c r="G99" s="13"/>
      <c r="H99" s="14"/>
    </row>
    <row r="100" spans="1:8">
      <c r="B100" s="22"/>
      <c r="C100" s="23"/>
      <c r="D100" s="24" t="s">
        <v>20</v>
      </c>
      <c r="E100" s="24"/>
      <c r="F100" s="24" t="s">
        <v>21</v>
      </c>
      <c r="G100" s="23"/>
      <c r="H100" s="25"/>
    </row>
    <row r="101" spans="1:8">
      <c r="B101" s="11"/>
      <c r="C101" s="13"/>
      <c r="D101" s="13"/>
      <c r="E101" s="13"/>
      <c r="F101" s="13"/>
      <c r="G101" s="13"/>
      <c r="H101" s="14"/>
    </row>
    <row r="102" spans="1:8" ht="15.75">
      <c r="A102" s="18">
        <v>2.5</v>
      </c>
      <c r="B102" s="68" t="s">
        <v>37</v>
      </c>
      <c r="C102" s="69"/>
      <c r="D102" s="69"/>
      <c r="E102" s="69"/>
      <c r="F102" s="69"/>
      <c r="G102" s="69"/>
      <c r="H102" s="70"/>
    </row>
    <row r="103" spans="1:8">
      <c r="B103" s="11" t="s">
        <v>38</v>
      </c>
      <c r="C103" s="13"/>
      <c r="D103" s="13">
        <v>452</v>
      </c>
      <c r="E103" s="13"/>
      <c r="F103" s="13"/>
      <c r="G103" s="13"/>
      <c r="H103" s="14"/>
    </row>
    <row r="104" spans="1:8">
      <c r="B104" s="11" t="s">
        <v>24</v>
      </c>
      <c r="C104" s="13"/>
      <c r="D104" s="13">
        <v>205</v>
      </c>
      <c r="E104" s="13"/>
      <c r="F104" s="13"/>
      <c r="G104" s="13"/>
      <c r="H104" s="14"/>
    </row>
    <row r="105" spans="1:8">
      <c r="B105" s="11" t="s">
        <v>17</v>
      </c>
      <c r="C105" s="13"/>
      <c r="D105" s="26">
        <f>_xlfn.CONFIDENCE.T(0.05,D104,33)</f>
        <v>72.689839262345046</v>
      </c>
      <c r="E105" s="13"/>
      <c r="F105" s="13"/>
      <c r="G105" s="13"/>
      <c r="H105" s="14"/>
    </row>
    <row r="106" spans="1:8">
      <c r="B106" s="11" t="s">
        <v>18</v>
      </c>
      <c r="C106" s="13"/>
      <c r="D106" s="27">
        <f>D103-D105</f>
        <v>379.31016073765494</v>
      </c>
      <c r="E106" s="21" t="s">
        <v>36</v>
      </c>
      <c r="F106" s="27">
        <f>D103+D105</f>
        <v>524.689839262345</v>
      </c>
      <c r="G106" s="13"/>
      <c r="H106" s="14"/>
    </row>
    <row r="107" spans="1:8">
      <c r="B107" s="22"/>
      <c r="C107" s="23"/>
      <c r="D107" s="24" t="s">
        <v>20</v>
      </c>
      <c r="E107" s="24"/>
      <c r="F107" s="24" t="s">
        <v>21</v>
      </c>
      <c r="G107" s="23"/>
      <c r="H107" s="25"/>
    </row>
    <row r="108" spans="1:8">
      <c r="B108" s="11" t="s">
        <v>39</v>
      </c>
      <c r="C108" s="13"/>
      <c r="D108" s="13">
        <v>516</v>
      </c>
      <c r="E108" s="13"/>
      <c r="F108" s="13"/>
      <c r="G108" s="13"/>
      <c r="H108" s="14"/>
    </row>
    <row r="109" spans="1:8">
      <c r="B109" s="11" t="s">
        <v>26</v>
      </c>
      <c r="C109" s="13"/>
      <c r="D109" s="13">
        <v>239</v>
      </c>
      <c r="E109" s="13"/>
      <c r="F109" s="13"/>
      <c r="G109" s="13"/>
      <c r="H109" s="14"/>
    </row>
    <row r="110" spans="1:8">
      <c r="B110" s="11" t="s">
        <v>17</v>
      </c>
      <c r="C110" s="13"/>
      <c r="D110" s="26">
        <f>_xlfn.CONFIDENCE.T(0.05,D109,29)</f>
        <v>90.910738003869525</v>
      </c>
      <c r="E110" s="13"/>
      <c r="F110" s="13"/>
      <c r="G110" s="13"/>
      <c r="H110" s="14"/>
    </row>
    <row r="111" spans="1:8">
      <c r="B111" s="11" t="s">
        <v>18</v>
      </c>
      <c r="C111" s="13"/>
      <c r="D111" s="27">
        <f>D108-D110</f>
        <v>425.08926199613046</v>
      </c>
      <c r="E111" s="21" t="s">
        <v>36</v>
      </c>
      <c r="F111" s="27">
        <f>D108+D110</f>
        <v>606.91073800386948</v>
      </c>
      <c r="G111" s="13"/>
      <c r="H111" s="14"/>
    </row>
    <row r="112" spans="1:8" ht="15.75" thickBot="1">
      <c r="B112" s="15"/>
      <c r="C112" s="16"/>
      <c r="D112" s="28" t="s">
        <v>20</v>
      </c>
      <c r="E112" s="28"/>
      <c r="F112" s="28" t="s">
        <v>21</v>
      </c>
      <c r="G112" s="16"/>
      <c r="H112" s="17"/>
    </row>
    <row r="113" spans="1:8">
      <c r="B113" s="13"/>
      <c r="C113" s="13"/>
      <c r="D113" s="33"/>
      <c r="E113" s="33"/>
      <c r="F113" s="33"/>
      <c r="G113" s="13"/>
      <c r="H113" s="13"/>
    </row>
    <row r="114" spans="1:8" ht="15.75" thickBot="1"/>
    <row r="115" spans="1:8" ht="15.75">
      <c r="A115" s="18">
        <v>2.7</v>
      </c>
      <c r="B115" s="77" t="s">
        <v>40</v>
      </c>
      <c r="C115" s="78"/>
      <c r="D115" s="78"/>
      <c r="E115" s="78"/>
      <c r="F115" s="78"/>
      <c r="G115" s="78"/>
      <c r="H115" s="79"/>
    </row>
    <row r="116" spans="1:8">
      <c r="B116" s="29" t="s">
        <v>41</v>
      </c>
      <c r="C116" s="30"/>
      <c r="D116" s="31">
        <f>E11</f>
        <v>7.151209677419355</v>
      </c>
      <c r="E116" s="30"/>
      <c r="F116" s="30"/>
      <c r="G116" s="30"/>
      <c r="H116" s="32"/>
    </row>
    <row r="117" spans="1:8">
      <c r="B117" s="11" t="s">
        <v>29</v>
      </c>
      <c r="C117" s="13"/>
      <c r="D117" s="12" t="e">
        <f ca="1">F11</f>
        <v>#NAME?</v>
      </c>
      <c r="E117" s="13"/>
      <c r="F117" s="13"/>
      <c r="G117" s="13"/>
      <c r="H117" s="14"/>
    </row>
    <row r="118" spans="1:8">
      <c r="B118" s="11" t="s">
        <v>17</v>
      </c>
      <c r="C118" s="13"/>
      <c r="D118" s="26" t="e">
        <f ca="1">_xlfn.CONFIDENCE.T(0.05,D117,62)</f>
        <v>#NAME?</v>
      </c>
      <c r="E118" s="13"/>
      <c r="F118" s="13"/>
      <c r="G118" s="13"/>
      <c r="H118" s="14"/>
    </row>
    <row r="119" spans="1:8">
      <c r="B119" s="11" t="s">
        <v>18</v>
      </c>
      <c r="C119" s="13"/>
      <c r="D119" s="27" t="e">
        <f ca="1">D116-D118</f>
        <v>#NAME?</v>
      </c>
      <c r="E119" s="21" t="s">
        <v>42</v>
      </c>
      <c r="F119" s="27" t="e">
        <f ca="1">D116+D118</f>
        <v>#NAME?</v>
      </c>
      <c r="G119" s="13"/>
      <c r="H119" s="14"/>
    </row>
    <row r="120" spans="1:8">
      <c r="B120" s="22"/>
      <c r="C120" s="23"/>
      <c r="D120" s="24" t="s">
        <v>20</v>
      </c>
      <c r="E120" s="24"/>
      <c r="F120" s="24" t="s">
        <v>21</v>
      </c>
      <c r="G120" s="23"/>
      <c r="H120" s="25"/>
    </row>
    <row r="121" spans="1:8">
      <c r="B121" s="11"/>
      <c r="C121" s="13"/>
      <c r="D121" s="13"/>
      <c r="E121" s="13"/>
      <c r="F121" s="13"/>
      <c r="G121" s="13"/>
      <c r="H121" s="14"/>
    </row>
    <row r="122" spans="1:8" ht="15.75">
      <c r="A122" s="18">
        <v>2.8</v>
      </c>
      <c r="B122" s="68" t="s">
        <v>43</v>
      </c>
      <c r="C122" s="69"/>
      <c r="D122" s="69"/>
      <c r="E122" s="69"/>
      <c r="F122" s="69"/>
      <c r="G122" s="69"/>
      <c r="H122" s="70"/>
    </row>
    <row r="123" spans="1:8">
      <c r="B123" s="11" t="s">
        <v>44</v>
      </c>
      <c r="C123" s="13"/>
      <c r="D123" s="13">
        <v>2.4</v>
      </c>
      <c r="E123" s="13"/>
      <c r="F123" s="13"/>
      <c r="G123" s="13"/>
      <c r="H123" s="14"/>
    </row>
    <row r="124" spans="1:8">
      <c r="B124" s="11" t="s">
        <v>24</v>
      </c>
      <c r="C124" s="13"/>
      <c r="D124" s="13">
        <v>5.4</v>
      </c>
      <c r="E124" s="13"/>
      <c r="F124" s="13"/>
      <c r="G124" s="13"/>
      <c r="H124" s="14"/>
    </row>
    <row r="125" spans="1:8">
      <c r="B125" s="11" t="s">
        <v>17</v>
      </c>
      <c r="C125" s="13"/>
      <c r="D125" s="26">
        <f>_xlfn.CONFIDENCE.T(0.05,D124,33)</f>
        <v>1.9147567415446989</v>
      </c>
      <c r="E125" s="13"/>
      <c r="F125" s="13"/>
      <c r="G125" s="13"/>
      <c r="H125" s="14"/>
    </row>
    <row r="126" spans="1:8">
      <c r="B126" s="11" t="s">
        <v>18</v>
      </c>
      <c r="C126" s="13"/>
      <c r="D126" s="27">
        <f>D123-D125</f>
        <v>0.48524325845530103</v>
      </c>
      <c r="E126" s="21" t="s">
        <v>42</v>
      </c>
      <c r="F126" s="27">
        <f>D123+D125</f>
        <v>4.3147567415446986</v>
      </c>
      <c r="G126" s="13"/>
      <c r="H126" s="14"/>
    </row>
    <row r="127" spans="1:8">
      <c r="B127" s="22"/>
      <c r="C127" s="23"/>
      <c r="D127" s="24" t="s">
        <v>20</v>
      </c>
      <c r="E127" s="24"/>
      <c r="F127" s="24" t="s">
        <v>21</v>
      </c>
      <c r="G127" s="23"/>
      <c r="H127" s="25"/>
    </row>
    <row r="128" spans="1:8">
      <c r="B128" s="11" t="s">
        <v>39</v>
      </c>
      <c r="C128" s="13"/>
      <c r="D128" s="13">
        <v>12.6</v>
      </c>
      <c r="E128" s="13"/>
      <c r="F128" s="13"/>
      <c r="G128" s="13"/>
      <c r="H128" s="14"/>
    </row>
    <row r="129" spans="1:16">
      <c r="B129" s="11" t="s">
        <v>26</v>
      </c>
      <c r="C129" s="13"/>
      <c r="D129" s="13">
        <v>27.3</v>
      </c>
      <c r="E129" s="13"/>
      <c r="F129" s="13"/>
      <c r="G129" s="13"/>
      <c r="H129" s="14"/>
    </row>
    <row r="130" spans="1:16">
      <c r="B130" s="11" t="s">
        <v>17</v>
      </c>
      <c r="C130" s="13"/>
      <c r="D130" s="26">
        <f>_xlfn.CONFIDENCE.T(0.05,D129,29)</f>
        <v>10.384364633914805</v>
      </c>
      <c r="E130" s="13"/>
      <c r="F130" s="13"/>
      <c r="G130" s="13"/>
      <c r="H130" s="14"/>
    </row>
    <row r="131" spans="1:16">
      <c r="B131" s="11" t="s">
        <v>18</v>
      </c>
      <c r="C131" s="13"/>
      <c r="D131" s="27">
        <f>D128-D130</f>
        <v>2.2156353660851948</v>
      </c>
      <c r="E131" s="21" t="s">
        <v>42</v>
      </c>
      <c r="F131" s="27">
        <f>D128+D130</f>
        <v>22.984364633914804</v>
      </c>
      <c r="G131" s="13"/>
      <c r="H131" s="14"/>
    </row>
    <row r="132" spans="1:16" ht="15.75" thickBot="1">
      <c r="B132" s="15"/>
      <c r="C132" s="16"/>
      <c r="D132" s="28" t="s">
        <v>20</v>
      </c>
      <c r="E132" s="28"/>
      <c r="F132" s="28" t="s">
        <v>21</v>
      </c>
      <c r="G132" s="16"/>
      <c r="H132" s="17"/>
    </row>
    <row r="134" spans="1:16" ht="15.75" thickBot="1"/>
    <row r="135" spans="1:16" ht="21.75" thickBot="1">
      <c r="A135" s="1">
        <v>3</v>
      </c>
      <c r="B135" s="86" t="s">
        <v>45</v>
      </c>
      <c r="C135" s="87"/>
      <c r="D135" s="87"/>
      <c r="E135" s="87"/>
      <c r="F135" s="87"/>
      <c r="G135" s="87"/>
      <c r="H135" s="87"/>
      <c r="I135" s="87"/>
      <c r="J135" s="88"/>
    </row>
    <row r="137" spans="1:16" ht="15" customHeight="1">
      <c r="A137" s="18">
        <v>3.1</v>
      </c>
      <c r="B137" s="89" t="s">
        <v>46</v>
      </c>
      <c r="C137" s="90"/>
      <c r="D137" s="90"/>
      <c r="E137" s="90"/>
      <c r="F137" s="90"/>
      <c r="G137" s="90"/>
      <c r="H137" s="90"/>
      <c r="I137" s="90"/>
      <c r="J137" s="91"/>
    </row>
    <row r="138" spans="1:16">
      <c r="B138" s="92"/>
      <c r="C138" s="93"/>
      <c r="D138" s="93"/>
      <c r="E138" s="93"/>
      <c r="F138" s="93"/>
      <c r="G138" s="93"/>
      <c r="H138" s="93"/>
      <c r="I138" s="93"/>
      <c r="J138" s="94"/>
    </row>
    <row r="139" spans="1:16">
      <c r="B139" s="34" t="s">
        <v>47</v>
      </c>
      <c r="C139" s="35" t="s">
        <v>48</v>
      </c>
      <c r="D139" s="30"/>
      <c r="E139" s="34"/>
      <c r="F139" s="35"/>
      <c r="G139" s="95" t="s">
        <v>49</v>
      </c>
      <c r="H139" s="95"/>
      <c r="I139" s="95"/>
      <c r="J139" s="96"/>
    </row>
    <row r="140" spans="1:16">
      <c r="B140" s="36" t="s">
        <v>50</v>
      </c>
      <c r="C140" s="37" t="s">
        <v>51</v>
      </c>
      <c r="D140" s="13"/>
      <c r="E140" s="38" t="s">
        <v>52</v>
      </c>
      <c r="F140" s="39">
        <f>C144/SQRT(C142)</f>
        <v>1.3703313703320554</v>
      </c>
      <c r="G140" s="97"/>
      <c r="H140" s="97"/>
      <c r="I140" s="97"/>
      <c r="J140" s="98"/>
      <c r="O140" s="40"/>
    </row>
    <row r="141" spans="1:16">
      <c r="B141" s="36" t="s">
        <v>53</v>
      </c>
      <c r="C141" s="37">
        <v>0.05</v>
      </c>
      <c r="D141" s="13"/>
      <c r="E141" s="38" t="s">
        <v>54</v>
      </c>
      <c r="F141" s="39">
        <f>C142-1</f>
        <v>61</v>
      </c>
      <c r="G141" s="97"/>
      <c r="H141" s="97"/>
      <c r="I141" s="97"/>
      <c r="J141" s="98"/>
    </row>
    <row r="142" spans="1:16" ht="15" customHeight="1">
      <c r="B142" s="36" t="s">
        <v>55</v>
      </c>
      <c r="C142" s="37">
        <v>62</v>
      </c>
      <c r="D142" s="13"/>
      <c r="E142" s="38" t="s">
        <v>56</v>
      </c>
      <c r="F142" s="39">
        <f>(C143-48.79)/F140</f>
        <v>-0.37217275400797112</v>
      </c>
      <c r="G142" s="97"/>
      <c r="H142" s="97"/>
      <c r="I142" s="97"/>
      <c r="J142" s="98"/>
    </row>
    <row r="143" spans="1:16">
      <c r="B143" s="36" t="s">
        <v>1</v>
      </c>
      <c r="C143" s="37">
        <v>48.28</v>
      </c>
      <c r="D143" s="13"/>
      <c r="E143" s="36"/>
      <c r="F143" s="37"/>
      <c r="G143" s="97"/>
      <c r="H143" s="97"/>
      <c r="I143" s="97"/>
      <c r="J143" s="98"/>
      <c r="P143" s="40"/>
    </row>
    <row r="144" spans="1:16" ht="15" customHeight="1">
      <c r="B144" s="41" t="s">
        <v>57</v>
      </c>
      <c r="C144" s="42">
        <v>10.79</v>
      </c>
      <c r="D144" s="23"/>
      <c r="E144" s="43" t="s">
        <v>58</v>
      </c>
      <c r="F144" s="44">
        <f>_xlfn.T.DIST.RT(ABS(F142),F141)</f>
        <v>0.35552704526010293</v>
      </c>
      <c r="G144" s="99"/>
      <c r="H144" s="99"/>
      <c r="I144" s="99"/>
      <c r="J144" s="100"/>
    </row>
    <row r="146" spans="1:16" ht="15" customHeight="1">
      <c r="A146" s="18">
        <v>3.2</v>
      </c>
      <c r="B146" s="89" t="s">
        <v>59</v>
      </c>
      <c r="C146" s="90"/>
      <c r="D146" s="90"/>
      <c r="E146" s="90"/>
      <c r="F146" s="90"/>
      <c r="G146" s="90"/>
      <c r="H146" s="90"/>
      <c r="I146" s="90"/>
      <c r="J146" s="91"/>
    </row>
    <row r="147" spans="1:16">
      <c r="B147" s="92"/>
      <c r="C147" s="93"/>
      <c r="D147" s="93"/>
      <c r="E147" s="93"/>
      <c r="F147" s="93"/>
      <c r="G147" s="93"/>
      <c r="H147" s="93"/>
      <c r="I147" s="93"/>
      <c r="J147" s="94"/>
    </row>
    <row r="148" spans="1:16">
      <c r="B148" s="34" t="s">
        <v>47</v>
      </c>
      <c r="C148" s="35" t="s">
        <v>60</v>
      </c>
      <c r="D148" s="30"/>
      <c r="E148" s="34"/>
      <c r="F148" s="35"/>
      <c r="G148" s="95" t="s">
        <v>61</v>
      </c>
      <c r="H148" s="95"/>
      <c r="I148" s="95"/>
      <c r="J148" s="96"/>
    </row>
    <row r="149" spans="1:16">
      <c r="B149" s="36" t="s">
        <v>50</v>
      </c>
      <c r="C149" s="37" t="s">
        <v>62</v>
      </c>
      <c r="D149" s="13"/>
      <c r="E149" s="38" t="s">
        <v>52</v>
      </c>
      <c r="F149" s="39">
        <f>C153/SQRT(C151)</f>
        <v>3.4671034671052006</v>
      </c>
      <c r="G149" s="97"/>
      <c r="H149" s="97"/>
      <c r="I149" s="97"/>
      <c r="J149" s="98"/>
    </row>
    <row r="150" spans="1:16">
      <c r="B150" s="36" t="s">
        <v>53</v>
      </c>
      <c r="C150" s="37">
        <v>0.05</v>
      </c>
      <c r="D150" s="13"/>
      <c r="E150" s="38" t="s">
        <v>54</v>
      </c>
      <c r="F150" s="39">
        <f>C151-1</f>
        <v>61</v>
      </c>
      <c r="G150" s="97"/>
      <c r="H150" s="97"/>
      <c r="I150" s="97"/>
      <c r="J150" s="98"/>
    </row>
    <row r="151" spans="1:16">
      <c r="B151" s="36" t="s">
        <v>55</v>
      </c>
      <c r="C151" s="37">
        <v>62</v>
      </c>
      <c r="D151" s="13"/>
      <c r="E151" s="38" t="s">
        <v>56</v>
      </c>
      <c r="F151" s="39">
        <f>(C152-2.4)/F149</f>
        <v>2.9419370078725446</v>
      </c>
      <c r="G151" s="97"/>
      <c r="H151" s="97"/>
      <c r="I151" s="97"/>
      <c r="J151" s="98"/>
    </row>
    <row r="152" spans="1:16">
      <c r="B152" s="36" t="s">
        <v>1</v>
      </c>
      <c r="C152" s="37">
        <v>12.6</v>
      </c>
      <c r="D152" s="13"/>
      <c r="E152" s="36"/>
      <c r="F152" s="37"/>
      <c r="G152" s="97"/>
      <c r="H152" s="97"/>
      <c r="I152" s="97"/>
      <c r="J152" s="98"/>
    </row>
    <row r="153" spans="1:16">
      <c r="B153" s="41" t="s">
        <v>57</v>
      </c>
      <c r="C153" s="42">
        <v>27.3</v>
      </c>
      <c r="D153" s="23"/>
      <c r="E153" s="43" t="s">
        <v>58</v>
      </c>
      <c r="F153" s="44">
        <f>_xlfn.T.DIST.RT(ABS(F151),F150)</f>
        <v>2.30275583148015E-3</v>
      </c>
      <c r="G153" s="99"/>
      <c r="H153" s="99"/>
      <c r="I153" s="99"/>
      <c r="J153" s="100"/>
    </row>
    <row r="155" spans="1:16">
      <c r="A155" s="18">
        <v>3.3</v>
      </c>
      <c r="B155" s="101" t="s">
        <v>63</v>
      </c>
      <c r="C155" s="102"/>
      <c r="D155" s="102"/>
      <c r="E155" s="102"/>
      <c r="F155" s="102"/>
      <c r="G155" s="102"/>
      <c r="H155" s="102"/>
      <c r="I155" s="102"/>
      <c r="J155" s="103"/>
      <c r="P155" s="40"/>
    </row>
    <row r="156" spans="1:16">
      <c r="B156" s="104"/>
      <c r="C156" s="105"/>
      <c r="D156" s="105"/>
      <c r="E156" s="105"/>
      <c r="F156" s="105"/>
      <c r="G156" s="105"/>
      <c r="H156" s="105"/>
      <c r="I156" s="105"/>
      <c r="J156" s="106"/>
    </row>
    <row r="157" spans="1:16">
      <c r="B157" s="34" t="s">
        <v>47</v>
      </c>
      <c r="C157" s="35" t="s">
        <v>64</v>
      </c>
      <c r="D157" s="30"/>
      <c r="E157" s="34"/>
      <c r="F157" s="35"/>
      <c r="G157" s="95" t="s">
        <v>61</v>
      </c>
      <c r="H157" s="95"/>
      <c r="I157" s="95"/>
      <c r="J157" s="96"/>
    </row>
    <row r="158" spans="1:16">
      <c r="B158" s="36" t="s">
        <v>50</v>
      </c>
      <c r="C158" s="37" t="s">
        <v>65</v>
      </c>
      <c r="D158" s="13"/>
      <c r="E158" s="38" t="s">
        <v>52</v>
      </c>
      <c r="F158" s="39">
        <f>C162/SQRT(C160)</f>
        <v>26.035026035039053</v>
      </c>
      <c r="G158" s="97"/>
      <c r="H158" s="97"/>
      <c r="I158" s="97"/>
      <c r="J158" s="98"/>
    </row>
    <row r="159" spans="1:16">
      <c r="B159" s="36" t="s">
        <v>53</v>
      </c>
      <c r="C159" s="37">
        <v>0.05</v>
      </c>
      <c r="D159" s="13"/>
      <c r="E159" s="38" t="s">
        <v>54</v>
      </c>
      <c r="F159" s="39">
        <f>C160-1</f>
        <v>61</v>
      </c>
      <c r="G159" s="97"/>
      <c r="H159" s="97"/>
      <c r="I159" s="97"/>
      <c r="J159" s="98"/>
    </row>
    <row r="160" spans="1:16">
      <c r="B160" s="36" t="s">
        <v>55</v>
      </c>
      <c r="C160" s="37">
        <v>62</v>
      </c>
      <c r="D160" s="13"/>
      <c r="E160" s="38" t="s">
        <v>56</v>
      </c>
      <c r="F160" s="39">
        <f>(C161- 516)/F158</f>
        <v>-2.45822684847198</v>
      </c>
      <c r="G160" s="97"/>
      <c r="H160" s="97"/>
      <c r="I160" s="97"/>
      <c r="J160" s="98"/>
    </row>
    <row r="161" spans="1:10">
      <c r="B161" s="36" t="s">
        <v>1</v>
      </c>
      <c r="C161" s="37">
        <v>452</v>
      </c>
      <c r="D161" s="13"/>
      <c r="E161" s="36"/>
      <c r="F161" s="37"/>
      <c r="G161" s="97"/>
      <c r="H161" s="97"/>
      <c r="I161" s="97"/>
      <c r="J161" s="98"/>
    </row>
    <row r="162" spans="1:10">
      <c r="B162" s="41" t="s">
        <v>57</v>
      </c>
      <c r="C162" s="42">
        <v>205</v>
      </c>
      <c r="D162" s="23"/>
      <c r="E162" s="43" t="s">
        <v>58</v>
      </c>
      <c r="F162" s="44">
        <f>_xlfn.T.DIST(ABS(F160),F159,)</f>
        <v>2.1253123122985801E-2</v>
      </c>
      <c r="G162" s="99"/>
      <c r="H162" s="99"/>
      <c r="I162" s="99"/>
      <c r="J162" s="100"/>
    </row>
    <row r="164" spans="1:10">
      <c r="A164" s="18">
        <v>3.4</v>
      </c>
      <c r="B164" s="80" t="s">
        <v>66</v>
      </c>
      <c r="C164" s="81"/>
      <c r="D164" s="81"/>
      <c r="E164" s="81"/>
      <c r="F164" s="81"/>
      <c r="G164" s="81"/>
      <c r="H164" s="81"/>
      <c r="I164" s="81"/>
      <c r="J164" s="82"/>
    </row>
    <row r="165" spans="1:10">
      <c r="B165" s="83"/>
      <c r="C165" s="84"/>
      <c r="D165" s="84"/>
      <c r="E165" s="84"/>
      <c r="F165" s="84"/>
      <c r="G165" s="84"/>
      <c r="H165" s="84"/>
      <c r="I165" s="84"/>
      <c r="J165" s="85"/>
    </row>
    <row r="166" spans="1:10">
      <c r="B166" s="34" t="s">
        <v>47</v>
      </c>
      <c r="C166" s="35" t="s">
        <v>124</v>
      </c>
      <c r="D166" s="30"/>
      <c r="E166" s="34"/>
      <c r="F166" s="35"/>
      <c r="G166" s="95" t="s">
        <v>126</v>
      </c>
      <c r="H166" s="95"/>
      <c r="I166" s="95"/>
      <c r="J166" s="96"/>
    </row>
    <row r="167" spans="1:10">
      <c r="B167" s="36" t="s">
        <v>50</v>
      </c>
      <c r="C167" s="37" t="s">
        <v>125</v>
      </c>
      <c r="D167" s="13"/>
      <c r="E167" s="38" t="s">
        <v>52</v>
      </c>
      <c r="F167" s="39">
        <f>C171/SQRT(C169)</f>
        <v>4.8260048260072387E-2</v>
      </c>
      <c r="G167" s="97"/>
      <c r="H167" s="97"/>
      <c r="I167" s="97"/>
      <c r="J167" s="98"/>
    </row>
    <row r="168" spans="1:10">
      <c r="B168" s="36" t="s">
        <v>53</v>
      </c>
      <c r="C168" s="37">
        <v>0.05</v>
      </c>
      <c r="D168" s="13"/>
      <c r="E168" s="38" t="s">
        <v>54</v>
      </c>
      <c r="F168" s="39">
        <f>C169-1</f>
        <v>61</v>
      </c>
      <c r="G168" s="97"/>
      <c r="H168" s="97"/>
      <c r="I168" s="97"/>
      <c r="J168" s="98"/>
    </row>
    <row r="169" spans="1:10">
      <c r="B169" s="36" t="s">
        <v>55</v>
      </c>
      <c r="C169" s="37">
        <v>62</v>
      </c>
      <c r="D169" s="13"/>
      <c r="E169" s="38" t="s">
        <v>56</v>
      </c>
      <c r="F169" s="39">
        <f>(C170- 516)/F167</f>
        <v>-10628.252944047732</v>
      </c>
      <c r="G169" s="97"/>
      <c r="H169" s="97"/>
      <c r="I169" s="97"/>
      <c r="J169" s="98"/>
    </row>
    <row r="170" spans="1:10">
      <c r="B170" s="36" t="s">
        <v>1</v>
      </c>
      <c r="C170" s="37">
        <v>3.08</v>
      </c>
      <c r="D170" s="13"/>
      <c r="E170" s="36"/>
      <c r="F170" s="37"/>
      <c r="G170" s="97"/>
      <c r="H170" s="97"/>
      <c r="I170" s="97"/>
      <c r="J170" s="98"/>
    </row>
    <row r="171" spans="1:10">
      <c r="B171" s="41" t="s">
        <v>57</v>
      </c>
      <c r="C171" s="42">
        <v>0.38</v>
      </c>
      <c r="D171" s="23"/>
      <c r="E171" s="43" t="s">
        <v>58</v>
      </c>
      <c r="F171" s="44">
        <f>_xlfn.T.DIST(ABS(F169),F168,)</f>
        <v>2.0123855862276804E-195</v>
      </c>
      <c r="G171" s="99"/>
      <c r="H171" s="99"/>
      <c r="I171" s="99"/>
      <c r="J171" s="100"/>
    </row>
    <row r="173" spans="1:10">
      <c r="A173" s="18">
        <v>3.5</v>
      </c>
      <c r="B173" s="111" t="s">
        <v>135</v>
      </c>
      <c r="C173" s="112"/>
      <c r="D173" s="112"/>
      <c r="E173" s="112"/>
      <c r="F173" s="112"/>
      <c r="G173" s="112"/>
      <c r="H173" s="112"/>
      <c r="I173" s="112"/>
      <c r="J173" s="113"/>
    </row>
    <row r="174" spans="1:10">
      <c r="B174" s="107" t="s">
        <v>128</v>
      </c>
      <c r="C174" s="108"/>
      <c r="D174" s="108"/>
      <c r="E174" s="109"/>
      <c r="F174" s="13"/>
      <c r="G174" s="107" t="s">
        <v>139</v>
      </c>
      <c r="H174" s="108"/>
      <c r="I174" s="108"/>
      <c r="J174" s="109"/>
    </row>
    <row r="175" spans="1:10">
      <c r="B175" s="64"/>
      <c r="C175" s="64" t="s">
        <v>119</v>
      </c>
      <c r="D175" s="64" t="s">
        <v>120</v>
      </c>
      <c r="E175" s="64" t="s">
        <v>129</v>
      </c>
      <c r="F175" s="13"/>
      <c r="G175" s="36">
        <f>(53*29)/62</f>
        <v>24.79032258064516</v>
      </c>
      <c r="H175" s="13">
        <f>(53*33)/62</f>
        <v>28.20967741935484</v>
      </c>
      <c r="I175" s="13">
        <f>(9*29)/62</f>
        <v>4.209677419354839</v>
      </c>
      <c r="J175" s="37">
        <f>(9*33)/62</f>
        <v>4.790322580645161</v>
      </c>
    </row>
    <row r="176" spans="1:10">
      <c r="B176" s="64" t="s">
        <v>121</v>
      </c>
      <c r="C176" s="64">
        <v>26</v>
      </c>
      <c r="D176" s="64">
        <v>27</v>
      </c>
      <c r="E176" s="64">
        <f>C176+D176</f>
        <v>53</v>
      </c>
      <c r="F176" s="13"/>
      <c r="G176" s="36">
        <f>26-G175</f>
        <v>1.2096774193548399</v>
      </c>
      <c r="H176" s="13">
        <f>27-H175</f>
        <v>-1.2096774193548399</v>
      </c>
      <c r="I176" s="13">
        <f>3-I175</f>
        <v>-1.209677419354839</v>
      </c>
      <c r="J176" s="37">
        <f>6-J175</f>
        <v>1.209677419354839</v>
      </c>
    </row>
    <row r="177" spans="1:10">
      <c r="B177" s="64" t="s">
        <v>122</v>
      </c>
      <c r="C177" s="64">
        <v>3</v>
      </c>
      <c r="D177" s="64">
        <v>6</v>
      </c>
      <c r="E177" s="64">
        <f>C177+D177</f>
        <v>9</v>
      </c>
      <c r="F177" s="13"/>
      <c r="G177" s="36">
        <f>G176*G176</f>
        <v>1.4633194588969851</v>
      </c>
      <c r="H177" s="13">
        <f>H176*H176</f>
        <v>1.4633194588969851</v>
      </c>
      <c r="I177" s="13">
        <f>I176*I176</f>
        <v>1.4633194588969829</v>
      </c>
      <c r="J177" s="37">
        <f>J176*J176</f>
        <v>1.4633194588969829</v>
      </c>
    </row>
    <row r="178" spans="1:10">
      <c r="B178" s="64" t="s">
        <v>129</v>
      </c>
      <c r="C178" s="64">
        <f>C176+C177</f>
        <v>29</v>
      </c>
      <c r="D178" s="64">
        <f>D176+D177</f>
        <v>33</v>
      </c>
      <c r="E178" s="64">
        <f>E176+E177</f>
        <v>62</v>
      </c>
      <c r="F178" s="13"/>
      <c r="G178" s="67">
        <f>G177/G175</f>
        <v>5.9027850651667588E-2</v>
      </c>
      <c r="H178" s="66">
        <f>H177/H175</f>
        <v>5.1872959663586661E-2</v>
      </c>
      <c r="I178" s="13">
        <f>I177/I175</f>
        <v>0.34760845383759748</v>
      </c>
      <c r="J178" s="37">
        <f>J177/J175</f>
        <v>0.30547409579667656</v>
      </c>
    </row>
    <row r="179" spans="1:10">
      <c r="B179" s="36"/>
      <c r="C179" s="13" t="s">
        <v>133</v>
      </c>
      <c r="D179" s="13"/>
      <c r="E179" s="13">
        <v>1</v>
      </c>
      <c r="F179" s="114" t="s">
        <v>136</v>
      </c>
      <c r="G179" s="95"/>
      <c r="H179" s="95"/>
      <c r="I179" s="95"/>
      <c r="J179" s="96"/>
    </row>
    <row r="180" spans="1:10">
      <c r="B180" s="36"/>
      <c r="C180" s="110" t="s">
        <v>130</v>
      </c>
      <c r="D180" s="110"/>
      <c r="E180" s="66">
        <f>SUM(G178:J178)</f>
        <v>0.76398335994952826</v>
      </c>
      <c r="F180" s="115"/>
      <c r="G180" s="97"/>
      <c r="H180" s="97"/>
      <c r="I180" s="97"/>
      <c r="J180" s="98"/>
    </row>
    <row r="181" spans="1:10">
      <c r="B181" s="36"/>
      <c r="C181" s="110" t="s">
        <v>131</v>
      </c>
      <c r="D181" s="110"/>
      <c r="E181" s="66">
        <f>_xlfn.CHISQ.DIST.RT(E180,1)</f>
        <v>0.38208480801620454</v>
      </c>
      <c r="F181" s="115"/>
      <c r="G181" s="97"/>
      <c r="H181" s="97"/>
      <c r="I181" s="97"/>
      <c r="J181" s="98"/>
    </row>
    <row r="182" spans="1:10">
      <c r="B182" s="36"/>
      <c r="C182" s="110" t="s">
        <v>132</v>
      </c>
      <c r="D182" s="110"/>
      <c r="E182" s="13">
        <f>_xlfn.CHISQ.INV.RT(0.05,1)</f>
        <v>3.8414588206941236</v>
      </c>
      <c r="F182" s="115"/>
      <c r="G182" s="97"/>
      <c r="H182" s="97"/>
      <c r="I182" s="97"/>
      <c r="J182" s="98"/>
    </row>
    <row r="183" spans="1:10">
      <c r="B183" s="41"/>
      <c r="C183" s="23"/>
      <c r="D183" s="23"/>
      <c r="E183" s="23"/>
      <c r="F183" s="116"/>
      <c r="G183" s="99"/>
      <c r="H183" s="99"/>
      <c r="I183" s="99"/>
      <c r="J183" s="100"/>
    </row>
    <row r="185" spans="1:10">
      <c r="A185" s="18">
        <v>3.6</v>
      </c>
      <c r="B185" s="111" t="s">
        <v>127</v>
      </c>
      <c r="C185" s="112"/>
      <c r="D185" s="112"/>
      <c r="E185" s="112"/>
      <c r="F185" s="112"/>
      <c r="G185" s="112"/>
      <c r="H185" s="112"/>
      <c r="I185" s="112"/>
      <c r="J185" s="113"/>
    </row>
    <row r="186" spans="1:10">
      <c r="B186" s="107" t="s">
        <v>128</v>
      </c>
      <c r="C186" s="108"/>
      <c r="D186" s="108"/>
      <c r="E186" s="109"/>
      <c r="F186" s="13"/>
      <c r="G186" s="107" t="s">
        <v>139</v>
      </c>
      <c r="H186" s="108"/>
      <c r="I186" s="108"/>
      <c r="J186" s="109"/>
    </row>
    <row r="187" spans="1:10">
      <c r="B187" s="64"/>
      <c r="C187" s="64" t="s">
        <v>137</v>
      </c>
      <c r="D187" s="64" t="s">
        <v>138</v>
      </c>
      <c r="E187" s="64" t="s">
        <v>129</v>
      </c>
      <c r="F187" s="13"/>
      <c r="G187" s="36">
        <f>(E188*C190)/E190</f>
        <v>25.2</v>
      </c>
      <c r="H187" s="13">
        <f>(E188*D190)/E190</f>
        <v>10.8</v>
      </c>
      <c r="I187" s="13">
        <f>(E189*C190)/E190</f>
        <v>2.8</v>
      </c>
      <c r="J187" s="37">
        <f>(E189*D190)/E190</f>
        <v>1.2</v>
      </c>
    </row>
    <row r="188" spans="1:10">
      <c r="B188" s="64" t="s">
        <v>121</v>
      </c>
      <c r="C188" s="64">
        <v>25</v>
      </c>
      <c r="D188" s="64">
        <v>11</v>
      </c>
      <c r="E188" s="64">
        <f>C188+D188</f>
        <v>36</v>
      </c>
      <c r="F188" s="13"/>
      <c r="G188" s="36">
        <f>C188-G187</f>
        <v>-0.19999999999999929</v>
      </c>
      <c r="H188" s="13">
        <f>D188-H187</f>
        <v>0.19999999999999929</v>
      </c>
      <c r="I188" s="13">
        <f>C189-I187</f>
        <v>0.20000000000000018</v>
      </c>
      <c r="J188" s="37">
        <f>D189-J187</f>
        <v>-0.19999999999999996</v>
      </c>
    </row>
    <row r="189" spans="1:10">
      <c r="B189" s="64" t="s">
        <v>122</v>
      </c>
      <c r="C189" s="64">
        <v>3</v>
      </c>
      <c r="D189" s="64">
        <v>1</v>
      </c>
      <c r="E189" s="64">
        <f>C189+D189</f>
        <v>4</v>
      </c>
      <c r="F189" s="13"/>
      <c r="G189" s="36">
        <f>G188*G188</f>
        <v>3.9999999999999716E-2</v>
      </c>
      <c r="H189" s="13">
        <f>H188*H188</f>
        <v>3.9999999999999716E-2</v>
      </c>
      <c r="I189" s="13">
        <f>I188*I188</f>
        <v>4.000000000000007E-2</v>
      </c>
      <c r="J189" s="37">
        <f>J188*J188</f>
        <v>3.999999999999998E-2</v>
      </c>
    </row>
    <row r="190" spans="1:10">
      <c r="B190" s="64" t="s">
        <v>129</v>
      </c>
      <c r="C190" s="64">
        <f>C188+C189</f>
        <v>28</v>
      </c>
      <c r="D190" s="64">
        <f>D188+D189</f>
        <v>12</v>
      </c>
      <c r="E190" s="64">
        <f>E188+E189</f>
        <v>40</v>
      </c>
      <c r="F190" s="13"/>
      <c r="G190" s="67">
        <f>G189/G187</f>
        <v>1.587301587301576E-3</v>
      </c>
      <c r="H190" s="66">
        <f>H189/H187</f>
        <v>3.7037037037036774E-3</v>
      </c>
      <c r="I190" s="13">
        <f>I189/I187</f>
        <v>1.4285714285714311E-2</v>
      </c>
      <c r="J190" s="37">
        <f>J189/J187</f>
        <v>3.3333333333333319E-2</v>
      </c>
    </row>
    <row r="191" spans="1:10">
      <c r="B191" s="36"/>
      <c r="C191" s="13" t="s">
        <v>133</v>
      </c>
      <c r="D191" s="13"/>
      <c r="E191" s="13">
        <v>1</v>
      </c>
      <c r="F191" s="114" t="s">
        <v>134</v>
      </c>
      <c r="G191" s="95"/>
      <c r="H191" s="95"/>
      <c r="I191" s="95"/>
      <c r="J191" s="96"/>
    </row>
    <row r="192" spans="1:10">
      <c r="B192" s="36"/>
      <c r="C192" s="110" t="s">
        <v>130</v>
      </c>
      <c r="D192" s="110"/>
      <c r="E192" s="66">
        <f>SUM(G190:J190)</f>
        <v>5.2910052910052879E-2</v>
      </c>
      <c r="F192" s="115"/>
      <c r="G192" s="97"/>
      <c r="H192" s="97"/>
      <c r="I192" s="97"/>
      <c r="J192" s="98"/>
    </row>
    <row r="193" spans="2:10">
      <c r="B193" s="36"/>
      <c r="C193" s="110" t="s">
        <v>131</v>
      </c>
      <c r="D193" s="110"/>
      <c r="E193" s="66">
        <f>_xlfn.CHISQ.DIST.RT(E192,1)</f>
        <v>0.81807478863963889</v>
      </c>
      <c r="F193" s="115"/>
      <c r="G193" s="97"/>
      <c r="H193" s="97"/>
      <c r="I193" s="97"/>
      <c r="J193" s="98"/>
    </row>
    <row r="194" spans="2:10">
      <c r="B194" s="36"/>
      <c r="C194" s="110" t="s">
        <v>132</v>
      </c>
      <c r="D194" s="110"/>
      <c r="E194" s="13">
        <f>_xlfn.CHISQ.INV.RT(0.05,1)</f>
        <v>3.8414588206941236</v>
      </c>
      <c r="F194" s="115"/>
      <c r="G194" s="97"/>
      <c r="H194" s="97"/>
      <c r="I194" s="97"/>
      <c r="J194" s="98"/>
    </row>
    <row r="195" spans="2:10">
      <c r="B195" s="41"/>
      <c r="C195" s="23"/>
      <c r="D195" s="23"/>
      <c r="E195" s="23"/>
      <c r="F195" s="116"/>
      <c r="G195" s="99"/>
      <c r="H195" s="99"/>
      <c r="I195" s="99"/>
      <c r="J195" s="100"/>
    </row>
  </sheetData>
  <mergeCells count="33">
    <mergeCell ref="G166:J171"/>
    <mergeCell ref="B186:E186"/>
    <mergeCell ref="C192:D192"/>
    <mergeCell ref="C193:D193"/>
    <mergeCell ref="C194:D194"/>
    <mergeCell ref="B185:J185"/>
    <mergeCell ref="G186:J186"/>
    <mergeCell ref="F191:J195"/>
    <mergeCell ref="B173:J173"/>
    <mergeCell ref="B174:E174"/>
    <mergeCell ref="G174:J174"/>
    <mergeCell ref="F179:J183"/>
    <mergeCell ref="C180:D180"/>
    <mergeCell ref="C181:D181"/>
    <mergeCell ref="C182:D182"/>
    <mergeCell ref="B164:J165"/>
    <mergeCell ref="B95:H95"/>
    <mergeCell ref="B102:H102"/>
    <mergeCell ref="B115:H115"/>
    <mergeCell ref="B122:H122"/>
    <mergeCell ref="B135:J135"/>
    <mergeCell ref="B137:J138"/>
    <mergeCell ref="G139:J144"/>
    <mergeCell ref="B146:J147"/>
    <mergeCell ref="G148:J153"/>
    <mergeCell ref="B155:J156"/>
    <mergeCell ref="G157:J162"/>
    <mergeCell ref="B82:H82"/>
    <mergeCell ref="D2:H2"/>
    <mergeCell ref="A13:K13"/>
    <mergeCell ref="B55:H55"/>
    <mergeCell ref="B62:H62"/>
    <mergeCell ref="B75:H75"/>
  </mergeCells>
  <pageMargins left="0.7" right="0.7" top="0.75" bottom="0.75" header="0.3" footer="0.3"/>
  <pageSetup scale="3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H56"/>
  <sheetViews>
    <sheetView topLeftCell="A34" workbookViewId="0">
      <selection activeCell="A51" sqref="A51:B56"/>
    </sheetView>
  </sheetViews>
  <sheetFormatPr defaultRowHeight="15"/>
  <cols>
    <col min="1" max="1" width="14.28515625" customWidth="1"/>
    <col min="2" max="2" width="22.42578125" customWidth="1"/>
    <col min="3" max="3" width="15" customWidth="1"/>
    <col min="4" max="4" width="14" customWidth="1"/>
    <col min="5" max="5" width="16.28515625" customWidth="1"/>
    <col min="6" max="6" width="9.7109375" customWidth="1"/>
    <col min="7" max="7" width="12.5703125" customWidth="1"/>
    <col min="8" max="8" width="11.28515625" customWidth="1"/>
    <col min="9" max="9" width="22.42578125" bestFit="1" customWidth="1"/>
    <col min="10" max="10" width="11.28515625" bestFit="1" customWidth="1"/>
  </cols>
  <sheetData>
    <row r="3" spans="1:7">
      <c r="A3" s="65" t="s">
        <v>67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</row>
    <row r="4" spans="1:7">
      <c r="A4" s="45" t="s">
        <v>74</v>
      </c>
      <c r="B4" s="46">
        <v>21.09090909090909</v>
      </c>
      <c r="C4" s="47">
        <v>3.1690909090909094</v>
      </c>
      <c r="D4" s="47">
        <v>48.787878787878789</v>
      </c>
      <c r="E4" s="46">
        <v>452.12121212121212</v>
      </c>
      <c r="F4" s="48">
        <v>2.4037878787878788</v>
      </c>
      <c r="G4" s="46">
        <v>237.42424242424244</v>
      </c>
    </row>
    <row r="5" spans="1:7">
      <c r="A5" s="45" t="s">
        <v>75</v>
      </c>
      <c r="B5" s="46">
        <v>21.172413793103448</v>
      </c>
      <c r="C5" s="47">
        <v>3.0775862068965516</v>
      </c>
      <c r="D5" s="47">
        <v>48.275862068965516</v>
      </c>
      <c r="E5" s="46">
        <v>516.0344827586207</v>
      </c>
      <c r="F5" s="48">
        <v>12.553448275862069</v>
      </c>
      <c r="G5" s="46">
        <v>256.20689655172413</v>
      </c>
    </row>
    <row r="6" spans="1:7">
      <c r="A6" s="45" t="s">
        <v>76</v>
      </c>
      <c r="B6" s="46">
        <v>21.129032258064516</v>
      </c>
      <c r="C6" s="47">
        <v>3.1262903225806453</v>
      </c>
      <c r="D6" s="47">
        <v>48.548387096774192</v>
      </c>
      <c r="E6" s="46">
        <v>482.01612903225805</v>
      </c>
      <c r="F6" s="48">
        <v>7.151209677419355</v>
      </c>
      <c r="G6" s="46">
        <v>246.20967741935485</v>
      </c>
    </row>
    <row r="9" spans="1:7">
      <c r="A9" s="65" t="s">
        <v>67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</row>
    <row r="10" spans="1:7">
      <c r="A10" s="45" t="s">
        <v>74</v>
      </c>
      <c r="B10" s="46">
        <v>1.3547056037114678</v>
      </c>
      <c r="C10" s="47">
        <v>0.39434568937326309</v>
      </c>
      <c r="D10" s="47">
        <v>13.272404585637393</v>
      </c>
      <c r="E10" s="46">
        <v>204.58429765865429</v>
      </c>
      <c r="F10" s="48">
        <v>5.3604312778776002</v>
      </c>
      <c r="G10" s="46">
        <v>213.34801825641455</v>
      </c>
    </row>
    <row r="11" spans="1:7">
      <c r="A11" s="49" t="s">
        <v>83</v>
      </c>
      <c r="B11" s="46">
        <v>1.7415415679698958</v>
      </c>
      <c r="C11" s="47">
        <v>0.2737890420751754</v>
      </c>
      <c r="D11" s="47">
        <v>10.868848519133394</v>
      </c>
      <c r="E11" s="46">
        <v>161.05421925072793</v>
      </c>
      <c r="F11" s="48">
        <v>0.5123911034133426</v>
      </c>
      <c r="G11" s="46">
        <v>117.20180773462384</v>
      </c>
    </row>
    <row r="12" spans="1:7">
      <c r="A12" s="49" t="s">
        <v>84</v>
      </c>
      <c r="B12" s="46">
        <v>0.79520622556445308</v>
      </c>
      <c r="C12" s="47">
        <v>0.43537678070433738</v>
      </c>
      <c r="D12" s="47">
        <v>15.659931541432522</v>
      </c>
      <c r="E12" s="46">
        <v>237.483745573807</v>
      </c>
      <c r="F12" s="48">
        <v>7.1686280375798876</v>
      </c>
      <c r="G12" s="46">
        <v>257.9397301924709</v>
      </c>
    </row>
    <row r="13" spans="1:7">
      <c r="A13" s="49" t="s">
        <v>85</v>
      </c>
      <c r="B13" s="46">
        <v>0.70710678118654757</v>
      </c>
      <c r="C13" s="47">
        <v>0</v>
      </c>
      <c r="D13" s="47">
        <v>3.5355339059327378</v>
      </c>
      <c r="E13" s="46">
        <v>0</v>
      </c>
      <c r="F13" s="48">
        <v>7.0710678118655571E-2</v>
      </c>
      <c r="G13" s="46">
        <v>70.710678118654755</v>
      </c>
    </row>
    <row r="14" spans="1:7">
      <c r="A14" s="45" t="s">
        <v>75</v>
      </c>
      <c r="B14" s="46">
        <v>1.5369023929700969</v>
      </c>
      <c r="C14" s="47">
        <v>0.35989735810976486</v>
      </c>
      <c r="D14" s="47">
        <v>10.79317427068786</v>
      </c>
      <c r="E14" s="46">
        <v>239.24501528746944</v>
      </c>
      <c r="F14" s="48">
        <v>27.349918160737058</v>
      </c>
      <c r="G14" s="46">
        <v>219.06724005433728</v>
      </c>
    </row>
    <row r="15" spans="1:7">
      <c r="A15" s="49" t="s">
        <v>83</v>
      </c>
      <c r="B15" s="46">
        <v>1.3280197150782049</v>
      </c>
      <c r="C15" s="47">
        <v>0.38476675343051558</v>
      </c>
      <c r="D15" s="47">
        <v>9.1363410221339265</v>
      </c>
      <c r="E15" s="46">
        <v>147.5943457897047</v>
      </c>
      <c r="F15" s="48">
        <v>34.132612371055444</v>
      </c>
      <c r="G15" s="46">
        <v>182.55758742729026</v>
      </c>
    </row>
    <row r="16" spans="1:7">
      <c r="A16" s="49" t="s">
        <v>84</v>
      </c>
      <c r="B16" s="46">
        <v>1.0716117059605397</v>
      </c>
      <c r="C16" s="47">
        <v>0.32400057658339843</v>
      </c>
      <c r="D16" s="47">
        <v>8.9408925974737272</v>
      </c>
      <c r="E16" s="46">
        <v>315.75219801206538</v>
      </c>
      <c r="F16" s="48">
        <v>25.885469692644001</v>
      </c>
      <c r="G16" s="46">
        <v>262.79875725198326</v>
      </c>
    </row>
    <row r="17" spans="1:8">
      <c r="A17" s="49" t="s">
        <v>85</v>
      </c>
      <c r="B17" s="46">
        <v>0.81649658092772603</v>
      </c>
      <c r="C17" s="47">
        <v>0.30923292192132179</v>
      </c>
      <c r="D17" s="47">
        <v>15.478479684172259</v>
      </c>
      <c r="E17" s="46">
        <v>129.09944487358058</v>
      </c>
      <c r="F17" s="48">
        <v>4.0311288741492746</v>
      </c>
      <c r="G17" s="46">
        <v>186.25699092025152</v>
      </c>
    </row>
    <row r="18" spans="1:8">
      <c r="A18" s="45" t="s">
        <v>76</v>
      </c>
      <c r="B18" s="46">
        <v>1.431311114726318</v>
      </c>
      <c r="C18" s="47">
        <v>0.37835378478639153</v>
      </c>
      <c r="D18" s="47">
        <v>12.080912216337266</v>
      </c>
      <c r="E18" s="46">
        <v>221.95380496596206</v>
      </c>
      <c r="F18" s="48">
        <v>19.608502477607285</v>
      </c>
      <c r="G18" s="46">
        <v>214.46595030269609</v>
      </c>
    </row>
    <row r="21" spans="1:8">
      <c r="A21" s="65" t="s">
        <v>67</v>
      </c>
      <c r="B21" t="s">
        <v>86</v>
      </c>
      <c r="D21" s="65" t="s">
        <v>67</v>
      </c>
      <c r="E21" t="s">
        <v>87</v>
      </c>
      <c r="G21" s="65" t="s">
        <v>67</v>
      </c>
      <c r="H21" t="s">
        <v>88</v>
      </c>
    </row>
    <row r="22" spans="1:8">
      <c r="A22" s="45" t="s">
        <v>89</v>
      </c>
      <c r="B22" s="50">
        <v>7</v>
      </c>
      <c r="D22" s="45" t="s">
        <v>74</v>
      </c>
      <c r="E22" s="46">
        <v>33</v>
      </c>
      <c r="G22" s="45" t="s">
        <v>90</v>
      </c>
      <c r="H22" s="46">
        <v>10</v>
      </c>
    </row>
    <row r="23" spans="1:8">
      <c r="A23" s="45" t="s">
        <v>91</v>
      </c>
      <c r="B23" s="50">
        <v>4</v>
      </c>
      <c r="D23" s="45" t="s">
        <v>75</v>
      </c>
      <c r="E23" s="46">
        <v>29</v>
      </c>
      <c r="G23" s="45" t="s">
        <v>92</v>
      </c>
      <c r="H23" s="46">
        <v>43</v>
      </c>
    </row>
    <row r="24" spans="1:8">
      <c r="A24" s="45" t="s">
        <v>93</v>
      </c>
      <c r="B24" s="50">
        <v>11</v>
      </c>
      <c r="D24" s="45" t="s">
        <v>76</v>
      </c>
      <c r="E24" s="46">
        <v>62</v>
      </c>
      <c r="G24" s="45" t="s">
        <v>94</v>
      </c>
      <c r="H24" s="46">
        <v>9</v>
      </c>
    </row>
    <row r="25" spans="1:8">
      <c r="A25" s="45" t="s">
        <v>95</v>
      </c>
      <c r="B25" s="50">
        <v>6</v>
      </c>
      <c r="G25" s="45" t="s">
        <v>76</v>
      </c>
      <c r="H25" s="46">
        <v>62</v>
      </c>
    </row>
    <row r="26" spans="1:8">
      <c r="A26" s="45" t="s">
        <v>96</v>
      </c>
      <c r="B26" s="50">
        <v>10</v>
      </c>
      <c r="D26" s="65" t="s">
        <v>67</v>
      </c>
      <c r="E26" t="s">
        <v>97</v>
      </c>
    </row>
    <row r="27" spans="1:8">
      <c r="A27" s="45" t="s">
        <v>98</v>
      </c>
      <c r="B27" s="50">
        <v>7</v>
      </c>
      <c r="D27" s="45" t="s">
        <v>83</v>
      </c>
      <c r="E27" s="46">
        <v>25</v>
      </c>
    </row>
    <row r="28" spans="1:8">
      <c r="A28" s="45" t="s">
        <v>99</v>
      </c>
      <c r="B28" s="50">
        <v>14</v>
      </c>
      <c r="D28" s="45" t="s">
        <v>84</v>
      </c>
      <c r="E28" s="46">
        <v>31</v>
      </c>
    </row>
    <row r="29" spans="1:8">
      <c r="A29" s="45" t="s">
        <v>100</v>
      </c>
      <c r="B29" s="50">
        <v>3</v>
      </c>
      <c r="D29" s="45" t="s">
        <v>85</v>
      </c>
      <c r="E29" s="46">
        <v>6</v>
      </c>
    </row>
    <row r="30" spans="1:8">
      <c r="A30" s="45" t="s">
        <v>76</v>
      </c>
      <c r="B30" s="50">
        <v>62</v>
      </c>
      <c r="D30" s="45" t="s">
        <v>76</v>
      </c>
      <c r="E30" s="46">
        <v>62</v>
      </c>
    </row>
    <row r="33" spans="1:8">
      <c r="A33" s="65" t="s">
        <v>67</v>
      </c>
      <c r="B33" t="s">
        <v>101</v>
      </c>
      <c r="D33" s="65" t="s">
        <v>88</v>
      </c>
      <c r="E33" s="65" t="s">
        <v>102</v>
      </c>
    </row>
    <row r="34" spans="1:8">
      <c r="A34" s="45" t="s">
        <v>103</v>
      </c>
      <c r="B34" s="46">
        <v>5</v>
      </c>
      <c r="D34" s="65" t="s">
        <v>67</v>
      </c>
      <c r="E34" t="s">
        <v>90</v>
      </c>
      <c r="F34" t="s">
        <v>92</v>
      </c>
      <c r="G34" t="s">
        <v>94</v>
      </c>
      <c r="H34" t="s">
        <v>76</v>
      </c>
    </row>
    <row r="35" spans="1:8">
      <c r="A35" s="45" t="s">
        <v>104</v>
      </c>
      <c r="B35" s="46">
        <v>55</v>
      </c>
      <c r="D35" s="45" t="s">
        <v>74</v>
      </c>
      <c r="E35" s="46">
        <v>3</v>
      </c>
      <c r="F35" s="46">
        <v>24</v>
      </c>
      <c r="G35" s="46">
        <v>6</v>
      </c>
      <c r="H35" s="46">
        <v>33</v>
      </c>
    </row>
    <row r="36" spans="1:8">
      <c r="A36" s="45" t="s">
        <v>105</v>
      </c>
      <c r="B36" s="46">
        <v>2</v>
      </c>
      <c r="D36" s="45" t="s">
        <v>75</v>
      </c>
      <c r="E36" s="46">
        <v>7</v>
      </c>
      <c r="F36" s="46">
        <v>19</v>
      </c>
      <c r="G36" s="46">
        <v>3</v>
      </c>
      <c r="H36" s="46">
        <v>29</v>
      </c>
    </row>
    <row r="37" spans="1:8">
      <c r="A37" s="45" t="s">
        <v>76</v>
      </c>
      <c r="B37" s="46">
        <v>62</v>
      </c>
      <c r="D37" s="45" t="s">
        <v>76</v>
      </c>
      <c r="E37" s="46">
        <v>10</v>
      </c>
      <c r="F37" s="46">
        <v>43</v>
      </c>
      <c r="G37" s="46">
        <v>9</v>
      </c>
      <c r="H37" s="46">
        <v>62</v>
      </c>
    </row>
    <row r="40" spans="1:8">
      <c r="A40" s="65" t="s">
        <v>67</v>
      </c>
      <c r="B40" t="s">
        <v>106</v>
      </c>
      <c r="C40" t="s">
        <v>69</v>
      </c>
      <c r="D40" t="s">
        <v>78</v>
      </c>
      <c r="E40" s="46"/>
    </row>
    <row r="41" spans="1:8">
      <c r="A41" s="45" t="s">
        <v>123</v>
      </c>
      <c r="B41" s="46"/>
      <c r="C41" s="46"/>
      <c r="D41" s="46"/>
      <c r="E41" s="46"/>
    </row>
    <row r="42" spans="1:8">
      <c r="A42" s="49" t="s">
        <v>107</v>
      </c>
      <c r="B42" s="46">
        <v>12</v>
      </c>
      <c r="C42" s="47">
        <v>3.1416666666666671</v>
      </c>
      <c r="D42" s="47">
        <v>0.42524502740576864</v>
      </c>
      <c r="E42" s="46"/>
    </row>
    <row r="43" spans="1:8">
      <c r="A43" s="49" t="s">
        <v>100</v>
      </c>
      <c r="B43" s="46">
        <v>22</v>
      </c>
      <c r="C43" s="47">
        <v>3.1795454545454547</v>
      </c>
      <c r="D43" s="47">
        <v>0.36046897063114552</v>
      </c>
    </row>
    <row r="44" spans="1:8">
      <c r="A44" s="45" t="s">
        <v>108</v>
      </c>
      <c r="B44" s="46"/>
      <c r="C44" s="46"/>
      <c r="D44" s="47"/>
    </row>
    <row r="45" spans="1:8">
      <c r="A45" s="49" t="s">
        <v>108</v>
      </c>
      <c r="B45" s="46">
        <v>28</v>
      </c>
      <c r="C45" s="47">
        <v>3.0778571428571433</v>
      </c>
      <c r="D45" s="47">
        <v>0.37925225791321793</v>
      </c>
    </row>
    <row r="46" spans="1:8">
      <c r="A46" s="45" t="s">
        <v>76</v>
      </c>
      <c r="B46" s="46">
        <v>62</v>
      </c>
      <c r="C46" s="46">
        <v>3.1262903225806453</v>
      </c>
      <c r="D46" s="46">
        <v>0.37835378478639153</v>
      </c>
    </row>
    <row r="51" spans="1:2">
      <c r="A51" s="65" t="s">
        <v>114</v>
      </c>
      <c r="B51" t="s">
        <v>94</v>
      </c>
    </row>
    <row r="53" spans="1:2">
      <c r="A53" s="65" t="s">
        <v>67</v>
      </c>
      <c r="B53" t="s">
        <v>87</v>
      </c>
    </row>
    <row r="54" spans="1:2">
      <c r="A54" s="45" t="s">
        <v>107</v>
      </c>
      <c r="B54" s="50">
        <v>1</v>
      </c>
    </row>
    <row r="55" spans="1:2">
      <c r="A55" s="45" t="s">
        <v>108</v>
      </c>
      <c r="B55" s="50">
        <v>3</v>
      </c>
    </row>
    <row r="56" spans="1:2">
      <c r="A56" s="45" t="s">
        <v>76</v>
      </c>
      <c r="B56" s="5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7"/>
  <sheetViews>
    <sheetView workbookViewId="0">
      <selection activeCell="F2" sqref="F2"/>
    </sheetView>
  </sheetViews>
  <sheetFormatPr defaultRowHeight="15"/>
  <cols>
    <col min="1" max="1" width="4.42578125" customWidth="1"/>
    <col min="2" max="2" width="7.7109375" bestFit="1" customWidth="1"/>
    <col min="3" max="3" width="4.42578125" bestFit="1" customWidth="1"/>
    <col min="4" max="4" width="11.28515625" bestFit="1" customWidth="1"/>
    <col min="5" max="5" width="21" bestFit="1" customWidth="1"/>
    <col min="6" max="6" width="14.140625" bestFit="1" customWidth="1"/>
    <col min="7" max="7" width="4.85546875" style="48" bestFit="1" customWidth="1"/>
    <col min="8" max="8" width="12.42578125" bestFit="1" customWidth="1"/>
    <col min="9" max="9" width="6.28515625" style="48" bestFit="1" customWidth="1"/>
    <col min="10" max="10" width="17.28515625" bestFit="1" customWidth="1"/>
    <col min="11" max="11" width="11.28515625" bestFit="1" customWidth="1"/>
    <col min="12" max="12" width="9.28515625" bestFit="1" customWidth="1"/>
    <col min="13" max="13" width="9.85546875" bestFit="1" customWidth="1"/>
    <col min="14" max="14" width="14.140625" bestFit="1" customWidth="1"/>
    <col min="15" max="15" width="7.5703125" style="47" bestFit="1" customWidth="1"/>
  </cols>
  <sheetData>
    <row r="1" spans="1:15" s="54" customFormat="1">
      <c r="A1" s="51" t="s">
        <v>109</v>
      </c>
      <c r="B1" s="51" t="s">
        <v>110</v>
      </c>
      <c r="C1" s="51" t="s">
        <v>5</v>
      </c>
      <c r="D1" s="51" t="s">
        <v>111</v>
      </c>
      <c r="E1" s="51" t="s">
        <v>112</v>
      </c>
      <c r="F1" s="51" t="s">
        <v>113</v>
      </c>
      <c r="G1" s="52" t="s">
        <v>6</v>
      </c>
      <c r="H1" s="51" t="s">
        <v>114</v>
      </c>
      <c r="I1" s="52" t="s">
        <v>115</v>
      </c>
      <c r="J1" s="51" t="s">
        <v>116</v>
      </c>
      <c r="K1" s="51" t="s">
        <v>9</v>
      </c>
      <c r="L1" s="51" t="s">
        <v>10</v>
      </c>
      <c r="M1" s="51" t="s">
        <v>117</v>
      </c>
      <c r="N1" s="51" t="s">
        <v>118</v>
      </c>
      <c r="O1" s="53" t="s">
        <v>12</v>
      </c>
    </row>
    <row r="2" spans="1:15">
      <c r="A2" s="55">
        <v>1</v>
      </c>
      <c r="B2" s="55" t="s">
        <v>74</v>
      </c>
      <c r="C2" s="55">
        <v>20</v>
      </c>
      <c r="D2" s="55" t="s">
        <v>83</v>
      </c>
      <c r="E2" s="55" t="s">
        <v>98</v>
      </c>
      <c r="F2" s="55" t="s">
        <v>108</v>
      </c>
      <c r="G2" s="56">
        <v>2.88</v>
      </c>
      <c r="H2" s="55" t="s">
        <v>90</v>
      </c>
      <c r="I2" s="56">
        <v>50</v>
      </c>
      <c r="J2" s="55">
        <v>1</v>
      </c>
      <c r="K2" s="55">
        <v>3</v>
      </c>
      <c r="L2" s="55">
        <v>350</v>
      </c>
      <c r="M2" s="55" t="s">
        <v>104</v>
      </c>
      <c r="N2" s="55">
        <v>200</v>
      </c>
      <c r="O2" s="57">
        <v>2</v>
      </c>
    </row>
    <row r="3" spans="1:15">
      <c r="A3" s="55">
        <v>2</v>
      </c>
      <c r="B3" s="55" t="s">
        <v>75</v>
      </c>
      <c r="C3" s="55">
        <v>23</v>
      </c>
      <c r="D3" s="55" t="s">
        <v>84</v>
      </c>
      <c r="E3" s="55" t="s">
        <v>96</v>
      </c>
      <c r="F3" s="55" t="s">
        <v>108</v>
      </c>
      <c r="G3" s="56">
        <v>3.6</v>
      </c>
      <c r="H3" s="55" t="s">
        <v>92</v>
      </c>
      <c r="I3" s="56">
        <v>25</v>
      </c>
      <c r="J3" s="55">
        <v>1</v>
      </c>
      <c r="K3" s="55">
        <v>4</v>
      </c>
      <c r="L3" s="55">
        <v>360</v>
      </c>
      <c r="M3" s="55" t="s">
        <v>104</v>
      </c>
      <c r="N3" s="55">
        <v>50</v>
      </c>
      <c r="O3" s="57">
        <v>10</v>
      </c>
    </row>
    <row r="4" spans="1:15">
      <c r="A4" s="55">
        <v>3</v>
      </c>
      <c r="B4" s="55" t="s">
        <v>75</v>
      </c>
      <c r="C4" s="55">
        <v>21</v>
      </c>
      <c r="D4" s="55" t="s">
        <v>83</v>
      </c>
      <c r="E4" s="55" t="s">
        <v>98</v>
      </c>
      <c r="F4" s="55" t="s">
        <v>108</v>
      </c>
      <c r="G4" s="56">
        <v>2.5</v>
      </c>
      <c r="H4" s="55" t="s">
        <v>92</v>
      </c>
      <c r="I4" s="56">
        <v>45</v>
      </c>
      <c r="J4" s="55">
        <v>2</v>
      </c>
      <c r="K4" s="55">
        <v>4</v>
      </c>
      <c r="L4" s="55">
        <v>600</v>
      </c>
      <c r="M4" s="55" t="s">
        <v>104</v>
      </c>
      <c r="N4" s="55">
        <v>200</v>
      </c>
      <c r="O4" s="57">
        <v>70</v>
      </c>
    </row>
    <row r="5" spans="1:15">
      <c r="A5" s="55">
        <v>4</v>
      </c>
      <c r="B5" s="55" t="s">
        <v>75</v>
      </c>
      <c r="C5" s="55">
        <v>21</v>
      </c>
      <c r="D5" s="55" t="s">
        <v>83</v>
      </c>
      <c r="E5" s="55" t="s">
        <v>91</v>
      </c>
      <c r="F5" s="55" t="s">
        <v>108</v>
      </c>
      <c r="G5" s="56">
        <v>2.5</v>
      </c>
      <c r="H5" s="55" t="s">
        <v>90</v>
      </c>
      <c r="I5" s="56">
        <v>40</v>
      </c>
      <c r="J5" s="55">
        <v>4</v>
      </c>
      <c r="K5" s="55">
        <v>6</v>
      </c>
      <c r="L5" s="55">
        <v>600</v>
      </c>
      <c r="M5" s="55" t="s">
        <v>104</v>
      </c>
      <c r="N5" s="55">
        <v>250</v>
      </c>
      <c r="O5" s="57">
        <v>100</v>
      </c>
    </row>
    <row r="6" spans="1:15">
      <c r="A6" s="55">
        <v>5</v>
      </c>
      <c r="B6" s="55" t="s">
        <v>75</v>
      </c>
      <c r="C6" s="55">
        <v>23</v>
      </c>
      <c r="D6" s="55" t="s">
        <v>84</v>
      </c>
      <c r="E6" s="55" t="s">
        <v>98</v>
      </c>
      <c r="F6" s="55" t="s">
        <v>100</v>
      </c>
      <c r="G6" s="56">
        <v>2.8</v>
      </c>
      <c r="H6" s="55" t="s">
        <v>94</v>
      </c>
      <c r="I6" s="56">
        <v>40</v>
      </c>
      <c r="J6" s="55">
        <v>2</v>
      </c>
      <c r="K6" s="55">
        <v>4</v>
      </c>
      <c r="L6" s="55">
        <v>500</v>
      </c>
      <c r="M6" s="55" t="s">
        <v>104</v>
      </c>
      <c r="N6" s="55">
        <v>100</v>
      </c>
      <c r="O6" s="57">
        <v>1</v>
      </c>
    </row>
    <row r="7" spans="1:15">
      <c r="A7" s="55">
        <v>6</v>
      </c>
      <c r="B7" s="55" t="s">
        <v>74</v>
      </c>
      <c r="C7" s="55">
        <v>22</v>
      </c>
      <c r="D7" s="55" t="s">
        <v>84</v>
      </c>
      <c r="E7" s="55" t="s">
        <v>93</v>
      </c>
      <c r="F7" s="55" t="s">
        <v>100</v>
      </c>
      <c r="G7" s="56">
        <v>2.34</v>
      </c>
      <c r="H7" s="55" t="s">
        <v>94</v>
      </c>
      <c r="I7" s="56">
        <v>78</v>
      </c>
      <c r="J7" s="55">
        <v>3</v>
      </c>
      <c r="K7" s="55">
        <v>2</v>
      </c>
      <c r="L7" s="55">
        <v>700</v>
      </c>
      <c r="M7" s="55" t="s">
        <v>104</v>
      </c>
      <c r="N7" s="55">
        <v>30</v>
      </c>
      <c r="O7" s="57">
        <v>5</v>
      </c>
    </row>
    <row r="8" spans="1:15">
      <c r="A8" s="55">
        <v>7</v>
      </c>
      <c r="B8" s="55" t="s">
        <v>74</v>
      </c>
      <c r="C8" s="55">
        <v>21</v>
      </c>
      <c r="D8" s="55" t="s">
        <v>83</v>
      </c>
      <c r="E8" s="55" t="s">
        <v>98</v>
      </c>
      <c r="F8" s="55" t="s">
        <v>100</v>
      </c>
      <c r="G8" s="56">
        <v>3</v>
      </c>
      <c r="H8" s="55" t="s">
        <v>92</v>
      </c>
      <c r="I8" s="56">
        <v>50</v>
      </c>
      <c r="J8" s="55">
        <v>1</v>
      </c>
      <c r="K8" s="55">
        <v>3</v>
      </c>
      <c r="L8" s="55">
        <v>500</v>
      </c>
      <c r="M8" s="55" t="s">
        <v>104</v>
      </c>
      <c r="N8" s="55">
        <v>50</v>
      </c>
      <c r="O8" s="57">
        <v>0.6</v>
      </c>
    </row>
    <row r="9" spans="1:15">
      <c r="A9" s="55">
        <v>8</v>
      </c>
      <c r="B9" s="55" t="s">
        <v>74</v>
      </c>
      <c r="C9" s="55">
        <v>22</v>
      </c>
      <c r="D9" s="55" t="s">
        <v>84</v>
      </c>
      <c r="E9" s="55" t="s">
        <v>98</v>
      </c>
      <c r="F9" s="55" t="s">
        <v>100</v>
      </c>
      <c r="G9" s="56">
        <v>3.1</v>
      </c>
      <c r="H9" s="55" t="s">
        <v>90</v>
      </c>
      <c r="I9" s="56">
        <v>80</v>
      </c>
      <c r="J9" s="55">
        <v>1</v>
      </c>
      <c r="K9" s="55">
        <v>2</v>
      </c>
      <c r="L9" s="55">
        <v>200</v>
      </c>
      <c r="M9" s="55" t="s">
        <v>105</v>
      </c>
      <c r="N9" s="55">
        <v>300</v>
      </c>
      <c r="O9" s="57">
        <v>1</v>
      </c>
    </row>
    <row r="10" spans="1:15">
      <c r="A10" s="55">
        <v>9</v>
      </c>
      <c r="B10" s="55" t="s">
        <v>74</v>
      </c>
      <c r="C10" s="55">
        <v>20</v>
      </c>
      <c r="D10" s="55" t="s">
        <v>83</v>
      </c>
      <c r="E10" s="55" t="s">
        <v>96</v>
      </c>
      <c r="F10" s="55" t="s">
        <v>108</v>
      </c>
      <c r="G10" s="56">
        <v>3.6</v>
      </c>
      <c r="H10" s="55" t="s">
        <v>94</v>
      </c>
      <c r="I10" s="56">
        <v>30</v>
      </c>
      <c r="J10" s="55">
        <v>0</v>
      </c>
      <c r="K10" s="55">
        <v>4</v>
      </c>
      <c r="L10" s="55">
        <v>500</v>
      </c>
      <c r="M10" s="55" t="s">
        <v>104</v>
      </c>
      <c r="N10" s="55">
        <v>400</v>
      </c>
      <c r="O10" s="57">
        <v>0.6</v>
      </c>
    </row>
    <row r="11" spans="1:15">
      <c r="A11" s="55">
        <v>10</v>
      </c>
      <c r="B11" s="55" t="s">
        <v>74</v>
      </c>
      <c r="C11" s="55">
        <v>21</v>
      </c>
      <c r="D11" s="55" t="s">
        <v>84</v>
      </c>
      <c r="E11" s="55" t="s">
        <v>93</v>
      </c>
      <c r="F11" s="55" t="s">
        <v>100</v>
      </c>
      <c r="G11" s="56">
        <v>3.3</v>
      </c>
      <c r="H11" s="55" t="s">
        <v>92</v>
      </c>
      <c r="I11" s="56">
        <v>37.5</v>
      </c>
      <c r="J11" s="55">
        <v>1</v>
      </c>
      <c r="K11" s="55">
        <v>4</v>
      </c>
      <c r="L11" s="55">
        <v>200</v>
      </c>
      <c r="M11" s="55" t="s">
        <v>104</v>
      </c>
      <c r="N11" s="55">
        <v>100</v>
      </c>
      <c r="O11" s="57">
        <v>1</v>
      </c>
    </row>
    <row r="12" spans="1:15">
      <c r="A12" s="55">
        <v>11</v>
      </c>
      <c r="B12" s="55" t="s">
        <v>74</v>
      </c>
      <c r="C12" s="55">
        <v>23</v>
      </c>
      <c r="D12" s="55" t="s">
        <v>84</v>
      </c>
      <c r="E12" s="55" t="s">
        <v>93</v>
      </c>
      <c r="F12" s="55" t="s">
        <v>108</v>
      </c>
      <c r="G12" s="56">
        <v>2.8</v>
      </c>
      <c r="H12" s="55" t="s">
        <v>90</v>
      </c>
      <c r="I12" s="56">
        <v>50</v>
      </c>
      <c r="J12" s="55">
        <v>2</v>
      </c>
      <c r="K12" s="55">
        <v>5</v>
      </c>
      <c r="L12" s="55">
        <v>400</v>
      </c>
      <c r="M12" s="55" t="s">
        <v>104</v>
      </c>
      <c r="N12" s="55">
        <v>200</v>
      </c>
      <c r="O12" s="57">
        <v>30</v>
      </c>
    </row>
    <row r="13" spans="1:15">
      <c r="A13" s="55">
        <v>12</v>
      </c>
      <c r="B13" s="55" t="s">
        <v>75</v>
      </c>
      <c r="C13" s="55">
        <v>21</v>
      </c>
      <c r="D13" s="55" t="s">
        <v>84</v>
      </c>
      <c r="E13" s="55" t="s">
        <v>100</v>
      </c>
      <c r="F13" s="55" t="s">
        <v>107</v>
      </c>
      <c r="G13" s="56">
        <v>3.5</v>
      </c>
      <c r="H13" s="55" t="s">
        <v>90</v>
      </c>
      <c r="I13" s="56">
        <v>37</v>
      </c>
      <c r="J13" s="55">
        <v>2</v>
      </c>
      <c r="K13" s="55">
        <v>3</v>
      </c>
      <c r="L13" s="55">
        <v>500</v>
      </c>
      <c r="M13" s="55" t="s">
        <v>104</v>
      </c>
      <c r="N13" s="55">
        <v>100</v>
      </c>
      <c r="O13" s="57">
        <v>4</v>
      </c>
    </row>
    <row r="14" spans="1:15">
      <c r="A14" s="55">
        <v>13</v>
      </c>
      <c r="B14" s="55" t="s">
        <v>75</v>
      </c>
      <c r="C14" s="55">
        <v>22</v>
      </c>
      <c r="D14" s="55" t="s">
        <v>84</v>
      </c>
      <c r="E14" s="55" t="s">
        <v>95</v>
      </c>
      <c r="F14" s="55" t="s">
        <v>100</v>
      </c>
      <c r="G14" s="56">
        <v>3.4</v>
      </c>
      <c r="H14" s="55" t="s">
        <v>92</v>
      </c>
      <c r="I14" s="56">
        <v>40</v>
      </c>
      <c r="J14" s="55">
        <v>2</v>
      </c>
      <c r="K14" s="55">
        <v>3</v>
      </c>
      <c r="L14" s="55">
        <v>400</v>
      </c>
      <c r="M14" s="55" t="s">
        <v>103</v>
      </c>
      <c r="N14" s="55">
        <v>45</v>
      </c>
      <c r="O14" s="57">
        <v>0.7</v>
      </c>
    </row>
    <row r="15" spans="1:15">
      <c r="A15" s="55">
        <v>14</v>
      </c>
      <c r="B15" s="55" t="s">
        <v>75</v>
      </c>
      <c r="C15" s="55">
        <v>22</v>
      </c>
      <c r="D15" s="55" t="s">
        <v>84</v>
      </c>
      <c r="E15" s="55" t="s">
        <v>95</v>
      </c>
      <c r="F15" s="55" t="s">
        <v>100</v>
      </c>
      <c r="G15" s="56">
        <v>3.1</v>
      </c>
      <c r="H15" s="55" t="s">
        <v>92</v>
      </c>
      <c r="I15" s="56">
        <v>40</v>
      </c>
      <c r="J15" s="55">
        <v>1</v>
      </c>
      <c r="K15" s="55">
        <v>3</v>
      </c>
      <c r="L15" s="55">
        <v>400</v>
      </c>
      <c r="M15" s="55" t="s">
        <v>104</v>
      </c>
      <c r="N15" s="55">
        <v>150</v>
      </c>
      <c r="O15" s="57">
        <v>2</v>
      </c>
    </row>
    <row r="16" spans="1:15">
      <c r="A16" s="55">
        <v>15</v>
      </c>
      <c r="B16" s="55" t="s">
        <v>75</v>
      </c>
      <c r="C16" s="55">
        <v>21</v>
      </c>
      <c r="D16" s="55" t="s">
        <v>84</v>
      </c>
      <c r="E16" s="55" t="s">
        <v>96</v>
      </c>
      <c r="F16" s="55" t="s">
        <v>108</v>
      </c>
      <c r="G16" s="56">
        <v>3.2</v>
      </c>
      <c r="H16" s="55" t="s">
        <v>92</v>
      </c>
      <c r="I16" s="56">
        <v>54</v>
      </c>
      <c r="J16" s="55">
        <v>3</v>
      </c>
      <c r="K16" s="55">
        <v>4</v>
      </c>
      <c r="L16" s="55">
        <v>600</v>
      </c>
      <c r="M16" s="55" t="s">
        <v>104</v>
      </c>
      <c r="N16" s="55">
        <v>400</v>
      </c>
      <c r="O16" s="57">
        <v>6</v>
      </c>
    </row>
    <row r="17" spans="1:15">
      <c r="A17" s="55">
        <v>16</v>
      </c>
      <c r="B17" s="55" t="s">
        <v>75</v>
      </c>
      <c r="C17" s="55">
        <v>24</v>
      </c>
      <c r="D17" s="55" t="s">
        <v>84</v>
      </c>
      <c r="E17" s="55" t="s">
        <v>96</v>
      </c>
      <c r="F17" s="55" t="s">
        <v>100</v>
      </c>
      <c r="G17" s="56">
        <v>3.4</v>
      </c>
      <c r="H17" s="55" t="s">
        <v>92</v>
      </c>
      <c r="I17" s="56">
        <v>45</v>
      </c>
      <c r="J17" s="55">
        <v>4</v>
      </c>
      <c r="K17" s="55">
        <v>4</v>
      </c>
      <c r="L17" s="55">
        <v>500</v>
      </c>
      <c r="M17" s="55" t="s">
        <v>104</v>
      </c>
      <c r="N17" s="55">
        <v>175</v>
      </c>
      <c r="O17" s="57">
        <v>1.5</v>
      </c>
    </row>
    <row r="18" spans="1:15">
      <c r="A18" s="55">
        <v>17</v>
      </c>
      <c r="B18" s="55" t="s">
        <v>74</v>
      </c>
      <c r="C18" s="55">
        <v>19</v>
      </c>
      <c r="D18" s="55" t="s">
        <v>83</v>
      </c>
      <c r="E18" s="55" t="s">
        <v>91</v>
      </c>
      <c r="F18" s="55" t="s">
        <v>100</v>
      </c>
      <c r="G18" s="56">
        <v>3.68</v>
      </c>
      <c r="H18" s="55" t="s">
        <v>92</v>
      </c>
      <c r="I18" s="56">
        <v>55</v>
      </c>
      <c r="J18" s="55">
        <v>1</v>
      </c>
      <c r="K18" s="55">
        <v>4</v>
      </c>
      <c r="L18" s="55">
        <v>450</v>
      </c>
      <c r="M18" s="55" t="s">
        <v>104</v>
      </c>
      <c r="N18" s="55">
        <v>150</v>
      </c>
      <c r="O18" s="57">
        <v>0.5</v>
      </c>
    </row>
    <row r="19" spans="1:15">
      <c r="A19" s="55">
        <v>18</v>
      </c>
      <c r="B19" s="55" t="s">
        <v>75</v>
      </c>
      <c r="C19" s="55">
        <v>21</v>
      </c>
      <c r="D19" s="55" t="s">
        <v>83</v>
      </c>
      <c r="E19" s="55" t="s">
        <v>93</v>
      </c>
      <c r="F19" s="55" t="s">
        <v>100</v>
      </c>
      <c r="G19" s="56">
        <v>3.1</v>
      </c>
      <c r="H19" s="55" t="s">
        <v>92</v>
      </c>
      <c r="I19" s="56">
        <v>55</v>
      </c>
      <c r="J19" s="55">
        <v>2</v>
      </c>
      <c r="K19" s="55">
        <v>3</v>
      </c>
      <c r="L19" s="55">
        <v>600</v>
      </c>
      <c r="M19" s="55" t="s">
        <v>104</v>
      </c>
      <c r="N19" s="55">
        <v>300</v>
      </c>
      <c r="O19" s="57">
        <v>10</v>
      </c>
    </row>
    <row r="20" spans="1:15">
      <c r="A20" s="55">
        <v>19</v>
      </c>
      <c r="B20" s="55" t="s">
        <v>75</v>
      </c>
      <c r="C20" s="55">
        <v>19</v>
      </c>
      <c r="D20" s="55" t="s">
        <v>83</v>
      </c>
      <c r="E20" s="55" t="s">
        <v>93</v>
      </c>
      <c r="F20" s="55" t="s">
        <v>108</v>
      </c>
      <c r="G20" s="56">
        <v>3.5</v>
      </c>
      <c r="H20" s="55" t="s">
        <v>92</v>
      </c>
      <c r="I20" s="56">
        <v>52</v>
      </c>
      <c r="J20" s="55">
        <v>2</v>
      </c>
      <c r="K20" s="55">
        <v>5</v>
      </c>
      <c r="L20" s="55">
        <v>500</v>
      </c>
      <c r="M20" s="55" t="s">
        <v>104</v>
      </c>
      <c r="N20" s="55">
        <v>300</v>
      </c>
      <c r="O20" s="57">
        <v>2</v>
      </c>
    </row>
    <row r="21" spans="1:15">
      <c r="A21" s="55">
        <v>20</v>
      </c>
      <c r="B21" s="55" t="s">
        <v>74</v>
      </c>
      <c r="C21" s="55">
        <v>20</v>
      </c>
      <c r="D21" s="55" t="s">
        <v>83</v>
      </c>
      <c r="E21" s="55" t="s">
        <v>96</v>
      </c>
      <c r="F21" s="55" t="s">
        <v>100</v>
      </c>
      <c r="G21" s="56">
        <v>3.17</v>
      </c>
      <c r="H21" s="55" t="s">
        <v>94</v>
      </c>
      <c r="I21" s="56">
        <v>60</v>
      </c>
      <c r="J21" s="55">
        <v>2</v>
      </c>
      <c r="K21" s="55">
        <v>6</v>
      </c>
      <c r="L21" s="55">
        <v>300</v>
      </c>
      <c r="M21" s="55" t="s">
        <v>104</v>
      </c>
      <c r="N21" s="55">
        <v>350</v>
      </c>
      <c r="O21" s="57">
        <v>0.4</v>
      </c>
    </row>
    <row r="22" spans="1:15">
      <c r="A22" s="55">
        <v>21</v>
      </c>
      <c r="B22" s="55" t="s">
        <v>74</v>
      </c>
      <c r="C22" s="55">
        <v>22</v>
      </c>
      <c r="D22" s="55" t="s">
        <v>83</v>
      </c>
      <c r="E22" s="55" t="s">
        <v>99</v>
      </c>
      <c r="F22" s="55" t="s">
        <v>100</v>
      </c>
      <c r="G22" s="56">
        <v>3.19</v>
      </c>
      <c r="H22" s="55" t="s">
        <v>92</v>
      </c>
      <c r="I22" s="56">
        <v>55</v>
      </c>
      <c r="J22" s="55">
        <v>1</v>
      </c>
      <c r="K22" s="55">
        <v>3</v>
      </c>
      <c r="L22" s="55">
        <v>690</v>
      </c>
      <c r="M22" s="55" t="s">
        <v>104</v>
      </c>
      <c r="N22" s="55">
        <v>50</v>
      </c>
      <c r="O22" s="57">
        <v>0.35</v>
      </c>
    </row>
    <row r="23" spans="1:15">
      <c r="A23" s="55">
        <v>22</v>
      </c>
      <c r="B23" s="55" t="s">
        <v>75</v>
      </c>
      <c r="C23" s="55">
        <v>18</v>
      </c>
      <c r="D23" s="55" t="s">
        <v>85</v>
      </c>
      <c r="E23" s="55" t="s">
        <v>89</v>
      </c>
      <c r="F23" s="55" t="s">
        <v>100</v>
      </c>
      <c r="G23" s="56">
        <v>2.95</v>
      </c>
      <c r="H23" s="55" t="s">
        <v>94</v>
      </c>
      <c r="I23" s="56">
        <v>60</v>
      </c>
      <c r="J23" s="55">
        <v>1</v>
      </c>
      <c r="K23" s="55">
        <v>4</v>
      </c>
      <c r="L23" s="55">
        <v>600</v>
      </c>
      <c r="M23" s="55" t="s">
        <v>104</v>
      </c>
      <c r="N23" s="55">
        <v>500</v>
      </c>
      <c r="O23" s="57">
        <v>10</v>
      </c>
    </row>
    <row r="24" spans="1:15">
      <c r="A24" s="55">
        <v>23</v>
      </c>
      <c r="B24" s="55" t="s">
        <v>74</v>
      </c>
      <c r="C24" s="55">
        <v>22</v>
      </c>
      <c r="D24" s="55" t="s">
        <v>84</v>
      </c>
      <c r="E24" s="55" t="s">
        <v>99</v>
      </c>
      <c r="F24" s="55" t="s">
        <v>100</v>
      </c>
      <c r="G24" s="56">
        <v>3</v>
      </c>
      <c r="H24" s="55" t="s">
        <v>92</v>
      </c>
      <c r="I24" s="56">
        <v>55</v>
      </c>
      <c r="J24" s="55">
        <v>0</v>
      </c>
      <c r="K24" s="55">
        <v>4</v>
      </c>
      <c r="L24" s="55">
        <v>300</v>
      </c>
      <c r="M24" s="55" t="s">
        <v>104</v>
      </c>
      <c r="N24" s="55">
        <v>35</v>
      </c>
      <c r="O24" s="57">
        <v>0.15</v>
      </c>
    </row>
    <row r="25" spans="1:15">
      <c r="A25" s="55">
        <v>24</v>
      </c>
      <c r="B25" s="55" t="s">
        <v>75</v>
      </c>
      <c r="C25" s="55">
        <v>22</v>
      </c>
      <c r="D25" s="55" t="s">
        <v>84</v>
      </c>
      <c r="E25" s="55" t="s">
        <v>100</v>
      </c>
      <c r="F25" s="55" t="s">
        <v>108</v>
      </c>
      <c r="G25" s="56">
        <v>2.6</v>
      </c>
      <c r="H25" s="55" t="s">
        <v>90</v>
      </c>
      <c r="I25" s="56">
        <v>45</v>
      </c>
      <c r="J25" s="55">
        <v>1</v>
      </c>
      <c r="K25" s="55">
        <v>5</v>
      </c>
      <c r="L25" s="55">
        <v>400</v>
      </c>
      <c r="M25" s="55" t="s">
        <v>104</v>
      </c>
      <c r="N25" s="55">
        <v>600</v>
      </c>
      <c r="O25" s="57">
        <v>1.5</v>
      </c>
    </row>
    <row r="26" spans="1:15">
      <c r="A26" s="55">
        <v>25</v>
      </c>
      <c r="B26" s="55" t="s">
        <v>74</v>
      </c>
      <c r="C26" s="55">
        <v>20</v>
      </c>
      <c r="D26" s="55" t="s">
        <v>83</v>
      </c>
      <c r="E26" s="55" t="s">
        <v>93</v>
      </c>
      <c r="F26" s="55" t="s">
        <v>108</v>
      </c>
      <c r="G26" s="56">
        <v>3</v>
      </c>
      <c r="H26" s="55" t="s">
        <v>92</v>
      </c>
      <c r="I26" s="56">
        <v>55</v>
      </c>
      <c r="J26" s="55">
        <v>1</v>
      </c>
      <c r="K26" s="55">
        <v>3</v>
      </c>
      <c r="L26" s="55">
        <v>600</v>
      </c>
      <c r="M26" s="55" t="s">
        <v>104</v>
      </c>
      <c r="N26" s="55">
        <v>300</v>
      </c>
      <c r="O26" s="57">
        <v>0.1</v>
      </c>
    </row>
    <row r="27" spans="1:15">
      <c r="A27" s="55">
        <v>26</v>
      </c>
      <c r="B27" s="55" t="s">
        <v>75</v>
      </c>
      <c r="C27" s="55">
        <v>24</v>
      </c>
      <c r="D27" s="55" t="s">
        <v>84</v>
      </c>
      <c r="E27" s="55" t="s">
        <v>96</v>
      </c>
      <c r="F27" s="55" t="s">
        <v>108</v>
      </c>
      <c r="G27" s="56">
        <v>3.3</v>
      </c>
      <c r="H27" s="55" t="s">
        <v>90</v>
      </c>
      <c r="I27" s="56">
        <v>60</v>
      </c>
      <c r="J27" s="55">
        <v>0</v>
      </c>
      <c r="K27" s="55">
        <v>1</v>
      </c>
      <c r="L27" s="55">
        <v>300</v>
      </c>
      <c r="M27" s="55" t="s">
        <v>104</v>
      </c>
      <c r="N27" s="55">
        <v>40</v>
      </c>
      <c r="O27" s="57">
        <v>10</v>
      </c>
    </row>
    <row r="28" spans="1:15">
      <c r="A28" s="55">
        <v>27</v>
      </c>
      <c r="B28" s="55" t="s">
        <v>75</v>
      </c>
      <c r="C28" s="55">
        <v>20</v>
      </c>
      <c r="D28" s="55" t="s">
        <v>83</v>
      </c>
      <c r="E28" s="55" t="s">
        <v>93</v>
      </c>
      <c r="F28" s="55" t="s">
        <v>108</v>
      </c>
      <c r="G28" s="56">
        <v>3.1</v>
      </c>
      <c r="H28" s="55" t="s">
        <v>90</v>
      </c>
      <c r="I28" s="56">
        <v>65</v>
      </c>
      <c r="J28" s="55">
        <v>1</v>
      </c>
      <c r="K28" s="55">
        <v>5</v>
      </c>
      <c r="L28" s="55">
        <v>375</v>
      </c>
      <c r="M28" s="55" t="s">
        <v>104</v>
      </c>
      <c r="N28" s="55">
        <v>300</v>
      </c>
      <c r="O28" s="57">
        <v>2</v>
      </c>
    </row>
    <row r="29" spans="1:15">
      <c r="A29" s="55">
        <v>28</v>
      </c>
      <c r="B29" s="55" t="s">
        <v>74</v>
      </c>
      <c r="C29" s="55">
        <v>20</v>
      </c>
      <c r="D29" s="55" t="s">
        <v>83</v>
      </c>
      <c r="E29" s="55" t="s">
        <v>95</v>
      </c>
      <c r="F29" s="55" t="s">
        <v>108</v>
      </c>
      <c r="G29" s="56">
        <v>2.9</v>
      </c>
      <c r="H29" s="55" t="s">
        <v>92</v>
      </c>
      <c r="I29" s="56">
        <v>50</v>
      </c>
      <c r="J29" s="55">
        <v>3</v>
      </c>
      <c r="K29" s="55">
        <v>1</v>
      </c>
      <c r="L29" s="55">
        <v>900</v>
      </c>
      <c r="M29" s="55" t="s">
        <v>104</v>
      </c>
      <c r="N29" s="55">
        <v>100</v>
      </c>
      <c r="O29" s="57">
        <v>1</v>
      </c>
    </row>
    <row r="30" spans="1:15">
      <c r="A30" s="55">
        <v>29</v>
      </c>
      <c r="B30" s="55" t="s">
        <v>75</v>
      </c>
      <c r="C30" s="55">
        <v>22</v>
      </c>
      <c r="D30" s="55" t="s">
        <v>84</v>
      </c>
      <c r="E30" s="55" t="s">
        <v>99</v>
      </c>
      <c r="F30" s="55" t="s">
        <v>108</v>
      </c>
      <c r="G30" s="56">
        <v>3.33</v>
      </c>
      <c r="H30" s="55" t="s">
        <v>92</v>
      </c>
      <c r="I30" s="56">
        <v>55</v>
      </c>
      <c r="J30" s="55">
        <v>1</v>
      </c>
      <c r="K30" s="55">
        <v>6</v>
      </c>
      <c r="L30" s="55">
        <v>1100</v>
      </c>
      <c r="M30" s="55" t="s">
        <v>104</v>
      </c>
      <c r="N30" s="55">
        <v>60</v>
      </c>
      <c r="O30" s="57">
        <v>100</v>
      </c>
    </row>
    <row r="31" spans="1:15">
      <c r="A31" s="55">
        <v>30</v>
      </c>
      <c r="B31" s="55" t="s">
        <v>75</v>
      </c>
      <c r="C31" s="55">
        <v>20</v>
      </c>
      <c r="D31" s="55" t="s">
        <v>85</v>
      </c>
      <c r="E31" s="55" t="s">
        <v>99</v>
      </c>
      <c r="F31" s="55" t="s">
        <v>100</v>
      </c>
      <c r="G31" s="56">
        <v>3.1</v>
      </c>
      <c r="H31" s="55" t="s">
        <v>92</v>
      </c>
      <c r="I31" s="56">
        <v>45</v>
      </c>
      <c r="J31" s="55">
        <v>1</v>
      </c>
      <c r="K31" s="55">
        <v>4</v>
      </c>
      <c r="L31" s="55">
        <v>400</v>
      </c>
      <c r="M31" s="55" t="s">
        <v>104</v>
      </c>
      <c r="N31" s="55">
        <v>140</v>
      </c>
      <c r="O31" s="57">
        <v>7</v>
      </c>
    </row>
    <row r="32" spans="1:15">
      <c r="A32" s="55">
        <v>31</v>
      </c>
      <c r="B32" s="55" t="s">
        <v>75</v>
      </c>
      <c r="C32" s="55">
        <v>20</v>
      </c>
      <c r="D32" s="55" t="s">
        <v>83</v>
      </c>
      <c r="E32" s="55" t="s">
        <v>89</v>
      </c>
      <c r="F32" s="55" t="s">
        <v>100</v>
      </c>
      <c r="G32" s="56">
        <v>3.4</v>
      </c>
      <c r="H32" s="55" t="s">
        <v>92</v>
      </c>
      <c r="I32" s="56">
        <v>55</v>
      </c>
      <c r="J32" s="55">
        <v>2</v>
      </c>
      <c r="K32" s="55">
        <v>3</v>
      </c>
      <c r="L32" s="55">
        <v>500</v>
      </c>
      <c r="M32" s="55" t="s">
        <v>104</v>
      </c>
      <c r="N32" s="55">
        <v>750</v>
      </c>
      <c r="O32" s="57">
        <v>5</v>
      </c>
    </row>
    <row r="33" spans="1:15">
      <c r="A33" s="55">
        <v>32</v>
      </c>
      <c r="B33" s="55" t="s">
        <v>75</v>
      </c>
      <c r="C33" s="55">
        <v>20</v>
      </c>
      <c r="D33" s="55" t="s">
        <v>83</v>
      </c>
      <c r="E33" s="55" t="s">
        <v>98</v>
      </c>
      <c r="F33" s="55" t="s">
        <v>108</v>
      </c>
      <c r="G33" s="56">
        <v>2.9</v>
      </c>
      <c r="H33" s="55" t="s">
        <v>92</v>
      </c>
      <c r="I33" s="56">
        <v>47</v>
      </c>
      <c r="J33" s="55">
        <v>3</v>
      </c>
      <c r="K33" s="55">
        <v>1</v>
      </c>
      <c r="L33" s="55">
        <v>300</v>
      </c>
      <c r="M33" s="55" t="s">
        <v>104</v>
      </c>
      <c r="N33" s="55">
        <v>300</v>
      </c>
      <c r="O33" s="57">
        <v>1.25</v>
      </c>
    </row>
    <row r="34" spans="1:15">
      <c r="A34" s="55">
        <v>33</v>
      </c>
      <c r="B34" s="55" t="s">
        <v>75</v>
      </c>
      <c r="C34" s="55">
        <v>20</v>
      </c>
      <c r="D34" s="55" t="s">
        <v>83</v>
      </c>
      <c r="E34" s="55" t="s">
        <v>89</v>
      </c>
      <c r="F34" s="55" t="s">
        <v>108</v>
      </c>
      <c r="G34" s="56">
        <v>3.6</v>
      </c>
      <c r="H34" s="55" t="s">
        <v>92</v>
      </c>
      <c r="I34" s="56">
        <v>35</v>
      </c>
      <c r="J34" s="55">
        <v>1</v>
      </c>
      <c r="K34" s="55">
        <v>4</v>
      </c>
      <c r="L34" s="55">
        <v>200</v>
      </c>
      <c r="M34" s="55" t="s">
        <v>104</v>
      </c>
      <c r="N34" s="55">
        <v>70</v>
      </c>
      <c r="O34" s="57">
        <v>0.75</v>
      </c>
    </row>
    <row r="35" spans="1:15">
      <c r="A35" s="55">
        <v>34</v>
      </c>
      <c r="B35" s="55" t="s">
        <v>75</v>
      </c>
      <c r="C35" s="55">
        <v>22</v>
      </c>
      <c r="D35" s="55" t="s">
        <v>84</v>
      </c>
      <c r="E35" s="55" t="s">
        <v>99</v>
      </c>
      <c r="F35" s="55" t="s">
        <v>108</v>
      </c>
      <c r="G35" s="56">
        <v>2.57</v>
      </c>
      <c r="H35" s="55" t="s">
        <v>90</v>
      </c>
      <c r="I35" s="56">
        <v>40</v>
      </c>
      <c r="J35" s="55">
        <v>1</v>
      </c>
      <c r="K35" s="55">
        <v>4</v>
      </c>
      <c r="L35" s="55">
        <v>1400</v>
      </c>
      <c r="M35" s="55" t="s">
        <v>104</v>
      </c>
      <c r="N35" s="55">
        <v>800</v>
      </c>
      <c r="O35" s="57">
        <v>0.85</v>
      </c>
    </row>
    <row r="36" spans="1:15">
      <c r="A36" s="55">
        <v>35</v>
      </c>
      <c r="B36" s="55" t="s">
        <v>74</v>
      </c>
      <c r="C36" s="55">
        <v>19</v>
      </c>
      <c r="D36" s="55" t="s">
        <v>83</v>
      </c>
      <c r="E36" s="55" t="s">
        <v>99</v>
      </c>
      <c r="F36" s="55" t="s">
        <v>100</v>
      </c>
      <c r="G36" s="56">
        <v>3.4</v>
      </c>
      <c r="H36" s="55" t="s">
        <v>92</v>
      </c>
      <c r="I36" s="56">
        <v>40</v>
      </c>
      <c r="J36" s="55">
        <v>1</v>
      </c>
      <c r="K36" s="55">
        <v>5</v>
      </c>
      <c r="L36" s="55">
        <v>500</v>
      </c>
      <c r="M36" s="55" t="s">
        <v>104</v>
      </c>
      <c r="N36" s="55">
        <v>300</v>
      </c>
      <c r="O36" s="57">
        <v>0.125</v>
      </c>
    </row>
    <row r="37" spans="1:15">
      <c r="A37" s="55">
        <v>36</v>
      </c>
      <c r="B37" s="55" t="s">
        <v>74</v>
      </c>
      <c r="C37" s="55">
        <v>26</v>
      </c>
      <c r="D37" s="55" t="s">
        <v>83</v>
      </c>
      <c r="E37" s="55" t="s">
        <v>89</v>
      </c>
      <c r="F37" s="55" t="s">
        <v>108</v>
      </c>
      <c r="G37" s="56">
        <v>3.3</v>
      </c>
      <c r="H37" s="55" t="s">
        <v>92</v>
      </c>
      <c r="I37" s="56">
        <v>60</v>
      </c>
      <c r="J37" s="55">
        <v>1</v>
      </c>
      <c r="K37" s="55">
        <v>4</v>
      </c>
      <c r="L37" s="55">
        <v>450</v>
      </c>
      <c r="M37" s="55" t="s">
        <v>103</v>
      </c>
      <c r="N37" s="55">
        <v>300</v>
      </c>
      <c r="O37" s="57">
        <v>0.75</v>
      </c>
    </row>
    <row r="38" spans="1:15">
      <c r="A38" s="55">
        <v>37</v>
      </c>
      <c r="B38" s="55" t="s">
        <v>75</v>
      </c>
      <c r="C38" s="55">
        <v>21</v>
      </c>
      <c r="D38" s="55" t="s">
        <v>84</v>
      </c>
      <c r="E38" s="55" t="s">
        <v>96</v>
      </c>
      <c r="F38" s="55" t="s">
        <v>108</v>
      </c>
      <c r="G38" s="56">
        <v>3.05</v>
      </c>
      <c r="H38" s="55" t="s">
        <v>92</v>
      </c>
      <c r="I38" s="56">
        <v>40</v>
      </c>
      <c r="J38" s="55">
        <v>1</v>
      </c>
      <c r="K38" s="55">
        <v>4</v>
      </c>
      <c r="L38" s="55">
        <v>500</v>
      </c>
      <c r="M38" s="55" t="s">
        <v>104</v>
      </c>
      <c r="N38" s="55">
        <v>100</v>
      </c>
      <c r="O38" s="57">
        <v>5</v>
      </c>
    </row>
    <row r="39" spans="1:15">
      <c r="A39" s="55">
        <v>38</v>
      </c>
      <c r="B39" s="55" t="s">
        <v>74</v>
      </c>
      <c r="C39" s="55">
        <v>21</v>
      </c>
      <c r="D39" s="55" t="s">
        <v>85</v>
      </c>
      <c r="E39" s="55" t="s">
        <v>89</v>
      </c>
      <c r="F39" s="55" t="s">
        <v>108</v>
      </c>
      <c r="G39" s="56">
        <v>2.5</v>
      </c>
      <c r="H39" s="55" t="s">
        <v>92</v>
      </c>
      <c r="I39" s="56">
        <v>60</v>
      </c>
      <c r="J39" s="55">
        <v>2</v>
      </c>
      <c r="K39" s="55">
        <v>3</v>
      </c>
      <c r="L39" s="55">
        <v>500</v>
      </c>
      <c r="M39" s="55" t="s">
        <v>104</v>
      </c>
      <c r="N39" s="55">
        <v>600</v>
      </c>
      <c r="O39" s="57">
        <v>0.9</v>
      </c>
    </row>
    <row r="40" spans="1:15">
      <c r="A40" s="55">
        <v>39</v>
      </c>
      <c r="B40" s="55" t="s">
        <v>75</v>
      </c>
      <c r="C40" s="55">
        <v>24</v>
      </c>
      <c r="D40" s="55" t="s">
        <v>83</v>
      </c>
      <c r="E40" s="55" t="s">
        <v>93</v>
      </c>
      <c r="F40" s="55" t="s">
        <v>108</v>
      </c>
      <c r="G40" s="56">
        <v>2.75</v>
      </c>
      <c r="H40" s="55" t="s">
        <v>92</v>
      </c>
      <c r="I40" s="56">
        <v>50</v>
      </c>
      <c r="J40" s="55">
        <v>1</v>
      </c>
      <c r="K40" s="55">
        <v>6</v>
      </c>
      <c r="L40" s="55">
        <v>600</v>
      </c>
      <c r="M40" s="55" t="s">
        <v>104</v>
      </c>
      <c r="N40" s="55">
        <v>50</v>
      </c>
      <c r="O40" s="57">
        <v>1</v>
      </c>
    </row>
    <row r="41" spans="1:15">
      <c r="A41" s="55">
        <v>40</v>
      </c>
      <c r="B41" s="55" t="s">
        <v>75</v>
      </c>
      <c r="C41" s="55">
        <v>19</v>
      </c>
      <c r="D41" s="55" t="s">
        <v>85</v>
      </c>
      <c r="E41" s="55" t="s">
        <v>99</v>
      </c>
      <c r="F41" s="55" t="s">
        <v>108</v>
      </c>
      <c r="G41" s="56">
        <v>2.5</v>
      </c>
      <c r="H41" s="55" t="s">
        <v>94</v>
      </c>
      <c r="I41" s="56">
        <v>50</v>
      </c>
      <c r="J41" s="55">
        <v>2</v>
      </c>
      <c r="K41" s="55">
        <v>5</v>
      </c>
      <c r="L41" s="55">
        <v>300</v>
      </c>
      <c r="M41" s="55" t="s">
        <v>104</v>
      </c>
      <c r="N41" s="55">
        <v>100</v>
      </c>
      <c r="O41" s="57">
        <v>1</v>
      </c>
    </row>
    <row r="42" spans="1:15">
      <c r="A42" s="55">
        <v>41</v>
      </c>
      <c r="B42" s="55" t="s">
        <v>75</v>
      </c>
      <c r="C42" s="55">
        <v>22</v>
      </c>
      <c r="D42" s="55" t="s">
        <v>83</v>
      </c>
      <c r="E42" s="55" t="s">
        <v>89</v>
      </c>
      <c r="F42" s="55" t="s">
        <v>108</v>
      </c>
      <c r="G42" s="56">
        <v>3.2</v>
      </c>
      <c r="H42" s="55" t="s">
        <v>90</v>
      </c>
      <c r="I42" s="56">
        <v>60</v>
      </c>
      <c r="J42" s="55">
        <v>1</v>
      </c>
      <c r="K42" s="55">
        <v>4</v>
      </c>
      <c r="L42" s="55">
        <v>680</v>
      </c>
      <c r="M42" s="55" t="s">
        <v>103</v>
      </c>
      <c r="N42" s="55">
        <v>200</v>
      </c>
      <c r="O42" s="57">
        <v>0.5</v>
      </c>
    </row>
    <row r="43" spans="1:15">
      <c r="A43" s="55">
        <v>42</v>
      </c>
      <c r="B43" s="55" t="s">
        <v>74</v>
      </c>
      <c r="C43" s="55">
        <v>20</v>
      </c>
      <c r="D43" s="55" t="s">
        <v>83</v>
      </c>
      <c r="E43" s="55" t="s">
        <v>99</v>
      </c>
      <c r="F43" s="55" t="s">
        <v>107</v>
      </c>
      <c r="G43" s="56">
        <v>3.3</v>
      </c>
      <c r="H43" s="55" t="s">
        <v>92</v>
      </c>
      <c r="I43" s="56">
        <v>30</v>
      </c>
      <c r="J43" s="55">
        <v>1</v>
      </c>
      <c r="K43" s="55">
        <v>4</v>
      </c>
      <c r="L43" s="55">
        <v>600</v>
      </c>
      <c r="M43" s="55" t="s">
        <v>104</v>
      </c>
      <c r="N43" s="55">
        <v>350</v>
      </c>
      <c r="O43" s="57">
        <v>1</v>
      </c>
    </row>
    <row r="44" spans="1:15">
      <c r="A44" s="55">
        <v>43</v>
      </c>
      <c r="B44" s="55" t="s">
        <v>74</v>
      </c>
      <c r="C44" s="55">
        <v>22</v>
      </c>
      <c r="D44" s="55" t="s">
        <v>84</v>
      </c>
      <c r="E44" s="55" t="s">
        <v>99</v>
      </c>
      <c r="F44" s="55" t="s">
        <v>100</v>
      </c>
      <c r="G44" s="56">
        <v>3.5</v>
      </c>
      <c r="H44" s="55" t="s">
        <v>94</v>
      </c>
      <c r="I44" s="56">
        <v>40</v>
      </c>
      <c r="J44" s="55">
        <v>2</v>
      </c>
      <c r="K44" s="55">
        <v>5</v>
      </c>
      <c r="L44" s="55">
        <v>300</v>
      </c>
      <c r="M44" s="55" t="s">
        <v>104</v>
      </c>
      <c r="N44" s="55">
        <v>50</v>
      </c>
      <c r="O44" s="57">
        <v>6</v>
      </c>
    </row>
    <row r="45" spans="1:15">
      <c r="A45" s="55">
        <v>44</v>
      </c>
      <c r="B45" s="55" t="s">
        <v>74</v>
      </c>
      <c r="C45" s="55">
        <v>21</v>
      </c>
      <c r="D45" s="55" t="s">
        <v>84</v>
      </c>
      <c r="E45" s="55" t="s">
        <v>99</v>
      </c>
      <c r="F45" s="55" t="s">
        <v>107</v>
      </c>
      <c r="G45" s="56">
        <v>3.9</v>
      </c>
      <c r="H45" s="55" t="s">
        <v>92</v>
      </c>
      <c r="I45" s="56">
        <v>30</v>
      </c>
      <c r="J45" s="55">
        <v>1</v>
      </c>
      <c r="K45" s="55">
        <v>5</v>
      </c>
      <c r="L45" s="55">
        <v>100</v>
      </c>
      <c r="M45" s="55" t="s">
        <v>104</v>
      </c>
      <c r="N45" s="55">
        <v>900</v>
      </c>
      <c r="O45" s="57">
        <v>1</v>
      </c>
    </row>
    <row r="46" spans="1:15">
      <c r="A46" s="55">
        <v>45</v>
      </c>
      <c r="B46" s="55" t="s">
        <v>74</v>
      </c>
      <c r="C46" s="55">
        <v>21</v>
      </c>
      <c r="D46" s="55" t="s">
        <v>84</v>
      </c>
      <c r="E46" s="55" t="s">
        <v>95</v>
      </c>
      <c r="F46" s="55" t="s">
        <v>107</v>
      </c>
      <c r="G46" s="56">
        <v>3</v>
      </c>
      <c r="H46" s="55" t="s">
        <v>92</v>
      </c>
      <c r="I46" s="56">
        <v>30</v>
      </c>
      <c r="J46" s="55">
        <v>2</v>
      </c>
      <c r="K46" s="55">
        <v>5</v>
      </c>
      <c r="L46" s="55">
        <v>650</v>
      </c>
      <c r="M46" s="55" t="s">
        <v>103</v>
      </c>
      <c r="N46" s="55">
        <v>500</v>
      </c>
      <c r="O46" s="57">
        <v>0.5</v>
      </c>
    </row>
    <row r="47" spans="1:15">
      <c r="A47" s="55">
        <v>46</v>
      </c>
      <c r="B47" s="55" t="s">
        <v>74</v>
      </c>
      <c r="C47" s="55">
        <v>21</v>
      </c>
      <c r="D47" s="55" t="s">
        <v>84</v>
      </c>
      <c r="E47" s="55" t="s">
        <v>96</v>
      </c>
      <c r="F47" s="55" t="s">
        <v>100</v>
      </c>
      <c r="G47" s="56">
        <v>3.82</v>
      </c>
      <c r="H47" s="55" t="s">
        <v>92</v>
      </c>
      <c r="I47" s="56">
        <v>60</v>
      </c>
      <c r="J47" s="55">
        <v>1</v>
      </c>
      <c r="K47" s="55">
        <v>4</v>
      </c>
      <c r="L47" s="55">
        <v>650</v>
      </c>
      <c r="M47" s="55" t="s">
        <v>104</v>
      </c>
      <c r="N47" s="55">
        <v>150</v>
      </c>
      <c r="O47" s="57">
        <v>1</v>
      </c>
    </row>
    <row r="48" spans="1:15">
      <c r="A48" s="55">
        <v>47</v>
      </c>
      <c r="B48" s="55" t="s">
        <v>74</v>
      </c>
      <c r="C48" s="55">
        <v>20</v>
      </c>
      <c r="D48" s="55" t="s">
        <v>83</v>
      </c>
      <c r="E48" s="55" t="s">
        <v>99</v>
      </c>
      <c r="F48" s="55" t="s">
        <v>108</v>
      </c>
      <c r="G48" s="56">
        <v>3.5</v>
      </c>
      <c r="H48" s="55" t="s">
        <v>94</v>
      </c>
      <c r="I48" s="56">
        <v>60</v>
      </c>
      <c r="J48" s="55">
        <v>1</v>
      </c>
      <c r="K48" s="55">
        <v>3</v>
      </c>
      <c r="L48" s="55">
        <v>350</v>
      </c>
      <c r="M48" s="55" t="s">
        <v>104</v>
      </c>
      <c r="N48" s="55">
        <v>200</v>
      </c>
      <c r="O48" s="57">
        <v>0.25</v>
      </c>
    </row>
    <row r="49" spans="1:15">
      <c r="A49" s="55">
        <v>48</v>
      </c>
      <c r="B49" s="55" t="s">
        <v>75</v>
      </c>
      <c r="C49" s="55">
        <v>19</v>
      </c>
      <c r="D49" s="55" t="s">
        <v>85</v>
      </c>
      <c r="E49" s="55" t="s">
        <v>100</v>
      </c>
      <c r="F49" s="55" t="s">
        <v>100</v>
      </c>
      <c r="G49" s="56">
        <v>2.5</v>
      </c>
      <c r="H49" s="55" t="s">
        <v>92</v>
      </c>
      <c r="I49" s="56">
        <v>80</v>
      </c>
      <c r="J49" s="55">
        <v>2</v>
      </c>
      <c r="K49" s="55">
        <v>4</v>
      </c>
      <c r="L49" s="55">
        <v>500</v>
      </c>
      <c r="M49" s="55" t="s">
        <v>104</v>
      </c>
      <c r="N49" s="55">
        <v>150</v>
      </c>
      <c r="O49" s="57">
        <v>3</v>
      </c>
    </row>
    <row r="50" spans="1:15">
      <c r="A50" s="55">
        <v>49</v>
      </c>
      <c r="B50" s="55" t="s">
        <v>74</v>
      </c>
      <c r="C50" s="55">
        <v>21</v>
      </c>
      <c r="D50" s="55" t="s">
        <v>84</v>
      </c>
      <c r="E50" s="55" t="s">
        <v>93</v>
      </c>
      <c r="F50" s="55" t="s">
        <v>108</v>
      </c>
      <c r="G50" s="56">
        <v>3.2</v>
      </c>
      <c r="H50" s="55" t="s">
        <v>92</v>
      </c>
      <c r="I50" s="56">
        <v>47.5</v>
      </c>
      <c r="J50" s="55">
        <v>2</v>
      </c>
      <c r="K50" s="55">
        <v>4</v>
      </c>
      <c r="L50" s="55">
        <v>220</v>
      </c>
      <c r="M50" s="55" t="s">
        <v>104</v>
      </c>
      <c r="N50" s="55">
        <v>105</v>
      </c>
      <c r="O50" s="57">
        <v>1</v>
      </c>
    </row>
    <row r="51" spans="1:15">
      <c r="A51" s="55">
        <v>50</v>
      </c>
      <c r="B51" s="55" t="s">
        <v>74</v>
      </c>
      <c r="C51" s="55">
        <v>21</v>
      </c>
      <c r="D51" s="55" t="s">
        <v>84</v>
      </c>
      <c r="E51" s="55" t="s">
        <v>93</v>
      </c>
      <c r="F51" s="55" t="s">
        <v>100</v>
      </c>
      <c r="G51" s="56">
        <v>3</v>
      </c>
      <c r="H51" s="55" t="s">
        <v>92</v>
      </c>
      <c r="I51" s="56">
        <v>45</v>
      </c>
      <c r="J51" s="55">
        <v>1</v>
      </c>
      <c r="K51" s="55">
        <v>3</v>
      </c>
      <c r="L51" s="55">
        <v>520</v>
      </c>
      <c r="M51" s="55" t="s">
        <v>104</v>
      </c>
      <c r="N51" s="55">
        <v>105</v>
      </c>
      <c r="O51" s="57">
        <v>0.7</v>
      </c>
    </row>
    <row r="52" spans="1:15">
      <c r="A52" s="55">
        <v>51</v>
      </c>
      <c r="B52" s="55" t="s">
        <v>74</v>
      </c>
      <c r="C52" s="55">
        <v>21</v>
      </c>
      <c r="D52" s="55" t="s">
        <v>83</v>
      </c>
      <c r="E52" s="55" t="s">
        <v>96</v>
      </c>
      <c r="F52" s="55" t="s">
        <v>107</v>
      </c>
      <c r="G52" s="56">
        <v>3.5</v>
      </c>
      <c r="H52" s="55" t="s">
        <v>94</v>
      </c>
      <c r="I52" s="56">
        <v>35</v>
      </c>
      <c r="J52" s="55">
        <v>2</v>
      </c>
      <c r="K52" s="55">
        <v>4</v>
      </c>
      <c r="L52" s="55">
        <v>600</v>
      </c>
      <c r="M52" s="55" t="s">
        <v>105</v>
      </c>
      <c r="N52" s="55">
        <v>100</v>
      </c>
      <c r="O52" s="57">
        <v>1</v>
      </c>
    </row>
    <row r="53" spans="1:15">
      <c r="A53" s="55">
        <v>52</v>
      </c>
      <c r="B53" s="55" t="s">
        <v>75</v>
      </c>
      <c r="C53" s="55">
        <v>21</v>
      </c>
      <c r="D53" s="55" t="s">
        <v>84</v>
      </c>
      <c r="E53" s="55" t="s">
        <v>96</v>
      </c>
      <c r="F53" s="55" t="s">
        <v>107</v>
      </c>
      <c r="G53" s="56">
        <v>3</v>
      </c>
      <c r="H53" s="55" t="s">
        <v>92</v>
      </c>
      <c r="I53" s="56">
        <v>50</v>
      </c>
      <c r="J53" s="55">
        <v>1</v>
      </c>
      <c r="K53" s="55">
        <v>4</v>
      </c>
      <c r="L53" s="55">
        <v>500</v>
      </c>
      <c r="M53" s="55" t="s">
        <v>104</v>
      </c>
      <c r="N53" s="55">
        <v>200</v>
      </c>
      <c r="O53" s="57">
        <v>5</v>
      </c>
    </row>
    <row r="54" spans="1:15">
      <c r="A54" s="55">
        <v>53</v>
      </c>
      <c r="B54" s="55" t="s">
        <v>74</v>
      </c>
      <c r="C54" s="55">
        <v>21</v>
      </c>
      <c r="D54" s="55" t="s">
        <v>84</v>
      </c>
      <c r="E54" s="55" t="s">
        <v>99</v>
      </c>
      <c r="F54" s="55" t="s">
        <v>100</v>
      </c>
      <c r="G54" s="56">
        <v>3.7</v>
      </c>
      <c r="H54" s="55" t="s">
        <v>92</v>
      </c>
      <c r="I54" s="56">
        <v>40</v>
      </c>
      <c r="J54" s="55">
        <v>3</v>
      </c>
      <c r="K54" s="55">
        <v>4</v>
      </c>
      <c r="L54" s="55">
        <v>300</v>
      </c>
      <c r="M54" s="55" t="s">
        <v>104</v>
      </c>
      <c r="N54" s="55">
        <v>700</v>
      </c>
      <c r="O54" s="57">
        <v>10</v>
      </c>
    </row>
    <row r="55" spans="1:15">
      <c r="A55" s="55">
        <v>54</v>
      </c>
      <c r="B55" s="55" t="s">
        <v>75</v>
      </c>
      <c r="C55" s="55">
        <v>21</v>
      </c>
      <c r="D55" s="55" t="s">
        <v>83</v>
      </c>
      <c r="E55" s="55" t="s">
        <v>99</v>
      </c>
      <c r="F55" s="55" t="s">
        <v>107</v>
      </c>
      <c r="G55" s="56">
        <v>3.4</v>
      </c>
      <c r="H55" s="55" t="s">
        <v>92</v>
      </c>
      <c r="I55" s="56">
        <v>40</v>
      </c>
      <c r="J55" s="55">
        <v>1</v>
      </c>
      <c r="K55" s="55">
        <v>5</v>
      </c>
      <c r="L55" s="55">
        <v>500</v>
      </c>
      <c r="M55" s="55" t="s">
        <v>104</v>
      </c>
      <c r="N55" s="55">
        <v>300</v>
      </c>
      <c r="O55" s="57">
        <v>0.5</v>
      </c>
    </row>
    <row r="56" spans="1:15">
      <c r="A56" s="55">
        <v>55</v>
      </c>
      <c r="B56" s="55" t="s">
        <v>75</v>
      </c>
      <c r="C56" s="55">
        <v>21</v>
      </c>
      <c r="D56" s="55" t="s">
        <v>84</v>
      </c>
      <c r="E56" s="55" t="s">
        <v>98</v>
      </c>
      <c r="F56" s="55" t="s">
        <v>108</v>
      </c>
      <c r="G56" s="56">
        <v>3.4</v>
      </c>
      <c r="H56" s="55" t="s">
        <v>92</v>
      </c>
      <c r="I56" s="56">
        <v>50</v>
      </c>
      <c r="J56" s="55">
        <v>1</v>
      </c>
      <c r="K56" s="55">
        <v>4</v>
      </c>
      <c r="L56" s="55">
        <v>250</v>
      </c>
      <c r="M56" s="55" t="s">
        <v>103</v>
      </c>
      <c r="N56" s="55">
        <v>700</v>
      </c>
      <c r="O56" s="57">
        <v>2.5</v>
      </c>
    </row>
    <row r="57" spans="1:15">
      <c r="A57" s="55">
        <v>56</v>
      </c>
      <c r="B57" s="55" t="s">
        <v>74</v>
      </c>
      <c r="C57" s="55">
        <v>21</v>
      </c>
      <c r="D57" s="55" t="s">
        <v>84</v>
      </c>
      <c r="E57" s="55" t="s">
        <v>99</v>
      </c>
      <c r="F57" s="55" t="s">
        <v>107</v>
      </c>
      <c r="G57" s="56">
        <v>3.1</v>
      </c>
      <c r="H57" s="55" t="s">
        <v>92</v>
      </c>
      <c r="I57" s="56">
        <v>50</v>
      </c>
      <c r="J57" s="55">
        <v>1</v>
      </c>
      <c r="K57" s="55">
        <v>1</v>
      </c>
      <c r="L57" s="55">
        <v>300</v>
      </c>
      <c r="M57" s="55" t="s">
        <v>104</v>
      </c>
      <c r="N57" s="55">
        <v>300</v>
      </c>
      <c r="O57" s="57">
        <v>3.5</v>
      </c>
    </row>
    <row r="58" spans="1:15">
      <c r="A58" s="55">
        <v>57</v>
      </c>
      <c r="B58" s="55" t="s">
        <v>74</v>
      </c>
      <c r="C58" s="55">
        <v>21</v>
      </c>
      <c r="D58" s="55" t="s">
        <v>84</v>
      </c>
      <c r="E58" s="55" t="s">
        <v>95</v>
      </c>
      <c r="F58" s="55" t="s">
        <v>108</v>
      </c>
      <c r="G58" s="56">
        <v>3.4</v>
      </c>
      <c r="H58" s="55" t="s">
        <v>92</v>
      </c>
      <c r="I58" s="56">
        <v>42</v>
      </c>
      <c r="J58" s="55">
        <v>1</v>
      </c>
      <c r="K58" s="55">
        <v>1</v>
      </c>
      <c r="L58" s="55">
        <v>200</v>
      </c>
      <c r="M58" s="55" t="s">
        <v>104</v>
      </c>
      <c r="N58" s="55">
        <v>100</v>
      </c>
      <c r="O58" s="57">
        <v>3.8</v>
      </c>
    </row>
    <row r="59" spans="1:15">
      <c r="A59" s="55">
        <v>58</v>
      </c>
      <c r="B59" s="55" t="s">
        <v>74</v>
      </c>
      <c r="C59" s="55">
        <v>21</v>
      </c>
      <c r="D59" s="55" t="s">
        <v>84</v>
      </c>
      <c r="E59" s="55" t="s">
        <v>95</v>
      </c>
      <c r="F59" s="55" t="s">
        <v>107</v>
      </c>
      <c r="G59" s="56">
        <v>2.4</v>
      </c>
      <c r="H59" s="55" t="s">
        <v>92</v>
      </c>
      <c r="I59" s="56">
        <v>40</v>
      </c>
      <c r="J59" s="55">
        <v>1</v>
      </c>
      <c r="K59" s="55">
        <v>3</v>
      </c>
      <c r="L59" s="55">
        <v>1000</v>
      </c>
      <c r="M59" s="55" t="s">
        <v>104</v>
      </c>
      <c r="N59" s="55">
        <v>10</v>
      </c>
      <c r="O59" s="57">
        <v>1</v>
      </c>
    </row>
    <row r="60" spans="1:15">
      <c r="A60" s="55">
        <v>59</v>
      </c>
      <c r="B60" s="55" t="s">
        <v>74</v>
      </c>
      <c r="C60" s="55">
        <v>20</v>
      </c>
      <c r="D60" s="55" t="s">
        <v>83</v>
      </c>
      <c r="E60" s="55" t="s">
        <v>91</v>
      </c>
      <c r="F60" s="55" t="s">
        <v>107</v>
      </c>
      <c r="G60" s="56">
        <v>2.9</v>
      </c>
      <c r="H60" s="55" t="s">
        <v>92</v>
      </c>
      <c r="I60" s="56">
        <v>40</v>
      </c>
      <c r="J60" s="55">
        <v>2</v>
      </c>
      <c r="K60" s="55">
        <v>4</v>
      </c>
      <c r="L60" s="55">
        <v>350</v>
      </c>
      <c r="M60" s="55" t="s">
        <v>104</v>
      </c>
      <c r="N60" s="55">
        <v>250</v>
      </c>
      <c r="O60" s="57">
        <v>0.1</v>
      </c>
    </row>
    <row r="61" spans="1:15">
      <c r="A61" s="55">
        <v>60</v>
      </c>
      <c r="B61" s="55" t="s">
        <v>74</v>
      </c>
      <c r="C61" s="55">
        <v>20</v>
      </c>
      <c r="D61" s="55" t="s">
        <v>85</v>
      </c>
      <c r="E61" s="55" t="s">
        <v>91</v>
      </c>
      <c r="F61" s="55" t="s">
        <v>107</v>
      </c>
      <c r="G61" s="56">
        <v>2.5</v>
      </c>
      <c r="H61" s="55" t="s">
        <v>92</v>
      </c>
      <c r="I61" s="56">
        <v>55</v>
      </c>
      <c r="J61" s="55">
        <v>1</v>
      </c>
      <c r="K61" s="55">
        <v>4</v>
      </c>
      <c r="L61" s="55">
        <v>500</v>
      </c>
      <c r="M61" s="55" t="s">
        <v>104</v>
      </c>
      <c r="N61" s="55">
        <v>500</v>
      </c>
      <c r="O61" s="57">
        <v>1</v>
      </c>
    </row>
    <row r="62" spans="1:15">
      <c r="A62" s="55">
        <v>61</v>
      </c>
      <c r="B62" s="55" t="s">
        <v>74</v>
      </c>
      <c r="C62" s="55">
        <v>23</v>
      </c>
      <c r="D62" s="55" t="s">
        <v>84</v>
      </c>
      <c r="E62" s="55" t="s">
        <v>89</v>
      </c>
      <c r="F62" s="55" t="s">
        <v>108</v>
      </c>
      <c r="G62" s="56">
        <v>3.5</v>
      </c>
      <c r="H62" s="55" t="s">
        <v>92</v>
      </c>
      <c r="I62" s="56">
        <v>30</v>
      </c>
      <c r="J62" s="55">
        <v>2</v>
      </c>
      <c r="K62" s="55">
        <v>3</v>
      </c>
      <c r="L62" s="55">
        <v>490</v>
      </c>
      <c r="M62" s="55" t="s">
        <v>104</v>
      </c>
      <c r="N62" s="55">
        <v>50</v>
      </c>
      <c r="O62" s="57">
        <v>1</v>
      </c>
    </row>
    <row r="63" spans="1:15">
      <c r="A63" s="58">
        <v>62</v>
      </c>
      <c r="B63" s="58" t="s">
        <v>74</v>
      </c>
      <c r="C63" s="58">
        <v>23</v>
      </c>
      <c r="D63" s="58" t="s">
        <v>84</v>
      </c>
      <c r="E63" s="58" t="s">
        <v>93</v>
      </c>
      <c r="F63" s="58" t="s">
        <v>107</v>
      </c>
      <c r="G63" s="59">
        <v>3.2</v>
      </c>
      <c r="H63" s="58" t="s">
        <v>92</v>
      </c>
      <c r="I63" s="59">
        <v>70</v>
      </c>
      <c r="J63" s="58">
        <v>2</v>
      </c>
      <c r="K63" s="58">
        <v>3</v>
      </c>
      <c r="L63" s="58">
        <v>250</v>
      </c>
      <c r="M63" s="58" t="s">
        <v>104</v>
      </c>
      <c r="N63" s="58">
        <v>0</v>
      </c>
      <c r="O63" s="60">
        <v>2</v>
      </c>
    </row>
    <row r="65" spans="5:15" s="61" customFormat="1">
      <c r="G65" s="62"/>
      <c r="I65" s="62"/>
      <c r="O65" s="63"/>
    </row>
    <row r="66" spans="5:15" s="61" customFormat="1">
      <c r="G66" s="62"/>
      <c r="I66" s="62"/>
      <c r="O66" s="63"/>
    </row>
    <row r="67" spans="5:15" s="61" customFormat="1">
      <c r="G67" s="62"/>
      <c r="I67" s="62"/>
      <c r="O67" s="63"/>
    </row>
    <row r="68" spans="5:15">
      <c r="E68" s="61"/>
    </row>
    <row r="69" spans="5:15">
      <c r="E69" s="61"/>
    </row>
    <row r="70" spans="5:15">
      <c r="E70" s="61"/>
    </row>
    <row r="71" spans="5:15">
      <c r="E71" s="61"/>
    </row>
    <row r="72" spans="5:15">
      <c r="E72" s="61"/>
    </row>
    <row r="73" spans="5:15">
      <c r="E73" s="61"/>
    </row>
    <row r="74" spans="5:15">
      <c r="E74" s="61"/>
    </row>
    <row r="75" spans="5:15">
      <c r="E75" s="61"/>
    </row>
    <row r="76" spans="5:15">
      <c r="E76" s="61"/>
    </row>
    <row r="77" spans="5:15">
      <c r="E77" s="61"/>
    </row>
    <row r="78" spans="5:15">
      <c r="E78" s="61"/>
    </row>
    <row r="79" spans="5:15">
      <c r="E79" s="61"/>
    </row>
    <row r="80" spans="5:15">
      <c r="E80" s="61"/>
    </row>
    <row r="81" spans="5:5">
      <c r="E81" s="61"/>
    </row>
    <row r="82" spans="5:5">
      <c r="E82" s="61"/>
    </row>
    <row r="83" spans="5:5">
      <c r="E83" s="61"/>
    </row>
    <row r="84" spans="5:5">
      <c r="E84" s="61"/>
    </row>
    <row r="85" spans="5:5">
      <c r="E85" s="61"/>
    </row>
    <row r="86" spans="5:5">
      <c r="E86" s="61"/>
    </row>
    <row r="87" spans="5:5">
      <c r="E87" s="6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pivots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Chandra, Charul</dc:creator>
  <cp:lastModifiedBy>Aravind</cp:lastModifiedBy>
  <dcterms:created xsi:type="dcterms:W3CDTF">2017-05-18T17:35:45Z</dcterms:created>
  <dcterms:modified xsi:type="dcterms:W3CDTF">2017-06-19T15:26:18Z</dcterms:modified>
</cp:coreProperties>
</file>