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/>
  <xr:revisionPtr revIDLastSave="0" documentId="11_6E1A313566545E599C45127562032A1875CD36E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llocations" sheetId="1" r:id="rId1"/>
    <sheet name="Project Health" sheetId="2" r:id="rId2"/>
    <sheet name="Variables" sheetId="3" r:id="rId3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10" i="2"/>
  <c r="C9" i="2"/>
  <c r="N8" i="2"/>
  <c r="M8" i="2"/>
  <c r="L8" i="2"/>
  <c r="K8" i="2"/>
  <c r="J8" i="2"/>
  <c r="I8" i="2"/>
  <c r="H8" i="2"/>
  <c r="G8" i="2"/>
  <c r="F8" i="2"/>
  <c r="E8" i="2"/>
  <c r="C8" i="2"/>
  <c r="N7" i="2"/>
  <c r="M7" i="2"/>
  <c r="L7" i="2"/>
  <c r="K7" i="2"/>
  <c r="J7" i="2"/>
  <c r="I7" i="2"/>
  <c r="H7" i="2"/>
  <c r="G7" i="2"/>
  <c r="F7" i="2"/>
  <c r="E7" i="2"/>
  <c r="C7" i="2"/>
  <c r="N6" i="2"/>
  <c r="M6" i="2"/>
  <c r="L6" i="2"/>
  <c r="K6" i="2"/>
  <c r="J6" i="2"/>
  <c r="I6" i="2"/>
  <c r="H6" i="2"/>
  <c r="G6" i="2"/>
  <c r="F6" i="2"/>
  <c r="E6" i="2"/>
  <c r="C6" i="2"/>
  <c r="N5" i="2"/>
  <c r="M5" i="2"/>
  <c r="L5" i="2"/>
  <c r="K5" i="2"/>
  <c r="J5" i="2"/>
  <c r="I5" i="2"/>
  <c r="H5" i="2"/>
  <c r="G5" i="2"/>
  <c r="F5" i="2"/>
  <c r="E5" i="2"/>
  <c r="C5" i="2"/>
  <c r="N4" i="2"/>
  <c r="M4" i="2"/>
  <c r="L4" i="2"/>
  <c r="K4" i="2"/>
  <c r="J4" i="2"/>
  <c r="I4" i="2"/>
  <c r="H4" i="2"/>
  <c r="G4" i="2"/>
  <c r="F4" i="2"/>
  <c r="E4" i="2"/>
  <c r="C4" i="2"/>
  <c r="N3" i="2"/>
  <c r="M3" i="2"/>
  <c r="L3" i="2"/>
  <c r="K3" i="2"/>
  <c r="J3" i="2"/>
  <c r="I3" i="2"/>
  <c r="H3" i="2"/>
  <c r="G3" i="2"/>
  <c r="F3" i="2"/>
  <c r="E3" i="2"/>
  <c r="C3" i="2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BG11" i="1"/>
  <c r="BG10" i="1"/>
  <c r="BG9" i="1"/>
  <c r="BG8" i="1"/>
  <c r="BG7" i="1"/>
  <c r="BG6" i="1"/>
</calcChain>
</file>

<file path=xl/sharedStrings.xml><?xml version="1.0" encoding="utf-8"?>
<sst xmlns="http://schemas.openxmlformats.org/spreadsheetml/2006/main" count="66" uniqueCount="44">
  <si>
    <t>Stat</t>
  </si>
  <si>
    <t>Project</t>
  </si>
  <si>
    <t>Name</t>
  </si>
  <si>
    <t>Department</t>
  </si>
  <si>
    <t>Role</t>
  </si>
  <si>
    <t>Total</t>
  </si>
  <si>
    <t>HIVE Blockchain</t>
  </si>
  <si>
    <t>Nicholas Ning</t>
  </si>
  <si>
    <t>Sales</t>
  </si>
  <si>
    <t>CEO</t>
  </si>
  <si>
    <t>Ryan Monsurate</t>
  </si>
  <si>
    <t>Tech</t>
  </si>
  <si>
    <t>CTO</t>
  </si>
  <si>
    <t>Tyler Nee</t>
  </si>
  <si>
    <t>Product</t>
  </si>
  <si>
    <t>Lead AI Deployment Strategist</t>
  </si>
  <si>
    <t>Python ML Engineer</t>
  </si>
  <si>
    <t>GAP - Python ML</t>
  </si>
  <si>
    <t>Senior Dev Mexico</t>
  </si>
  <si>
    <t>GAP - Senior Full-Stack Dev</t>
  </si>
  <si>
    <t>Graham Fleming</t>
  </si>
  <si>
    <t>GAP</t>
  </si>
  <si>
    <t>Project Health</t>
  </si>
  <si>
    <t>Total Project Hours</t>
  </si>
  <si>
    <t>Actual Cash Burn</t>
  </si>
  <si>
    <t>P1 Hours</t>
  </si>
  <si>
    <t>P1 Cost</t>
  </si>
  <si>
    <t>P2 Hours</t>
  </si>
  <si>
    <t>P2 Cost</t>
  </si>
  <si>
    <t>P3 Hours</t>
  </si>
  <si>
    <t>P3 Cost</t>
  </si>
  <si>
    <t>Aspirational Cost</t>
  </si>
  <si>
    <t>Total Cash Burned</t>
  </si>
  <si>
    <t>Actual Gross Margin</t>
  </si>
  <si>
    <t>Total Hours Burned</t>
  </si>
  <si>
    <t>Total Aspirational Cost</t>
  </si>
  <si>
    <t>% of Aspirational Rate</t>
  </si>
  <si>
    <t>Variables</t>
  </si>
  <si>
    <t>No. Resources</t>
  </si>
  <si>
    <t>Last Row</t>
  </si>
  <si>
    <t>Project Budget</t>
  </si>
  <si>
    <t>P1 Dates</t>
  </si>
  <si>
    <t>P2 Dates</t>
  </si>
  <si>
    <t>P3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</si>
</sst>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.\ d\,\ yyyy"/>
    <numFmt numFmtId="165" formatCode="&quot;$&quot;#,##0"/>
    <numFmt numFmtId="166" formatCode="mm/dd/yyyy"/>
  </numFmts>
  <fonts count="9">
    <font>
      <sz val="10"/>
      <color rgb="FF000000"/>
      <name val="Arial"/>
      <scheme val="minor"/>
    </font>
    <font>
      <sz val="6"/>
      <color theme="1"/>
      <name val="Arial"/>
    </font>
    <font>
      <sz val="10"/>
      <color theme="1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&quot;Google Sans Mono&quot;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EFEFEF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EFEFE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5" xfId="0" applyFont="1" applyBorder="1" applyAlignment="1">
      <alignment horizontal="center"/>
    </xf>
    <xf numFmtId="0" fontId="4" fillId="2" borderId="7" xfId="0" applyFont="1" applyFill="1" applyBorder="1"/>
    <xf numFmtId="0" fontId="4" fillId="2" borderId="8" xfId="0" applyFont="1" applyFill="1" applyBorder="1" applyAlignment="1">
      <alignment wrapText="1"/>
    </xf>
    <xf numFmtId="164" fontId="4" fillId="3" borderId="7" xfId="0" applyNumberFormat="1" applyFont="1" applyFill="1" applyBorder="1" applyAlignment="1">
      <alignment horizontal="right"/>
    </xf>
    <xf numFmtId="164" fontId="4" fillId="3" borderId="9" xfId="0" applyNumberFormat="1" applyFont="1" applyFill="1" applyBorder="1" applyAlignment="1">
      <alignment horizontal="right"/>
    </xf>
    <xf numFmtId="164" fontId="4" fillId="4" borderId="10" xfId="0" applyNumberFormat="1" applyFont="1" applyFill="1" applyBorder="1" applyAlignment="1">
      <alignment horizontal="right"/>
    </xf>
    <xf numFmtId="0" fontId="4" fillId="0" borderId="1" xfId="0" applyFont="1" applyBorder="1"/>
    <xf numFmtId="0" fontId="2" fillId="0" borderId="11" xfId="0" applyFont="1" applyBorder="1" applyAlignment="1">
      <alignment wrapText="1"/>
    </xf>
    <xf numFmtId="0" fontId="2" fillId="5" borderId="4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4" xfId="0" applyFont="1" applyBorder="1"/>
    <xf numFmtId="0" fontId="2" fillId="0" borderId="8" xfId="0" applyFont="1" applyBorder="1" applyAlignment="1">
      <alignment wrapText="1"/>
    </xf>
    <xf numFmtId="0" fontId="2" fillId="5" borderId="14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2" fillId="0" borderId="4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2" fillId="0" borderId="11" xfId="0" applyFont="1" applyBorder="1"/>
    <xf numFmtId="0" fontId="5" fillId="0" borderId="1" xfId="0" applyFont="1" applyBorder="1"/>
    <xf numFmtId="0" fontId="4" fillId="5" borderId="0" xfId="0" applyFont="1" applyFill="1"/>
    <xf numFmtId="0" fontId="4" fillId="2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7" fillId="3" borderId="17" xfId="0" applyFont="1" applyFill="1" applyBorder="1"/>
    <xf numFmtId="165" fontId="5" fillId="5" borderId="3" xfId="0" applyNumberFormat="1" applyFont="1" applyFill="1" applyBorder="1"/>
    <xf numFmtId="165" fontId="5" fillId="0" borderId="1" xfId="0" applyNumberFormat="1" applyFont="1" applyBorder="1"/>
    <xf numFmtId="0" fontId="7" fillId="3" borderId="1" xfId="0" applyFont="1" applyFill="1" applyBorder="1"/>
    <xf numFmtId="10" fontId="5" fillId="0" borderId="2" xfId="0" applyNumberFormat="1" applyFont="1" applyBorder="1"/>
    <xf numFmtId="3" fontId="5" fillId="5" borderId="3" xfId="0" applyNumberFormat="1" applyFont="1" applyFill="1" applyBorder="1"/>
    <xf numFmtId="0" fontId="5" fillId="0" borderId="0" xfId="0" applyFont="1"/>
    <xf numFmtId="0" fontId="5" fillId="0" borderId="18" xfId="0" applyFont="1" applyBorder="1"/>
    <xf numFmtId="0" fontId="5" fillId="0" borderId="19" xfId="0" applyFont="1" applyBorder="1"/>
    <xf numFmtId="0" fontId="5" fillId="0" borderId="3" xfId="0" applyFont="1" applyBorder="1"/>
    <xf numFmtId="0" fontId="2" fillId="0" borderId="2" xfId="0" applyFont="1" applyBorder="1"/>
    <xf numFmtId="0" fontId="4" fillId="0" borderId="4" xfId="0" applyFont="1" applyBorder="1"/>
    <xf numFmtId="0" fontId="2" fillId="3" borderId="4" xfId="0" applyFont="1" applyFill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6" fontId="2" fillId="0" borderId="20" xfId="0" applyNumberFormat="1" applyFont="1" applyBorder="1"/>
    <xf numFmtId="0" fontId="8" fillId="5" borderId="1" xfId="0" applyFont="1" applyFill="1" applyBorder="1"/>
    <xf numFmtId="0" fontId="6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5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19"/>
  <sheetViews>
    <sheetView tabSelected="1" workbookViewId="0"/>
  </sheetViews>
  <sheetFormatPr defaultColWidth="12.5703125" defaultRowHeight="15.75" customHeight="1"/>
  <cols>
    <col min="2" max="2" width="13.42578125" customWidth="1"/>
    <col min="6" max="32" width="12.5703125" hidden="1"/>
  </cols>
  <sheetData>
    <row r="1" spans="1:60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1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5"/>
    </row>
    <row r="3" spans="1:60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5"/>
    </row>
    <row r="4" spans="1:60">
      <c r="A4" s="3"/>
      <c r="B4" s="4"/>
      <c r="C4" s="6"/>
      <c r="D4" s="6"/>
      <c r="E4" s="7"/>
      <c r="F4" s="8" t="s">
        <v>0</v>
      </c>
      <c r="G4" s="6"/>
      <c r="H4" s="6"/>
      <c r="I4" s="6"/>
      <c r="J4" s="6"/>
      <c r="K4" s="6"/>
      <c r="L4" s="6"/>
      <c r="M4" s="8" t="s">
        <v>0</v>
      </c>
      <c r="N4" s="6"/>
      <c r="O4" s="6"/>
      <c r="P4" s="6"/>
      <c r="Q4" s="6"/>
      <c r="R4" s="6"/>
      <c r="S4" s="8" t="s">
        <v>0</v>
      </c>
      <c r="T4" s="6"/>
      <c r="U4" s="6"/>
      <c r="V4" s="6"/>
      <c r="W4" s="6"/>
      <c r="X4" s="6"/>
      <c r="Y4" s="6"/>
      <c r="Z4" s="8" t="s">
        <v>0</v>
      </c>
      <c r="AA4" s="6"/>
      <c r="AB4" s="6"/>
      <c r="AC4" s="6"/>
      <c r="AD4" s="6"/>
      <c r="AE4" s="8"/>
      <c r="AF4" s="8" t="s">
        <v>0</v>
      </c>
      <c r="AG4" s="6"/>
      <c r="AH4" s="6"/>
      <c r="AI4" s="6"/>
      <c r="AJ4" s="6"/>
      <c r="AK4" s="8" t="s">
        <v>0</v>
      </c>
      <c r="AL4" s="6"/>
      <c r="AM4" s="6"/>
      <c r="AN4" s="6"/>
      <c r="AO4" s="8" t="s">
        <v>0</v>
      </c>
      <c r="AP4" s="6"/>
      <c r="AQ4" s="6"/>
      <c r="AR4" s="6"/>
      <c r="AS4" s="6"/>
      <c r="AT4" s="8" t="s">
        <v>0</v>
      </c>
      <c r="AU4" s="6"/>
      <c r="AV4" s="6"/>
      <c r="AW4" s="6"/>
      <c r="AX4" s="6"/>
      <c r="AY4" s="8" t="s">
        <v>0</v>
      </c>
      <c r="AZ4" s="6"/>
      <c r="BA4" s="6"/>
      <c r="BB4" s="6"/>
      <c r="BC4" s="6"/>
      <c r="BD4" s="6"/>
      <c r="BE4" s="8" t="s">
        <v>0</v>
      </c>
      <c r="BF4" s="6"/>
      <c r="BG4" s="4"/>
      <c r="BH4" s="5"/>
    </row>
    <row r="5" spans="1:60">
      <c r="A5" s="3"/>
      <c r="B5" s="9" t="s">
        <v>1</v>
      </c>
      <c r="C5" s="9" t="s">
        <v>2</v>
      </c>
      <c r="D5" s="9" t="s">
        <v>3</v>
      </c>
      <c r="E5" s="10" t="s">
        <v>4</v>
      </c>
      <c r="F5" s="11">
        <v>44928</v>
      </c>
      <c r="G5" s="11">
        <v>44935</v>
      </c>
      <c r="H5" s="11">
        <v>44942</v>
      </c>
      <c r="I5" s="11">
        <v>44949</v>
      </c>
      <c r="J5" s="11">
        <v>44956</v>
      </c>
      <c r="K5" s="11">
        <v>44963</v>
      </c>
      <c r="L5" s="11">
        <v>44970</v>
      </c>
      <c r="M5" s="11">
        <v>44977</v>
      </c>
      <c r="N5" s="11">
        <v>44984</v>
      </c>
      <c r="O5" s="11">
        <v>44991</v>
      </c>
      <c r="P5" s="11">
        <v>44998</v>
      </c>
      <c r="Q5" s="11">
        <v>45005</v>
      </c>
      <c r="R5" s="11">
        <v>45012</v>
      </c>
      <c r="S5" s="11">
        <v>45019</v>
      </c>
      <c r="T5" s="11">
        <v>45026</v>
      </c>
      <c r="U5" s="11">
        <v>45033</v>
      </c>
      <c r="V5" s="11">
        <v>45040</v>
      </c>
      <c r="W5" s="11">
        <v>45047</v>
      </c>
      <c r="X5" s="11">
        <v>45054</v>
      </c>
      <c r="Y5" s="11">
        <v>45061</v>
      </c>
      <c r="Z5" s="11">
        <v>45068</v>
      </c>
      <c r="AA5" s="11">
        <v>45075</v>
      </c>
      <c r="AB5" s="11">
        <v>45082</v>
      </c>
      <c r="AC5" s="11">
        <v>45089</v>
      </c>
      <c r="AD5" s="11">
        <v>45096</v>
      </c>
      <c r="AE5" s="11">
        <v>45103</v>
      </c>
      <c r="AF5" s="11">
        <v>45110</v>
      </c>
      <c r="AG5" s="11">
        <v>45117</v>
      </c>
      <c r="AH5" s="11">
        <v>45124</v>
      </c>
      <c r="AI5" s="11">
        <v>45131</v>
      </c>
      <c r="AJ5" s="11">
        <v>45138</v>
      </c>
      <c r="AK5" s="11">
        <v>45145</v>
      </c>
      <c r="AL5" s="11">
        <v>45152</v>
      </c>
      <c r="AM5" s="11">
        <v>45159</v>
      </c>
      <c r="AN5" s="11">
        <v>45166</v>
      </c>
      <c r="AO5" s="11">
        <v>45173</v>
      </c>
      <c r="AP5" s="11">
        <v>45180</v>
      </c>
      <c r="AQ5" s="11">
        <v>45187</v>
      </c>
      <c r="AR5" s="11">
        <v>45194</v>
      </c>
      <c r="AS5" s="11">
        <v>45201</v>
      </c>
      <c r="AT5" s="11">
        <v>45208</v>
      </c>
      <c r="AU5" s="11">
        <v>45215</v>
      </c>
      <c r="AV5" s="11">
        <v>45222</v>
      </c>
      <c r="AW5" s="11">
        <v>45229</v>
      </c>
      <c r="AX5" s="11">
        <v>45236</v>
      </c>
      <c r="AY5" s="11">
        <v>45243</v>
      </c>
      <c r="AZ5" s="11">
        <v>45250</v>
      </c>
      <c r="BA5" s="11">
        <v>45257</v>
      </c>
      <c r="BB5" s="11">
        <v>45264</v>
      </c>
      <c r="BC5" s="11">
        <v>45271</v>
      </c>
      <c r="BD5" s="11">
        <v>45278</v>
      </c>
      <c r="BE5" s="11">
        <v>45285</v>
      </c>
      <c r="BF5" s="12">
        <v>45292</v>
      </c>
      <c r="BG5" s="13" t="s">
        <v>5</v>
      </c>
      <c r="BH5" s="14"/>
    </row>
    <row r="6" spans="1:60">
      <c r="A6" s="3"/>
      <c r="B6" s="4" t="s">
        <v>6</v>
      </c>
      <c r="C6" s="4" t="s">
        <v>7</v>
      </c>
      <c r="D6" s="4" t="s">
        <v>8</v>
      </c>
      <c r="E6" s="15" t="s">
        <v>9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7</v>
      </c>
      <c r="AH6" s="16">
        <v>5</v>
      </c>
      <c r="AI6" s="16">
        <v>5</v>
      </c>
      <c r="AJ6" s="16">
        <v>5</v>
      </c>
      <c r="AK6" s="16">
        <v>5</v>
      </c>
      <c r="AL6" s="16">
        <v>5</v>
      </c>
      <c r="AM6" s="16">
        <v>5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7">
        <v>0</v>
      </c>
      <c r="BG6" s="18">
        <f t="shared" ref="BG6:BG12" si="0">SUM(F6:BF6)</f>
        <v>37</v>
      </c>
      <c r="BH6" s="5"/>
    </row>
    <row r="7" spans="1:60">
      <c r="A7" s="3"/>
      <c r="B7" s="4" t="s">
        <v>6</v>
      </c>
      <c r="C7" s="4" t="s">
        <v>10</v>
      </c>
      <c r="D7" s="4" t="s">
        <v>11</v>
      </c>
      <c r="E7" s="15" t="s">
        <v>12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6</v>
      </c>
      <c r="AH7" s="16">
        <v>20</v>
      </c>
      <c r="AI7" s="16">
        <v>20</v>
      </c>
      <c r="AJ7" s="16">
        <v>20</v>
      </c>
      <c r="AK7" s="16">
        <v>20</v>
      </c>
      <c r="AL7" s="16">
        <v>20</v>
      </c>
      <c r="AM7" s="16">
        <v>20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7">
        <v>0</v>
      </c>
      <c r="BG7" s="18">
        <f t="shared" si="0"/>
        <v>126</v>
      </c>
      <c r="BH7" s="5"/>
    </row>
    <row r="8" spans="1:60">
      <c r="A8" s="3"/>
      <c r="B8" s="4" t="s">
        <v>6</v>
      </c>
      <c r="C8" s="4" t="s">
        <v>13</v>
      </c>
      <c r="D8" s="4" t="s">
        <v>14</v>
      </c>
      <c r="E8" s="15" t="s">
        <v>15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1</v>
      </c>
      <c r="AH8" s="16">
        <v>20</v>
      </c>
      <c r="AI8" s="16">
        <v>20</v>
      </c>
      <c r="AJ8" s="16">
        <v>20</v>
      </c>
      <c r="AK8" s="16">
        <v>20</v>
      </c>
      <c r="AL8" s="16">
        <v>20</v>
      </c>
      <c r="AM8" s="16">
        <v>20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7">
        <v>0</v>
      </c>
      <c r="BG8" s="18">
        <f t="shared" si="0"/>
        <v>121</v>
      </c>
      <c r="BH8" s="5"/>
    </row>
    <row r="9" spans="1:60">
      <c r="A9" s="3"/>
      <c r="B9" s="4" t="s">
        <v>6</v>
      </c>
      <c r="C9" s="4" t="s">
        <v>16</v>
      </c>
      <c r="D9" s="4" t="s">
        <v>11</v>
      </c>
      <c r="E9" s="15" t="s">
        <v>17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7">
        <v>0</v>
      </c>
      <c r="BG9" s="18">
        <f t="shared" si="0"/>
        <v>0</v>
      </c>
      <c r="BH9" s="5"/>
    </row>
    <row r="10" spans="1:60">
      <c r="A10" s="3"/>
      <c r="B10" s="4" t="s">
        <v>6</v>
      </c>
      <c r="C10" s="4" t="s">
        <v>18</v>
      </c>
      <c r="D10" s="4" t="s">
        <v>11</v>
      </c>
      <c r="E10" s="15" t="s">
        <v>19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7">
        <v>0</v>
      </c>
      <c r="BG10" s="18">
        <f t="shared" si="0"/>
        <v>0</v>
      </c>
      <c r="BH10" s="5"/>
    </row>
    <row r="11" spans="1:60">
      <c r="A11" s="3"/>
      <c r="B11" s="4" t="s">
        <v>6</v>
      </c>
      <c r="C11" s="19" t="s">
        <v>20</v>
      </c>
      <c r="D11" s="19" t="s">
        <v>11</v>
      </c>
      <c r="E11" s="20" t="s">
        <v>21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2">
        <v>0</v>
      </c>
      <c r="BG11" s="23">
        <f t="shared" si="0"/>
        <v>0</v>
      </c>
      <c r="BH11" s="5"/>
    </row>
    <row r="12" spans="1:60">
      <c r="A12" s="3"/>
      <c r="B12" s="4"/>
      <c r="C12" s="4"/>
      <c r="D12" s="4"/>
      <c r="E12" s="24" t="s">
        <v>5</v>
      </c>
      <c r="F12" s="25">
        <f t="shared" ref="F12:BF12" si="1">SUM(F6:F11)</f>
        <v>0</v>
      </c>
      <c r="G12" s="25">
        <f t="shared" si="1"/>
        <v>0</v>
      </c>
      <c r="H12" s="25">
        <f t="shared" si="1"/>
        <v>0</v>
      </c>
      <c r="I12" s="25">
        <f t="shared" si="1"/>
        <v>0</v>
      </c>
      <c r="J12" s="25">
        <f t="shared" si="1"/>
        <v>0</v>
      </c>
      <c r="K12" s="25">
        <f t="shared" si="1"/>
        <v>0</v>
      </c>
      <c r="L12" s="25">
        <f t="shared" si="1"/>
        <v>0</v>
      </c>
      <c r="M12" s="25">
        <f t="shared" si="1"/>
        <v>0</v>
      </c>
      <c r="N12" s="25">
        <f t="shared" si="1"/>
        <v>0</v>
      </c>
      <c r="O12" s="25">
        <f t="shared" si="1"/>
        <v>0</v>
      </c>
      <c r="P12" s="25">
        <f t="shared" si="1"/>
        <v>0</v>
      </c>
      <c r="Q12" s="25">
        <f t="shared" si="1"/>
        <v>0</v>
      </c>
      <c r="R12" s="25">
        <f t="shared" si="1"/>
        <v>0</v>
      </c>
      <c r="S12" s="25">
        <f t="shared" si="1"/>
        <v>0</v>
      </c>
      <c r="T12" s="25">
        <f t="shared" si="1"/>
        <v>0</v>
      </c>
      <c r="U12" s="25">
        <f t="shared" si="1"/>
        <v>0</v>
      </c>
      <c r="V12" s="25">
        <f t="shared" si="1"/>
        <v>0</v>
      </c>
      <c r="W12" s="25">
        <f t="shared" si="1"/>
        <v>0</v>
      </c>
      <c r="X12" s="25">
        <f t="shared" si="1"/>
        <v>0</v>
      </c>
      <c r="Y12" s="25">
        <f t="shared" si="1"/>
        <v>0</v>
      </c>
      <c r="Z12" s="25">
        <f t="shared" si="1"/>
        <v>0</v>
      </c>
      <c r="AA12" s="25">
        <f t="shared" si="1"/>
        <v>0</v>
      </c>
      <c r="AB12" s="25">
        <f t="shared" si="1"/>
        <v>0</v>
      </c>
      <c r="AC12" s="25">
        <f t="shared" si="1"/>
        <v>0</v>
      </c>
      <c r="AD12" s="25">
        <f t="shared" si="1"/>
        <v>0</v>
      </c>
      <c r="AE12" s="25">
        <f t="shared" si="1"/>
        <v>0</v>
      </c>
      <c r="AF12" s="25">
        <f t="shared" si="1"/>
        <v>0</v>
      </c>
      <c r="AG12" s="25">
        <f t="shared" si="1"/>
        <v>14</v>
      </c>
      <c r="AH12" s="25">
        <f t="shared" si="1"/>
        <v>45</v>
      </c>
      <c r="AI12" s="25">
        <f t="shared" si="1"/>
        <v>45</v>
      </c>
      <c r="AJ12" s="25">
        <f t="shared" si="1"/>
        <v>45</v>
      </c>
      <c r="AK12" s="25">
        <f t="shared" si="1"/>
        <v>45</v>
      </c>
      <c r="AL12" s="25">
        <f t="shared" si="1"/>
        <v>45</v>
      </c>
      <c r="AM12" s="25">
        <f t="shared" si="1"/>
        <v>45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5">
        <f t="shared" si="1"/>
        <v>0</v>
      </c>
      <c r="BC12" s="25">
        <f t="shared" si="1"/>
        <v>0</v>
      </c>
      <c r="BD12" s="25">
        <f t="shared" si="1"/>
        <v>0</v>
      </c>
      <c r="BE12" s="25">
        <f t="shared" si="1"/>
        <v>0</v>
      </c>
      <c r="BF12" s="26">
        <f t="shared" si="1"/>
        <v>0</v>
      </c>
      <c r="BG12" s="27">
        <f t="shared" si="0"/>
        <v>284</v>
      </c>
      <c r="BH12" s="5"/>
    </row>
    <row r="13" spans="1:60">
      <c r="A13" s="3"/>
      <c r="B13" s="4"/>
      <c r="C13" s="4"/>
      <c r="D13" s="4"/>
      <c r="E13" s="2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5"/>
    </row>
    <row r="14" spans="1:60">
      <c r="A14" s="3"/>
      <c r="B14" s="4"/>
      <c r="C14" s="4"/>
      <c r="D14" s="4"/>
      <c r="E14" s="2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5"/>
    </row>
    <row r="15" spans="1:60">
      <c r="A15" s="3"/>
      <c r="B15" s="4"/>
      <c r="C15" s="4"/>
      <c r="D15" s="4"/>
      <c r="E15" s="2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5"/>
    </row>
    <row r="16" spans="1:60">
      <c r="A16" s="3"/>
      <c r="B16" s="4"/>
      <c r="C16" s="4"/>
      <c r="D16" s="4"/>
      <c r="E16" s="2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5"/>
    </row>
    <row r="17" spans="1:60">
      <c r="A17" s="3"/>
      <c r="B17" s="4"/>
      <c r="C17" s="4"/>
      <c r="D17" s="4"/>
      <c r="E17" s="2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5"/>
    </row>
    <row r="18" spans="1:60">
      <c r="A18" s="3"/>
      <c r="B18" s="4"/>
      <c r="C18" s="4"/>
      <c r="D18" s="4"/>
      <c r="E18" s="2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5"/>
    </row>
    <row r="19" spans="1:60">
      <c r="A19" s="3"/>
      <c r="B19" s="4"/>
      <c r="C19" s="4"/>
      <c r="D19" s="4"/>
      <c r="E19" s="2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5"/>
    </row>
  </sheetData>
  <conditionalFormatting sqref="F6:BF11">
    <cfRule type="cellIs" dxfId="4" priority="1" operator="lessThanOrEqual">
      <formula>0</formula>
    </cfRule>
  </conditionalFormatting>
  <conditionalFormatting sqref="F6:BF11">
    <cfRule type="cellIs" dxfId="3" priority="2" operator="greaterThan">
      <formula>40</formula>
    </cfRule>
  </conditionalFormatting>
  <conditionalFormatting sqref="F6:BF11">
    <cfRule type="cellIs" dxfId="2" priority="3" operator="between">
      <formula>1</formula>
      <formula>40</formula>
    </cfRule>
  </conditionalFormatting>
  <dataValidations count="1">
    <dataValidation type="list" allowBlank="1" showErrorMessage="1" sqref="D6:D11" xr:uid="{00000000-0002-0000-0000-000000000000}">
      <formula1>"Product,Sales,Design,Tech,Marketing,Project Management,Finance,QA"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0"/>
  <sheetViews>
    <sheetView workbookViewId="0"/>
  </sheetViews>
  <sheetFormatPr defaultColWidth="12.5703125" defaultRowHeight="15.75" customHeight="1"/>
  <cols>
    <col min="1" max="1" width="6.42578125" customWidth="1"/>
    <col min="2" max="2" width="24.42578125" customWidth="1"/>
    <col min="4" max="4" width="8.7109375" customWidth="1"/>
    <col min="5" max="5" width="13.5703125" customWidth="1"/>
    <col min="6" max="7" width="17.28515625" customWidth="1"/>
    <col min="8" max="8" width="12.5703125" customWidth="1"/>
    <col min="9" max="9" width="14.28515625" customWidth="1"/>
    <col min="10" max="13" width="15.42578125" customWidth="1"/>
    <col min="14" max="14" width="18" customWidth="1"/>
  </cols>
  <sheetData>
    <row r="1" spans="1: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5">
      <c r="A2" s="29"/>
      <c r="B2" s="53" t="s">
        <v>22</v>
      </c>
      <c r="C2" s="54"/>
      <c r="D2" s="30"/>
      <c r="E2" s="31" t="s">
        <v>2</v>
      </c>
      <c r="F2" s="31" t="s">
        <v>23</v>
      </c>
      <c r="G2" s="31" t="s">
        <v>24</v>
      </c>
      <c r="H2" s="32" t="s">
        <v>25</v>
      </c>
      <c r="I2" s="32" t="s">
        <v>26</v>
      </c>
      <c r="J2" s="33" t="s">
        <v>27</v>
      </c>
      <c r="K2" s="33" t="s">
        <v>28</v>
      </c>
      <c r="L2" s="34" t="s">
        <v>29</v>
      </c>
      <c r="M2" s="34" t="s">
        <v>30</v>
      </c>
      <c r="N2" s="35" t="s">
        <v>31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>
      <c r="A3" s="29"/>
      <c r="B3" s="36" t="s">
        <v>32</v>
      </c>
      <c r="C3" s="37" t="str">
        <f>SUM(G$3:G$1000)</f>
        <v>#N/A</v>
      </c>
      <c r="D3" s="29"/>
      <c r="E3" s="29" t="str">
        <f>IFERROR(__xludf.DUMMYFUNCTION("QUERY(Allocations!C:C, ""SELECT C WHERE C &lt;&gt; '' AND C &lt;&gt; 'Name'"")"),"Nicholas Ning")</f>
        <v>Nicholas Ning</v>
      </c>
      <c r="F3" s="29">
        <f>INDIRECT("Allocations!"&amp;"BG"&amp;(MATCH(E3,Allocations!$C$6:$C$11, 0)+5))</f>
        <v>37</v>
      </c>
      <c r="G3" s="38">
        <f>IFERROR(__xludf.DUMMYFUNCTION("importrange(""https://docs.google.com/spreadsheets/d/1qdCExLIXn5GG4FD-MsPi6Y496BiMzG-3LjjZMjJmmxk/edit?usp=sharing"",""Rates!G""&amp;(match($E$3,importrange(""https://docs.google.com/spreadsheets/d/1qdCExLIXn5GG4FD-MsPi6Y496BiMzG-3LjjZMjJmmxk/edit?usp=sharing"&amp;""", ""Rates!$B$3:$B$1000""),0)+2))*F3"),5772000)</f>
        <v>5772000</v>
      </c>
      <c r="H3" s="29">
        <f>SUM(INDIRECT("Allocations!"&amp;SUBSTITUTE(ADDRESS(1,MATCH(Variables!$C$6, Allocations!$5:$5, 0),4),"1","")&amp;MATCH($E3,Allocations!$C:$C,0)&amp;":"&amp;SUBSTITUTE(ADDRESS(1,MATCH(Variables!$D$6, Allocations!$5:$5, 0),4),"1","")&amp;MATCH($E3,Allocations!$C:$C,0)))</f>
        <v>7</v>
      </c>
      <c r="I3" s="38">
        <f>IFERROR(__xludf.DUMMYFUNCTION("H3* importrange(""https://docs.google.com/spreadsheets/d/1qdCExLIXn5GG4FD-MsPi6Y496BiMzG-3LjjZMjJmmxk/edit?usp=sharing"",""Rates!G""&amp;(match($E3,importrange(""https://docs.google.com/spreadsheets/d/1qdCExLIXn5GG4FD-MsPi6Y496BiMzG-3LjjZMjJmmxk/edit?usp=shar"&amp;"ing"", ""Rates!$B$3:$B$1000""),0)+2))"),1092000)</f>
        <v>1092000</v>
      </c>
      <c r="J3" s="29">
        <f>SUM(INDIRECT("Allocations!"&amp;SUBSTITUTE(ADDRESS(1,MATCH(Variables!$C$7, Allocations!$5:$5, 0),4),"1","")&amp;MATCH($E3,Allocations!$C:$C,0)&amp;":"&amp;SUBSTITUTE(ADDRESS(1,MATCH(Variables!$D$7, Allocations!$5:$5, 0),4),"1","")&amp;MATCH($E3,Allocations!$C:$C,0)))</f>
        <v>30</v>
      </c>
      <c r="K3" s="38">
        <f>IFERROR(__xludf.DUMMYFUNCTION(" J3* importrange(""https://docs.google.com/spreadsheets/d/1qdCExLIXn5GG4FD-MsPi6Y496BiMzG-3LjjZMjJmmxk/edit?usp=sharing"",""Rates!G""&amp;(match($E3,importrange(""https://docs.google.com/spreadsheets/d/1qdCExLIXn5GG4FD-MsPi6Y496BiMzG-3LjjZMjJmmxk/edit?usp=sha"&amp;"ring"", ""Rates!$B$3:$B$1000""),0)+2))"),4680000)</f>
        <v>4680000</v>
      </c>
      <c r="L3" s="29">
        <f>SUM(INDIRECT("Allocations!"&amp;SUBSTITUTE(ADDRESS(1,MATCH(Variables!$C$8, Allocations!$5:$5, 0),4),"1","")&amp;MATCH($E3,Allocations!$C:$C,0)&amp;":"&amp;SUBSTITUTE(ADDRESS(1,MATCH(Variables!$D$8, Allocations!$5:$5, 0),4),"1","")&amp;MATCH($E3,Allocations!$C:$C,0)))</f>
        <v>0</v>
      </c>
      <c r="M3" s="38">
        <f>IFERROR(__xludf.DUMMYFUNCTION("L3* importrange(""https://docs.google.com/spreadsheets/d/1qdCExLIXn5GG4FD-MsPi6Y496BiMzG-3LjjZMjJmmxk/edit?usp=sharing"",""Rates!G""&amp;(match($E3,importrange(""https://docs.google.com/spreadsheets/d/1qdCExLIXn5GG4FD-MsPi6Y496BiMzG-3LjjZMjJmmxk/edit?usp=shar"&amp;"ing"", ""Rates!$B$3:$B$1000""),0)+2))"),0)</f>
        <v>0</v>
      </c>
      <c r="N3" s="38">
        <f>IFERROR(__xludf.DUMMYFUNCTION("importrange(""https://docs.google.com/spreadsheets/d/1qdCExLIXn5GG4FD-MsPi6Y496BiMzG-3LjjZMjJmmxk/edit?usp=sharing"",""Rates!E""&amp;(match(E3,importrange(""https://docs.google.com/spreadsheets/d/1qdCExLIXn5GG4FD-MsPi6Y496BiMzG-3LjjZMjJmmxk/edit?usp=sharing"""&amp;", ""Rates!$B$3:$B$1000""),0)+2))*F3"),37000)</f>
        <v>37000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5">
      <c r="A4" s="29"/>
      <c r="B4" s="39" t="s">
        <v>33</v>
      </c>
      <c r="C4" s="40" t="str">
        <f>(Variables!C5-C3)/Variables!C5</f>
        <v>#N/A</v>
      </c>
      <c r="D4" s="29"/>
      <c r="E4" s="29" t="str">
        <f>IFERROR(__xludf.DUMMYFUNCTION("""COMPUTED_VALUE"""),"Ryan Monsurate")</f>
        <v>Ryan Monsurate</v>
      </c>
      <c r="F4" s="29">
        <f>INDIRECT("Allocations!"&amp;"BG"&amp;(MATCH(E4,Allocations!$C$6:$C$11, 0)+5))</f>
        <v>126</v>
      </c>
      <c r="G4" s="38">
        <f>IFERROR(__xludf.DUMMYFUNCTION("importrange(""https://docs.google.com/spreadsheets/d/1qdCExLIXn5GG4FD-MsPi6Y496BiMzG-3LjjZMjJmmxk/edit?usp=sharing"",""Rates!G""&amp;(match(E4,importrange(""https://docs.google.com/spreadsheets/d/1qdCExLIXn5GG4FD-MsPi6Y496BiMzG-3LjjZMjJmmxk/edit?usp=sharing"""&amp;", ""Rates!$B$3:$B$1000""),0)+2))*F4"),19656000)</f>
        <v>19656000</v>
      </c>
      <c r="H4" s="29">
        <f>SUM(INDIRECT("Allocations!"&amp;SUBSTITUTE(ADDRESS(1,MATCH(Variables!$C$6, Allocations!$5:$5, 0),4),"1","")&amp;MATCH($E4,Allocations!$C:$C,0)&amp;":"&amp;SUBSTITUTE(ADDRESS(1,MATCH(Variables!$D$6, Allocations!$5:$5, 0),4),"1","")&amp;MATCH($E4,Allocations!$C:$C,0)))</f>
        <v>6</v>
      </c>
      <c r="I4" s="38">
        <f>IFERROR(__xludf.DUMMYFUNCTION("H4* importrange(""https://docs.google.com/spreadsheets/d/1qdCExLIXn5GG4FD-MsPi6Y496BiMzG-3LjjZMjJmmxk/edit?usp=sharing"",""Rates!G""&amp;(match($E4,importrange(""https://docs.google.com/spreadsheets/d/1qdCExLIXn5GG4FD-MsPi6Y496BiMzG-3LjjZMjJmmxk/edit?usp=shar"&amp;"ing"", ""Rates!$B$3:$B$1000""),0)+2))"),936000)</f>
        <v>936000</v>
      </c>
      <c r="J4" s="29">
        <f>SUM(INDIRECT("Allocations!"&amp;SUBSTITUTE(ADDRESS(1,MATCH(Variables!$C$7, Allocations!$5:$5, 0),4),"1","")&amp;MATCH($E4,Allocations!$C:$C,0)&amp;":"&amp;SUBSTITUTE(ADDRESS(1,MATCH(Variables!$D$7, Allocations!$5:$5, 0),4),"1","")&amp;MATCH($E4,Allocations!$C:$C,0)))</f>
        <v>120</v>
      </c>
      <c r="K4" s="38">
        <f>IFERROR(__xludf.DUMMYFUNCTION(" J4* importrange(""https://docs.google.com/spreadsheets/d/1qdCExLIXn5GG4FD-MsPi6Y496BiMzG-3LjjZMjJmmxk/edit?usp=sharing"",""Rates!G""&amp;(match($E4,importrange(""https://docs.google.com/spreadsheets/d/1qdCExLIXn5GG4FD-MsPi6Y496BiMzG-3LjjZMjJmmxk/edit?usp=sha"&amp;"ring"", ""Rates!$B$3:$B$1000""),0)+2))"),18720000)</f>
        <v>18720000</v>
      </c>
      <c r="L4" s="29">
        <f>SUM(INDIRECT("Allocations!"&amp;SUBSTITUTE(ADDRESS(1,MATCH(Variables!$C$8, Allocations!$5:$5, 0),4),"1","")&amp;MATCH($E4,Allocations!$C:$C,0)&amp;":"&amp;SUBSTITUTE(ADDRESS(1,MATCH(Variables!$D$8, Allocations!$5:$5, 0),4),"1","")&amp;MATCH($E4,Allocations!$C:$C,0)))</f>
        <v>0</v>
      </c>
      <c r="M4" s="38">
        <f>IFERROR(__xludf.DUMMYFUNCTION("L4* importrange(""https://docs.google.com/spreadsheets/d/1qdCExLIXn5GG4FD-MsPi6Y496BiMzG-3LjjZMjJmmxk/edit?usp=sharing"",""Rates!G""&amp;(match($E4,importrange(""https://docs.google.com/spreadsheets/d/1qdCExLIXn5GG4FD-MsPi6Y496BiMzG-3LjjZMjJmmxk/edit?usp=shar"&amp;"ing"", ""Rates!$B$3:$B$1000""),0)+2))"),0)</f>
        <v>0</v>
      </c>
      <c r="N4" s="38">
        <f>IFERROR(__xludf.DUMMYFUNCTION("importrange(""https://docs.google.com/spreadsheets/d/1qdCExLIXn5GG4FD-MsPi6Y496BiMzG-3LjjZMjJmmxk/edit?usp=sharing"",""Rates!E""&amp;(match(E4,importrange(""https://docs.google.com/spreadsheets/d/1qdCExLIXn5GG4FD-MsPi6Y496BiMzG-3LjjZMjJmmxk/edit?usp=sharing"""&amp;", ""Rates!$B$3:$B$1000""),0)+2))*F4"),126000)</f>
        <v>126000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>
      <c r="A5" s="29"/>
      <c r="B5" s="36" t="s">
        <v>34</v>
      </c>
      <c r="C5" s="41">
        <f>SUM(F$3:F$1000)</f>
        <v>284</v>
      </c>
      <c r="D5" s="29"/>
      <c r="E5" s="29" t="str">
        <f>IFERROR(__xludf.DUMMYFUNCTION("""COMPUTED_VALUE"""),"Tyler Nee")</f>
        <v>Tyler Nee</v>
      </c>
      <c r="F5" s="29">
        <f>INDIRECT("Allocations!"&amp;"BG"&amp;(MATCH(E5,Allocations!$C$6:$C$11, 0)+5))</f>
        <v>121</v>
      </c>
      <c r="G5" s="38">
        <f>IFERROR(__xludf.DUMMYFUNCTION("importrange(""https://docs.google.com/spreadsheets/d/1qdCExLIXn5GG4FD-MsPi6Y496BiMzG-3LjjZMjJmmxk/edit?usp=sharing"",""Rates!G""&amp;(match(E5,importrange(""https://docs.google.com/spreadsheets/d/1qdCExLIXn5GG4FD-MsPi6Y496BiMzG-3LjjZMjJmmxk/edit?usp=sharing"""&amp;", ""Rates!$B$3:$B$1000""),0)+2))*F5"),10950500)</f>
        <v>10950500</v>
      </c>
      <c r="H5" s="29">
        <f>SUM(INDIRECT("Allocations!"&amp;SUBSTITUTE(ADDRESS(1,MATCH(Variables!$C$6, Allocations!$5:$5, 0),4),"1","")&amp;MATCH($E5,Allocations!$C:$C,0)&amp;":"&amp;SUBSTITUTE(ADDRESS(1,MATCH(Variables!$D$6, Allocations!$5:$5, 0),4),"1","")&amp;MATCH($E5,Allocations!$C:$C,0)))</f>
        <v>1</v>
      </c>
      <c r="I5" s="38">
        <f>IFERROR(__xludf.DUMMYFUNCTION("H5* importrange(""https://docs.google.com/spreadsheets/d/1qdCExLIXn5GG4FD-MsPi6Y496BiMzG-3LjjZMjJmmxk/edit?usp=sharing"",""Rates!G""&amp;(match($E5,importrange(""https://docs.google.com/spreadsheets/d/1qdCExLIXn5GG4FD-MsPi6Y496BiMzG-3LjjZMjJmmxk/edit?usp=shar"&amp;"ing"", ""Rates!$B$3:$B$1000""),0)+2))"),90500)</f>
        <v>90500</v>
      </c>
      <c r="J5" s="29">
        <f>SUM(INDIRECT("Allocations!"&amp;SUBSTITUTE(ADDRESS(1,MATCH(Variables!$C$7, Allocations!$5:$5, 0),4),"1","")&amp;MATCH($E5,Allocations!$C:$C,0)&amp;":"&amp;SUBSTITUTE(ADDRESS(1,MATCH(Variables!$D$7, Allocations!$5:$5, 0),4),"1","")&amp;MATCH($E5,Allocations!$C:$C,0)))</f>
        <v>120</v>
      </c>
      <c r="K5" s="38">
        <f>IFERROR(__xludf.DUMMYFUNCTION(" J5* importrange(""https://docs.google.com/spreadsheets/d/1qdCExLIXn5GG4FD-MsPi6Y496BiMzG-3LjjZMjJmmxk/edit?usp=sharing"",""Rates!G""&amp;(match($E5,importrange(""https://docs.google.com/spreadsheets/d/1qdCExLIXn5GG4FD-MsPi6Y496BiMzG-3LjjZMjJmmxk/edit?usp=sha"&amp;"ring"", ""Rates!$B$3:$B$1000""),0)+2))"),10860000)</f>
        <v>10860000</v>
      </c>
      <c r="L5" s="29">
        <f>SUM(INDIRECT("Allocations!"&amp;SUBSTITUTE(ADDRESS(1,MATCH(Variables!$C$8, Allocations!$5:$5, 0),4),"1","")&amp;MATCH($E5,Allocations!$C:$C,0)&amp;":"&amp;SUBSTITUTE(ADDRESS(1,MATCH(Variables!$D$8, Allocations!$5:$5, 0),4),"1","")&amp;MATCH($E5,Allocations!$C:$C,0)))</f>
        <v>0</v>
      </c>
      <c r="M5" s="38">
        <f>IFERROR(__xludf.DUMMYFUNCTION("L5* importrange(""https://docs.google.com/spreadsheets/d/1qdCExLIXn5GG4FD-MsPi6Y496BiMzG-3LjjZMjJmmxk/edit?usp=sharing"",""Rates!G""&amp;(match($E5,importrange(""https://docs.google.com/spreadsheets/d/1qdCExLIXn5GG4FD-MsPi6Y496BiMzG-3LjjZMjJmmxk/edit?usp=shar"&amp;"ing"", ""Rates!$B$3:$B$1000""),0)+2))"),0)</f>
        <v>0</v>
      </c>
      <c r="N5" s="38">
        <f>IFERROR(__xludf.DUMMYFUNCTION("importrange(""https://docs.google.com/spreadsheets/d/1qdCExLIXn5GG4FD-MsPi6Y496BiMzG-3LjjZMjJmmxk/edit?usp=sharing"",""Rates!E""&amp;(match(E5,importrange(""https://docs.google.com/spreadsheets/d/1qdCExLIXn5GG4FD-MsPi6Y496BiMzG-3LjjZMjJmmxk/edit?usp=sharing"""&amp;", ""Rates!$B$3:$B$1000""),0)+2))*F5"),60500)</f>
        <v>60500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5">
      <c r="A6" s="29"/>
      <c r="B6" s="36" t="s">
        <v>26</v>
      </c>
      <c r="C6" s="42" t="str">
        <f>SUM(I3:I1000)</f>
        <v>#N/A</v>
      </c>
      <c r="D6" s="29"/>
      <c r="E6" s="29" t="str">
        <f>IFERROR(__xludf.DUMMYFUNCTION("""COMPUTED_VALUE"""),"Python ML Engineer")</f>
        <v>Python ML Engineer</v>
      </c>
      <c r="F6" s="29">
        <f>INDIRECT("Allocations!"&amp;"BG"&amp;(MATCH(E6,Allocations!$C$6:$C$11, 0)+5))</f>
        <v>0</v>
      </c>
      <c r="G6" s="29" t="str">
        <f>IFERROR(__xludf.DUMMYFUNCTION("importrange(""https://docs.google.com/spreadsheets/d/1qdCExLIXn5GG4FD-MsPi6Y496BiMzG-3LjjZMjJmmxk/edit?usp=sharing"",""Rates!G""&amp;(match(E6,importrange(""https://docs.google.com/spreadsheets/d/1qdCExLIXn5GG4FD-MsPi6Y496BiMzG-3LjjZMjJmmxk/edit?usp=sharing"""&amp;", ""Rates!$B$3:$B$1000""),0)+2))*F6"),"#N/A")</f>
        <v>#N/A</v>
      </c>
      <c r="H6" s="29">
        <f>SUM(INDIRECT("Allocations!"&amp;SUBSTITUTE(ADDRESS(1,MATCH(Variables!$C$6, Allocations!$5:$5, 0),4),"1","")&amp;MATCH($E6,Allocations!$C:$C,0)&amp;":"&amp;SUBSTITUTE(ADDRESS(1,MATCH(Variables!$D$6, Allocations!$5:$5, 0),4),"1","")&amp;MATCH($E6,Allocations!$C:$C,0)))</f>
        <v>0</v>
      </c>
      <c r="I6" s="29" t="str">
        <f>IFERROR(__xludf.DUMMYFUNCTION("H6* importrange(""https://docs.google.com/spreadsheets/d/1qdCExLIXn5GG4FD-MsPi6Y496BiMzG-3LjjZMjJmmxk/edit?usp=sharing"",""Rates!G""&amp;(match($E6,importrange(""https://docs.google.com/spreadsheets/d/1qdCExLIXn5GG4FD-MsPi6Y496BiMzG-3LjjZMjJmmxk/edit?usp=shar"&amp;"ing"", ""Rates!$B$3:$B$1000""),0)+2))"),"#N/A")</f>
        <v>#N/A</v>
      </c>
      <c r="J6" s="29">
        <f>SUM(INDIRECT("Allocations!"&amp;SUBSTITUTE(ADDRESS(1,MATCH(Variables!$C$7, Allocations!$5:$5, 0),4),"1","")&amp;MATCH($E6,Allocations!$C:$C,0)&amp;":"&amp;SUBSTITUTE(ADDRESS(1,MATCH(Variables!$D$7, Allocations!$5:$5, 0),4),"1","")&amp;MATCH($E6,Allocations!$C:$C,0)))</f>
        <v>0</v>
      </c>
      <c r="K6" s="29" t="str">
        <f>IFERROR(__xludf.DUMMYFUNCTION(" J6* importrange(""https://docs.google.com/spreadsheets/d/1qdCExLIXn5GG4FD-MsPi6Y496BiMzG-3LjjZMjJmmxk/edit?usp=sharing"",""Rates!G""&amp;(match($E6,importrange(""https://docs.google.com/spreadsheets/d/1qdCExLIXn5GG4FD-MsPi6Y496BiMzG-3LjjZMjJmmxk/edit?usp=sha"&amp;"ring"", ""Rates!$B$3:$B$1000""),0)+2))"),"#N/A")</f>
        <v>#N/A</v>
      </c>
      <c r="L6" s="29">
        <f>SUM(INDIRECT("Allocations!"&amp;SUBSTITUTE(ADDRESS(1,MATCH(Variables!$C$8, Allocations!$5:$5, 0),4),"1","")&amp;MATCH($E6,Allocations!$C:$C,0)&amp;":"&amp;SUBSTITUTE(ADDRESS(1,MATCH(Variables!$D$8, Allocations!$5:$5, 0),4),"1","")&amp;MATCH($E6,Allocations!$C:$C,0)))</f>
        <v>0</v>
      </c>
      <c r="M6" s="29" t="str">
        <f>IFERROR(__xludf.DUMMYFUNCTION("L6* importrange(""https://docs.google.com/spreadsheets/d/1qdCExLIXn5GG4FD-MsPi6Y496BiMzG-3LjjZMjJmmxk/edit?usp=sharing"",""Rates!G""&amp;(match($E6,importrange(""https://docs.google.com/spreadsheets/d/1qdCExLIXn5GG4FD-MsPi6Y496BiMzG-3LjjZMjJmmxk/edit?usp=shar"&amp;"ing"", ""Rates!$B$3:$B$1000""),0)+2))"),"#N/A")</f>
        <v>#N/A</v>
      </c>
      <c r="N6" s="29" t="str">
        <f>IFERROR(__xludf.DUMMYFUNCTION("importrange(""https://docs.google.com/spreadsheets/d/1qdCExLIXn5GG4FD-MsPi6Y496BiMzG-3LjjZMjJmmxk/edit?usp=sharing"",""Rates!E""&amp;(match(E6,importrange(""https://docs.google.com/spreadsheets/d/1qdCExLIXn5GG4FD-MsPi6Y496BiMzG-3LjjZMjJmmxk/edit?usp=sharing"""&amp;", ""Rates!$B$3:$B$1000""),0)+2))*F6"),"#N/A")</f>
        <v>#N/A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>
      <c r="A7" s="29"/>
      <c r="B7" s="36" t="s">
        <v>28</v>
      </c>
      <c r="C7" s="42" t="str">
        <f>SUM(K3:K1000)</f>
        <v>#N/A</v>
      </c>
      <c r="D7" s="29"/>
      <c r="E7" s="29" t="str">
        <f>IFERROR(__xludf.DUMMYFUNCTION("""COMPUTED_VALUE"""),"Senior Dev Mexico")</f>
        <v>Senior Dev Mexico</v>
      </c>
      <c r="F7" s="29">
        <f>INDIRECT("Allocations!"&amp;"BG"&amp;(MATCH(E7,Allocations!$C$6:$C$11, 0)+5))</f>
        <v>0</v>
      </c>
      <c r="G7" s="29">
        <f>IFERROR(__xludf.DUMMYFUNCTION("importrange(""https://docs.google.com/spreadsheets/d/1qdCExLIXn5GG4FD-MsPi6Y496BiMzG-3LjjZMjJmmxk/edit?usp=sharing"",""Rates!G""&amp;(match(E7,importrange(""https://docs.google.com/spreadsheets/d/1qdCExLIXn5GG4FD-MsPi6Y496BiMzG-3LjjZMjJmmxk/edit?usp=sharing"""&amp;", ""Rates!$B$3:$B$1000""),0)+2))*F7"),0)</f>
        <v>0</v>
      </c>
      <c r="H7" s="29">
        <f>SUM(INDIRECT("Allocations!"&amp;SUBSTITUTE(ADDRESS(1,MATCH(Variables!$C$6, Allocations!$5:$5, 0),4),"1","")&amp;MATCH($E7,Allocations!$C:$C,0)&amp;":"&amp;SUBSTITUTE(ADDRESS(1,MATCH(Variables!$D$6, Allocations!$5:$5, 0),4),"1","")&amp;MATCH($E7,Allocations!$C:$C,0)))</f>
        <v>0</v>
      </c>
      <c r="I7" s="29">
        <f>IFERROR(__xludf.DUMMYFUNCTION("H7* importrange(""https://docs.google.com/spreadsheets/d/1qdCExLIXn5GG4FD-MsPi6Y496BiMzG-3LjjZMjJmmxk/edit?usp=sharing"",""Rates!G""&amp;(match($E7,importrange(""https://docs.google.com/spreadsheets/d/1qdCExLIXn5GG4FD-MsPi6Y496BiMzG-3LjjZMjJmmxk/edit?usp=shar"&amp;"ing"", ""Rates!$B$3:$B$1000""),0)+2))"),0)</f>
        <v>0</v>
      </c>
      <c r="J7" s="29">
        <f>SUM(INDIRECT("Allocations!"&amp;SUBSTITUTE(ADDRESS(1,MATCH(Variables!$C$7, Allocations!$5:$5, 0),4),"1","")&amp;MATCH($E7,Allocations!$C:$C,0)&amp;":"&amp;SUBSTITUTE(ADDRESS(1,MATCH(Variables!$D$7, Allocations!$5:$5, 0),4),"1","")&amp;MATCH($E7,Allocations!$C:$C,0)))</f>
        <v>0</v>
      </c>
      <c r="K7" s="29">
        <f>IFERROR(__xludf.DUMMYFUNCTION(" J7* importrange(""https://docs.google.com/spreadsheets/d/1qdCExLIXn5GG4FD-MsPi6Y496BiMzG-3LjjZMjJmmxk/edit?usp=sharing"",""Rates!G""&amp;(match($E7,importrange(""https://docs.google.com/spreadsheets/d/1qdCExLIXn5GG4FD-MsPi6Y496BiMzG-3LjjZMjJmmxk/edit?usp=sha"&amp;"ring"", ""Rates!$B$3:$B$1000""),0)+2))"),0)</f>
        <v>0</v>
      </c>
      <c r="L7" s="29">
        <f>SUM(INDIRECT("Allocations!"&amp;SUBSTITUTE(ADDRESS(1,MATCH(Variables!$C$8, Allocations!$5:$5, 0),4),"1","")&amp;MATCH($E7,Allocations!$C:$C,0)&amp;":"&amp;SUBSTITUTE(ADDRESS(1,MATCH(Variables!$D$8, Allocations!$5:$5, 0),4),"1","")&amp;MATCH($E7,Allocations!$C:$C,0)))</f>
        <v>0</v>
      </c>
      <c r="M7" s="29">
        <f>IFERROR(__xludf.DUMMYFUNCTION("L7* importrange(""https://docs.google.com/spreadsheets/d/1qdCExLIXn5GG4FD-MsPi6Y496BiMzG-3LjjZMjJmmxk/edit?usp=sharing"",""Rates!G""&amp;(match($E7,importrange(""https://docs.google.com/spreadsheets/d/1qdCExLIXn5GG4FD-MsPi6Y496BiMzG-3LjjZMjJmmxk/edit?usp=shar"&amp;"ing"", ""Rates!$B$3:$B$1000""),0)+2))"),0)</f>
        <v>0</v>
      </c>
      <c r="N7" s="38">
        <f>IFERROR(__xludf.DUMMYFUNCTION("importrange(""https://docs.google.com/spreadsheets/d/1qdCExLIXn5GG4FD-MsPi6Y496BiMzG-3LjjZMjJmmxk/edit?usp=sharing"",""Rates!E""&amp;(match(E7,importrange(""https://docs.google.com/spreadsheets/d/1qdCExLIXn5GG4FD-MsPi6Y496BiMzG-3LjjZMjJmmxk/edit?usp=sharing"""&amp;", ""Rates!$B$3:$B$1000""),0)+2))*F7"),0)</f>
        <v>0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>
      <c r="A8" s="29"/>
      <c r="B8" s="36" t="s">
        <v>30</v>
      </c>
      <c r="C8" s="29" t="str">
        <f>SUM(M3:M1000)</f>
        <v>#N/A</v>
      </c>
      <c r="D8" s="29"/>
      <c r="E8" s="29" t="str">
        <f>IFERROR(__xludf.DUMMYFUNCTION("""COMPUTED_VALUE"""),"Graham Fleming")</f>
        <v>Graham Fleming</v>
      </c>
      <c r="F8" s="29">
        <f>INDIRECT("Allocations!"&amp;"BG"&amp;(MATCH(E8,Allocations!$C$6:$C$11, 0)+5))</f>
        <v>0</v>
      </c>
      <c r="G8" s="29">
        <f>IFERROR(__xludf.DUMMYFUNCTION("importrange(""https://docs.google.com/spreadsheets/d/1qdCExLIXn5GG4FD-MsPi6Y496BiMzG-3LjjZMjJmmxk/edit?usp=sharing"",""Rates!G""&amp;(match(E8,importrange(""https://docs.google.com/spreadsheets/d/1qdCExLIXn5GG4FD-MsPi6Y496BiMzG-3LjjZMjJmmxk/edit?usp=sharing"""&amp;", ""Rates!$B$3:$B$1000""),0)+2))*F8"),0)</f>
        <v>0</v>
      </c>
      <c r="H8" s="29">
        <f>SUM(INDIRECT("Allocations!"&amp;SUBSTITUTE(ADDRESS(1,MATCH(Variables!$C$6, Allocations!$5:$5, 0),4),"1","")&amp;MATCH($E8,Allocations!$C:$C,0)&amp;":"&amp;SUBSTITUTE(ADDRESS(1,MATCH(Variables!$D$6, Allocations!$5:$5, 0),4),"1","")&amp;MATCH($E8,Allocations!$C:$C,0)))</f>
        <v>0</v>
      </c>
      <c r="I8" s="29">
        <f>IFERROR(__xludf.DUMMYFUNCTION("H8* importrange(""https://docs.google.com/spreadsheets/d/1qdCExLIXn5GG4FD-MsPi6Y496BiMzG-3LjjZMjJmmxk/edit?usp=sharing"",""Rates!G""&amp;(match($E8,importrange(""https://docs.google.com/spreadsheets/d/1qdCExLIXn5GG4FD-MsPi6Y496BiMzG-3LjjZMjJmmxk/edit?usp=shar"&amp;"ing"", ""Rates!$B$3:$B$1000""),0)+2))"),0)</f>
        <v>0</v>
      </c>
      <c r="J8" s="29">
        <f>SUM(INDIRECT("Allocations!"&amp;SUBSTITUTE(ADDRESS(1,MATCH(Variables!$C$7, Allocations!$5:$5, 0),4),"1","")&amp;MATCH($E8,Allocations!$C:$C,0)&amp;":"&amp;SUBSTITUTE(ADDRESS(1,MATCH(Variables!$D$7, Allocations!$5:$5, 0),4),"1","")&amp;MATCH($E8,Allocations!$C:$C,0)))</f>
        <v>0</v>
      </c>
      <c r="K8" s="29">
        <f>IFERROR(__xludf.DUMMYFUNCTION(" J8* importrange(""https://docs.google.com/spreadsheets/d/1qdCExLIXn5GG4FD-MsPi6Y496BiMzG-3LjjZMjJmmxk/edit?usp=sharing"",""Rates!G""&amp;(match($E8,importrange(""https://docs.google.com/spreadsheets/d/1qdCExLIXn5GG4FD-MsPi6Y496BiMzG-3LjjZMjJmmxk/edit?usp=sha"&amp;"ring"", ""Rates!$B$3:$B$1000""),0)+2))"),0)</f>
        <v>0</v>
      </c>
      <c r="L8" s="29">
        <f>SUM(INDIRECT("Allocations!"&amp;SUBSTITUTE(ADDRESS(1,MATCH(Variables!$C$8, Allocations!$5:$5, 0),4),"1","")&amp;MATCH($E8,Allocations!$C:$C,0)&amp;":"&amp;SUBSTITUTE(ADDRESS(1,MATCH(Variables!$D$8, Allocations!$5:$5, 0),4),"1","")&amp;MATCH($E8,Allocations!$C:$C,0)))</f>
        <v>0</v>
      </c>
      <c r="M8" s="29">
        <f>IFERROR(__xludf.DUMMYFUNCTION("L8* importrange(""https://docs.google.com/spreadsheets/d/1qdCExLIXn5GG4FD-MsPi6Y496BiMzG-3LjjZMjJmmxk/edit?usp=sharing"",""Rates!G""&amp;(match($E8,importrange(""https://docs.google.com/spreadsheets/d/1qdCExLIXn5GG4FD-MsPi6Y496BiMzG-3LjjZMjJmmxk/edit?usp=shar"&amp;"ing"", ""Rates!$B$3:$B$1000""),0)+2))"),0)</f>
        <v>0</v>
      </c>
      <c r="N8" s="38">
        <f>IFERROR(__xludf.DUMMYFUNCTION("importrange(""https://docs.google.com/spreadsheets/d/1qdCExLIXn5GG4FD-MsPi6Y496BiMzG-3LjjZMjJmmxk/edit?usp=sharing"",""Rates!E""&amp;(match(E8,importrange(""https://docs.google.com/spreadsheets/d/1qdCExLIXn5GG4FD-MsPi6Y496BiMzG-3LjjZMjJmmxk/edit?usp=sharing"""&amp;", ""Rates!$B$3:$B$1000""),0)+2))*F8"),0)</f>
        <v>0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>
      <c r="A9" s="29"/>
      <c r="B9" s="36" t="s">
        <v>35</v>
      </c>
      <c r="C9" s="37" t="str">
        <f>SUM(N$3:N$1000)</f>
        <v>#N/A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spans="1:35">
      <c r="A10" s="29"/>
      <c r="B10" s="39" t="s">
        <v>36</v>
      </c>
      <c r="C10" s="40" t="str">
        <f>(Variables!C5/C9)</f>
        <v>#N/A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>
      <c r="A12" s="29"/>
      <c r="B12" s="44"/>
      <c r="C12" s="44"/>
      <c r="D12" s="44"/>
      <c r="E12" s="4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>
      <c r="A13" s="29"/>
      <c r="B13" s="29"/>
      <c r="C13" s="29"/>
      <c r="D13" s="29"/>
      <c r="E13" s="29"/>
      <c r="F13" s="45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</row>
    <row r="33" spans="1: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spans="1:3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</row>
    <row r="50" spans="1:3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</row>
    <row r="52" spans="1:3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</row>
    <row r="53" spans="1:3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</row>
    <row r="54" spans="1:3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</row>
    <row r="57" spans="1:3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</row>
    <row r="58" spans="1:3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</row>
    <row r="60" spans="1:3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3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</row>
    <row r="62" spans="1:3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</row>
    <row r="63" spans="1:3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</row>
    <row r="65" spans="1:3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</row>
    <row r="66" spans="1:3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</row>
    <row r="67" spans="1:3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68" spans="1:3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</row>
    <row r="69" spans="1:3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</row>
    <row r="70" spans="1:3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</row>
    <row r="77" spans="1:3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</row>
    <row r="88" spans="1:3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</row>
    <row r="101" spans="1:3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</row>
    <row r="102" spans="1:3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</row>
    <row r="103" spans="1:3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</row>
    <row r="104" spans="1:3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</row>
    <row r="107" spans="1:3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</row>
    <row r="108" spans="1:3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</row>
    <row r="111" spans="1:3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</row>
    <row r="112" spans="1:3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</row>
    <row r="114" spans="1:3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</row>
    <row r="118" spans="1:3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</row>
    <row r="119" spans="1:3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</row>
    <row r="124" spans="1:3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</row>
    <row r="125" spans="1:3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</row>
    <row r="126" spans="1:3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</row>
    <row r="127" spans="1:3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</row>
    <row r="128" spans="1:3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</row>
    <row r="129" spans="1:3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</row>
    <row r="130" spans="1:3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</row>
    <row r="131" spans="1:3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</row>
    <row r="133" spans="1:3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</row>
    <row r="134" spans="1:3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</row>
    <row r="136" spans="1:3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</row>
    <row r="137" spans="1:3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</row>
    <row r="138" spans="1:3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</row>
    <row r="139" spans="1:3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</row>
    <row r="140" spans="1:3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</row>
    <row r="141" spans="1:3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</row>
    <row r="142" spans="1:3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</row>
    <row r="143" spans="1:3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</row>
    <row r="144" spans="1:3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</row>
    <row r="145" spans="1:3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</row>
    <row r="146" spans="1:3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</row>
    <row r="147" spans="1:3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</row>
    <row r="148" spans="1:3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</row>
    <row r="149" spans="1:3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</row>
    <row r="150" spans="1:3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</row>
    <row r="151" spans="1:3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</row>
    <row r="152" spans="1:3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</row>
    <row r="153" spans="1:3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</row>
    <row r="154" spans="1:3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</row>
    <row r="155" spans="1:3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</row>
    <row r="156" spans="1:3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</row>
    <row r="157" spans="1:3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</row>
    <row r="158" spans="1:3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</row>
    <row r="161" spans="1:3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</row>
    <row r="162" spans="1:3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</row>
    <row r="163" spans="1:3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</row>
    <row r="166" spans="1:3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</row>
    <row r="167" spans="1:3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</row>
    <row r="169" spans="1:3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</row>
    <row r="170" spans="1:3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</row>
    <row r="171" spans="1:3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</row>
    <row r="172" spans="1:3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</row>
    <row r="173" spans="1:3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</row>
    <row r="174" spans="1:3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</row>
    <row r="177" spans="1:3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</row>
    <row r="178" spans="1:3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</row>
    <row r="179" spans="1:3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</row>
    <row r="180" spans="1:3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</row>
    <row r="182" spans="1:3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</row>
    <row r="183" spans="1:3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</row>
    <row r="184" spans="1:3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</row>
    <row r="185" spans="1:3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</row>
    <row r="186" spans="1:3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</row>
    <row r="189" spans="1:3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</row>
    <row r="190" spans="1:3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</row>
    <row r="191" spans="1:3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</row>
    <row r="192" spans="1:3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</row>
    <row r="193" spans="1:3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</row>
    <row r="194" spans="1:3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</row>
    <row r="195" spans="1:3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</row>
    <row r="196" spans="1:3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</row>
    <row r="197" spans="1:3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</row>
    <row r="198" spans="1:3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</row>
    <row r="199" spans="1:3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</row>
    <row r="200" spans="1:3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</row>
    <row r="201" spans="1:3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</row>
    <row r="202" spans="1:3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</row>
    <row r="203" spans="1:3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</row>
    <row r="204" spans="1:3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</row>
    <row r="206" spans="1:3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1:3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</row>
    <row r="210" spans="1:3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</row>
    <row r="211" spans="1:3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</row>
    <row r="212" spans="1:3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</row>
    <row r="213" spans="1:3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</row>
    <row r="214" spans="1:3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</row>
    <row r="215" spans="1:3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</row>
    <row r="216" spans="1:3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</row>
    <row r="217" spans="1:3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</row>
    <row r="218" spans="1:3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</row>
    <row r="219" spans="1:3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</row>
    <row r="220" spans="1:3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</row>
    <row r="221" spans="1:3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</row>
    <row r="222" spans="1:3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</row>
    <row r="223" spans="1:3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</row>
    <row r="224" spans="1:3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</row>
    <row r="225" spans="1:3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</row>
    <row r="226" spans="1:3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</row>
    <row r="227" spans="1:3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</row>
    <row r="228" spans="1:3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</row>
    <row r="229" spans="1:3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</row>
    <row r="230" spans="1:3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</row>
    <row r="231" spans="1:3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</row>
    <row r="232" spans="1:3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</row>
    <row r="233" spans="1:3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</row>
    <row r="234" spans="1:3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</row>
    <row r="235" spans="1: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</row>
    <row r="236" spans="1:3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</row>
    <row r="237" spans="1:3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</row>
    <row r="238" spans="1:3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</row>
    <row r="239" spans="1:3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</row>
    <row r="240" spans="1:3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</row>
    <row r="241" spans="1:3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</row>
    <row r="242" spans="1:3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</row>
    <row r="243" spans="1:3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</row>
    <row r="244" spans="1:3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</row>
    <row r="245" spans="1:3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</row>
    <row r="246" spans="1:3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</row>
    <row r="247" spans="1:3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</row>
    <row r="248" spans="1:3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</row>
    <row r="249" spans="1:3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</row>
    <row r="250" spans="1:3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</row>
    <row r="251" spans="1:3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</row>
    <row r="252" spans="1:3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</row>
    <row r="253" spans="1:3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</row>
    <row r="254" spans="1:3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</row>
    <row r="255" spans="1:3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</row>
    <row r="256" spans="1:3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</row>
    <row r="257" spans="1:3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</row>
    <row r="258" spans="1:3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</row>
    <row r="259" spans="1:3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</row>
    <row r="260" spans="1:3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</row>
    <row r="261" spans="1:3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</row>
    <row r="262" spans="1:3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</row>
    <row r="263" spans="1:3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</row>
    <row r="264" spans="1:3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</row>
    <row r="265" spans="1:3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</row>
    <row r="266" spans="1:3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</row>
    <row r="267" spans="1:3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</row>
    <row r="268" spans="1:3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</row>
    <row r="269" spans="1:3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</row>
    <row r="270" spans="1:3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</row>
    <row r="271" spans="1:3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</row>
    <row r="272" spans="1:3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</row>
    <row r="273" spans="1:3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</row>
    <row r="274" spans="1:3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</row>
    <row r="275" spans="1:3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</row>
    <row r="276" spans="1:3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</row>
    <row r="277" spans="1:3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</row>
    <row r="278" spans="1:3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</row>
    <row r="279" spans="1:3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</row>
    <row r="280" spans="1:3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</row>
    <row r="281" spans="1:3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</row>
    <row r="282" spans="1:3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</row>
    <row r="283" spans="1:3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</row>
    <row r="284" spans="1:3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</row>
    <row r="285" spans="1:3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</row>
    <row r="286" spans="1:3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</row>
    <row r="287" spans="1:3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</row>
    <row r="288" spans="1:3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</row>
    <row r="289" spans="1:3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</row>
    <row r="290" spans="1:3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</row>
    <row r="291" spans="1:3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</row>
    <row r="292" spans="1:3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</row>
    <row r="293" spans="1:3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</row>
    <row r="294" spans="1:3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</row>
    <row r="295" spans="1:3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</row>
    <row r="296" spans="1:3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</row>
    <row r="297" spans="1:3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</row>
    <row r="298" spans="1:3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</row>
    <row r="299" spans="1:3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</row>
    <row r="300" spans="1:3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</row>
    <row r="301" spans="1:3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</row>
    <row r="302" spans="1:3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</row>
    <row r="303" spans="1:3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</row>
    <row r="304" spans="1:3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</row>
    <row r="305" spans="1:3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</row>
    <row r="306" spans="1:3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</row>
    <row r="307" spans="1:3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</row>
    <row r="308" spans="1:3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</row>
    <row r="309" spans="1:3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</row>
    <row r="310" spans="1:3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</row>
    <row r="311" spans="1:3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</row>
    <row r="312" spans="1:3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</row>
    <row r="313" spans="1:3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</row>
    <row r="314" spans="1:3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</row>
    <row r="315" spans="1:3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</row>
    <row r="316" spans="1:3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</row>
    <row r="317" spans="1:3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</row>
    <row r="318" spans="1:3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</row>
    <row r="319" spans="1:3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</row>
    <row r="320" spans="1:3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</row>
    <row r="321" spans="1:3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</row>
    <row r="322" spans="1:3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</row>
    <row r="323" spans="1:3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</row>
    <row r="324" spans="1:3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</row>
    <row r="325" spans="1:3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</row>
    <row r="326" spans="1:3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</row>
    <row r="327" spans="1:3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</row>
    <row r="328" spans="1:3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</row>
    <row r="329" spans="1:3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</row>
    <row r="330" spans="1:3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</row>
    <row r="331" spans="1:3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</row>
    <row r="332" spans="1:3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</row>
    <row r="333" spans="1:3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</row>
    <row r="334" spans="1:3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</row>
    <row r="335" spans="1: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</row>
    <row r="336" spans="1:3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</row>
    <row r="337" spans="1:3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</row>
    <row r="338" spans="1:3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</row>
    <row r="339" spans="1:3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</row>
    <row r="340" spans="1:3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</row>
    <row r="341" spans="1:3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</row>
    <row r="342" spans="1:3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</row>
    <row r="343" spans="1:3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</row>
    <row r="344" spans="1:3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</row>
    <row r="345" spans="1:3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</row>
    <row r="346" spans="1:3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</row>
    <row r="347" spans="1:3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</row>
    <row r="348" spans="1:3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</row>
    <row r="349" spans="1:3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</row>
    <row r="350" spans="1:3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</row>
    <row r="351" spans="1:3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</row>
    <row r="352" spans="1:3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</row>
    <row r="353" spans="1:3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</row>
    <row r="354" spans="1:3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</row>
    <row r="355" spans="1:3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</row>
    <row r="356" spans="1:3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</row>
    <row r="357" spans="1:3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</row>
    <row r="358" spans="1:3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</row>
    <row r="359" spans="1:3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</row>
    <row r="360" spans="1:3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</row>
    <row r="361" spans="1:3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</row>
    <row r="362" spans="1:3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</row>
    <row r="363" spans="1:3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</row>
    <row r="364" spans="1:3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</row>
    <row r="365" spans="1:3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</row>
    <row r="366" spans="1:3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</row>
    <row r="367" spans="1:3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</row>
    <row r="368" spans="1:3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</row>
    <row r="369" spans="1:3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</row>
    <row r="370" spans="1:3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</row>
    <row r="371" spans="1:3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</row>
    <row r="372" spans="1:3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</row>
    <row r="373" spans="1:3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</row>
    <row r="374" spans="1:3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</row>
    <row r="375" spans="1:3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</row>
    <row r="376" spans="1:3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</row>
    <row r="377" spans="1:3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</row>
    <row r="378" spans="1:3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</row>
    <row r="379" spans="1:3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</row>
    <row r="380" spans="1:3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</row>
    <row r="381" spans="1:3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</row>
    <row r="382" spans="1:3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</row>
    <row r="383" spans="1:3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</row>
    <row r="384" spans="1:3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</row>
    <row r="385" spans="1:3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</row>
    <row r="386" spans="1:3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</row>
    <row r="387" spans="1:3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</row>
    <row r="388" spans="1:3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</row>
    <row r="389" spans="1:3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</row>
    <row r="390" spans="1:3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</row>
    <row r="391" spans="1:3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</row>
    <row r="392" spans="1:3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</row>
    <row r="393" spans="1:3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</row>
    <row r="394" spans="1:3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</row>
    <row r="395" spans="1:3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</row>
    <row r="396" spans="1:3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</row>
    <row r="397" spans="1:3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</row>
    <row r="398" spans="1:3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</row>
    <row r="399" spans="1:3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</row>
    <row r="400" spans="1:3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</row>
    <row r="401" spans="1:3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</row>
    <row r="402" spans="1:3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</row>
    <row r="403" spans="1:3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</row>
    <row r="404" spans="1:3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</row>
    <row r="405" spans="1:3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</row>
    <row r="406" spans="1:3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</row>
    <row r="407" spans="1:3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</row>
    <row r="408" spans="1:3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</row>
    <row r="409" spans="1:3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</row>
    <row r="410" spans="1:3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</row>
    <row r="411" spans="1:3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</row>
    <row r="412" spans="1:3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</row>
    <row r="413" spans="1:3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</row>
    <row r="414" spans="1:3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</row>
    <row r="415" spans="1:3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</row>
    <row r="416" spans="1:3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</row>
    <row r="417" spans="1:3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</row>
    <row r="418" spans="1:3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</row>
    <row r="419" spans="1:3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</row>
    <row r="420" spans="1:3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</row>
    <row r="421" spans="1:3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</row>
    <row r="422" spans="1:3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</row>
    <row r="423" spans="1:3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</row>
    <row r="424" spans="1:3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</row>
    <row r="425" spans="1:3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</row>
    <row r="426" spans="1:3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</row>
    <row r="427" spans="1:3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</row>
    <row r="428" spans="1:3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</row>
    <row r="429" spans="1:3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</row>
    <row r="430" spans="1:3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</row>
    <row r="431" spans="1:3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</row>
    <row r="432" spans="1:3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</row>
    <row r="433" spans="1:3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</row>
    <row r="434" spans="1:3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</row>
    <row r="435" spans="1: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</row>
    <row r="436" spans="1:3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</row>
    <row r="437" spans="1:3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</row>
    <row r="438" spans="1:3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</row>
    <row r="439" spans="1:3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</row>
    <row r="440" spans="1:3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</row>
    <row r="441" spans="1:3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</row>
    <row r="442" spans="1:3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</row>
    <row r="443" spans="1:3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</row>
    <row r="444" spans="1:3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</row>
    <row r="445" spans="1:3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</row>
    <row r="446" spans="1:3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</row>
    <row r="447" spans="1:3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</row>
    <row r="448" spans="1:3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</row>
    <row r="449" spans="1:3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</row>
    <row r="450" spans="1:3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</row>
    <row r="451" spans="1:3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</row>
    <row r="452" spans="1:3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</row>
    <row r="453" spans="1:3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</row>
    <row r="454" spans="1:3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</row>
    <row r="455" spans="1:3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</row>
    <row r="456" spans="1:3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</row>
    <row r="457" spans="1:3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</row>
    <row r="458" spans="1:3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</row>
    <row r="459" spans="1:3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</row>
    <row r="460" spans="1:3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</row>
    <row r="461" spans="1:3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</row>
    <row r="462" spans="1:3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</row>
    <row r="463" spans="1:3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</row>
    <row r="464" spans="1:3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</row>
    <row r="465" spans="1:3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</row>
    <row r="466" spans="1:3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</row>
    <row r="467" spans="1:3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</row>
    <row r="468" spans="1:3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</row>
    <row r="469" spans="1:3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</row>
    <row r="470" spans="1:3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</row>
    <row r="471" spans="1:3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</row>
    <row r="472" spans="1:3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</row>
    <row r="473" spans="1:3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</row>
    <row r="474" spans="1:3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</row>
    <row r="475" spans="1:3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</row>
    <row r="476" spans="1:3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</row>
    <row r="477" spans="1:3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</row>
    <row r="478" spans="1:3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</row>
    <row r="479" spans="1:3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</row>
    <row r="480" spans="1:3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</row>
    <row r="481" spans="1:3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</row>
    <row r="482" spans="1:3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</row>
    <row r="483" spans="1:3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</row>
    <row r="484" spans="1:3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</row>
    <row r="485" spans="1:3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</row>
    <row r="486" spans="1:3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</row>
    <row r="487" spans="1:3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</row>
    <row r="488" spans="1:3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</row>
    <row r="489" spans="1:3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</row>
    <row r="490" spans="1:3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</row>
    <row r="491" spans="1:3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</row>
    <row r="492" spans="1:3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</row>
    <row r="493" spans="1:3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</row>
    <row r="494" spans="1:3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</row>
    <row r="495" spans="1:3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</row>
    <row r="496" spans="1:3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</row>
    <row r="497" spans="1:3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</row>
    <row r="498" spans="1:3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</row>
    <row r="499" spans="1:3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</row>
    <row r="500" spans="1:3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</row>
    <row r="501" spans="1:3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</row>
    <row r="502" spans="1:3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</row>
    <row r="503" spans="1:3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</row>
    <row r="504" spans="1:3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</row>
    <row r="505" spans="1:3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</row>
    <row r="506" spans="1:3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</row>
    <row r="507" spans="1:3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</row>
    <row r="508" spans="1:3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</row>
    <row r="509" spans="1:3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</row>
    <row r="510" spans="1:3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</row>
    <row r="511" spans="1:3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</row>
    <row r="512" spans="1:3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</row>
    <row r="513" spans="1:3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</row>
    <row r="514" spans="1:3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</row>
    <row r="515" spans="1:3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</row>
    <row r="516" spans="1:3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</row>
    <row r="517" spans="1:3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</row>
    <row r="518" spans="1:3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</row>
    <row r="519" spans="1:3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</row>
    <row r="520" spans="1:3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</row>
    <row r="521" spans="1:3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</row>
    <row r="522" spans="1:3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</row>
    <row r="523" spans="1:3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</row>
    <row r="524" spans="1:3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</row>
    <row r="525" spans="1:3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</row>
    <row r="526" spans="1:3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</row>
    <row r="527" spans="1:3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</row>
    <row r="528" spans="1:3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</row>
    <row r="529" spans="1:3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</row>
    <row r="530" spans="1:3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</row>
    <row r="531" spans="1:3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</row>
    <row r="532" spans="1:3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</row>
    <row r="533" spans="1:3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</row>
    <row r="534" spans="1:3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</row>
    <row r="535" spans="1: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</row>
    <row r="536" spans="1:3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</row>
    <row r="537" spans="1:3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</row>
    <row r="538" spans="1:3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</row>
    <row r="539" spans="1:3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</row>
    <row r="540" spans="1:3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</row>
    <row r="541" spans="1:3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</row>
    <row r="542" spans="1:3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</row>
    <row r="543" spans="1:3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</row>
    <row r="544" spans="1:3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</row>
    <row r="545" spans="1:3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</row>
    <row r="546" spans="1:3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</row>
    <row r="547" spans="1:3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</row>
    <row r="548" spans="1:3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</row>
    <row r="549" spans="1:3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</row>
    <row r="550" spans="1:3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</row>
    <row r="551" spans="1:3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</row>
    <row r="552" spans="1:3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</row>
    <row r="553" spans="1:3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</row>
    <row r="554" spans="1:3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</row>
    <row r="555" spans="1:3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</row>
    <row r="556" spans="1:3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</row>
    <row r="557" spans="1:3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</row>
    <row r="558" spans="1:3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</row>
    <row r="559" spans="1:3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</row>
    <row r="560" spans="1:3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</row>
    <row r="561" spans="1:3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</row>
    <row r="562" spans="1:3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</row>
    <row r="563" spans="1:3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</row>
    <row r="564" spans="1:3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</row>
    <row r="565" spans="1:3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</row>
    <row r="566" spans="1:3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</row>
    <row r="567" spans="1:3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</row>
    <row r="568" spans="1:3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</row>
    <row r="569" spans="1:3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</row>
    <row r="570" spans="1:3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</row>
    <row r="571" spans="1:3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</row>
    <row r="572" spans="1:3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</row>
    <row r="573" spans="1:3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</row>
    <row r="574" spans="1:3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</row>
    <row r="575" spans="1:3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</row>
    <row r="576" spans="1:3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</row>
    <row r="577" spans="1:3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</row>
    <row r="578" spans="1:3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</row>
    <row r="579" spans="1:3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</row>
    <row r="580" spans="1:3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</row>
    <row r="581" spans="1:3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</row>
    <row r="582" spans="1:3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</row>
    <row r="583" spans="1:3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</row>
    <row r="584" spans="1:3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</row>
    <row r="585" spans="1:3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</row>
    <row r="586" spans="1:3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</row>
    <row r="587" spans="1:3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</row>
    <row r="588" spans="1:3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</row>
    <row r="589" spans="1:3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</row>
    <row r="590" spans="1:3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</row>
    <row r="591" spans="1:3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</row>
    <row r="592" spans="1:3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</row>
    <row r="593" spans="1:3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</row>
    <row r="594" spans="1:3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</row>
    <row r="595" spans="1:3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</row>
    <row r="596" spans="1:3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</row>
    <row r="597" spans="1:3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</row>
    <row r="598" spans="1:3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</row>
    <row r="599" spans="1:3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</row>
    <row r="600" spans="1:3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</row>
    <row r="601" spans="1:3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</row>
    <row r="602" spans="1:3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</row>
    <row r="603" spans="1:3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</row>
    <row r="604" spans="1:3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</row>
    <row r="605" spans="1:3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</row>
    <row r="606" spans="1:3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</row>
    <row r="607" spans="1:3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</row>
    <row r="608" spans="1:3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</row>
    <row r="609" spans="1:3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</row>
    <row r="610" spans="1:3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</row>
    <row r="611" spans="1:3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</row>
    <row r="612" spans="1:3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</row>
    <row r="613" spans="1:3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</row>
    <row r="614" spans="1:3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</row>
    <row r="615" spans="1:3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</row>
    <row r="616" spans="1:3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</row>
    <row r="617" spans="1:3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</row>
    <row r="618" spans="1:3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</row>
    <row r="619" spans="1:3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</row>
    <row r="620" spans="1:3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</row>
    <row r="621" spans="1:3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</row>
    <row r="622" spans="1:3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</row>
    <row r="623" spans="1:3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</row>
    <row r="624" spans="1:3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</row>
    <row r="625" spans="1:3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</row>
    <row r="626" spans="1:3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</row>
    <row r="627" spans="1:3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</row>
    <row r="628" spans="1:3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</row>
    <row r="629" spans="1:3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</row>
    <row r="630" spans="1:3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</row>
    <row r="631" spans="1:3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</row>
    <row r="632" spans="1:3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</row>
    <row r="633" spans="1:3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</row>
    <row r="634" spans="1:3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</row>
    <row r="635" spans="1: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</row>
    <row r="636" spans="1:3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</row>
    <row r="637" spans="1:3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</row>
    <row r="638" spans="1:3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</row>
    <row r="639" spans="1:3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</row>
    <row r="640" spans="1:3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</row>
    <row r="641" spans="1:3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</row>
    <row r="642" spans="1:3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</row>
    <row r="643" spans="1:3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</row>
    <row r="644" spans="1:3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</row>
    <row r="645" spans="1:3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</row>
    <row r="646" spans="1:3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</row>
    <row r="647" spans="1:3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</row>
    <row r="648" spans="1:3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</row>
    <row r="649" spans="1:3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</row>
    <row r="650" spans="1:3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</row>
    <row r="651" spans="1:3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</row>
    <row r="652" spans="1:3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</row>
    <row r="653" spans="1:3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</row>
    <row r="654" spans="1:3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</row>
    <row r="655" spans="1:3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</row>
    <row r="656" spans="1:3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</row>
    <row r="657" spans="1:3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</row>
    <row r="658" spans="1:3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</row>
    <row r="659" spans="1:3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</row>
    <row r="660" spans="1:3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</row>
    <row r="661" spans="1:3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</row>
    <row r="662" spans="1:3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</row>
    <row r="663" spans="1:3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</row>
    <row r="664" spans="1:3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</row>
    <row r="665" spans="1:3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</row>
    <row r="666" spans="1:3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</row>
    <row r="667" spans="1:3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</row>
    <row r="668" spans="1:3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</row>
    <row r="669" spans="1:3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</row>
    <row r="670" spans="1:3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</row>
    <row r="671" spans="1:3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</row>
    <row r="672" spans="1:3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</row>
    <row r="673" spans="1:3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</row>
    <row r="674" spans="1:3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</row>
    <row r="675" spans="1:3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</row>
    <row r="676" spans="1:3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</row>
    <row r="677" spans="1:3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</row>
    <row r="678" spans="1:3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</row>
    <row r="679" spans="1:3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</row>
    <row r="680" spans="1:3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</row>
    <row r="681" spans="1:3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</row>
    <row r="682" spans="1:3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</row>
    <row r="683" spans="1:3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</row>
    <row r="684" spans="1:3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</row>
    <row r="685" spans="1:3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</row>
    <row r="686" spans="1:3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</row>
    <row r="687" spans="1:3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</row>
    <row r="688" spans="1:3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</row>
    <row r="689" spans="1:3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</row>
    <row r="690" spans="1:3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</row>
    <row r="691" spans="1:3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</row>
    <row r="692" spans="1:3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</row>
    <row r="693" spans="1:3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</row>
    <row r="694" spans="1:3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</row>
    <row r="695" spans="1:3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</row>
    <row r="696" spans="1:3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</row>
    <row r="697" spans="1:3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</row>
    <row r="698" spans="1:3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</row>
    <row r="699" spans="1:3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</row>
    <row r="700" spans="1:3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</row>
    <row r="701" spans="1:3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</row>
    <row r="702" spans="1:3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</row>
    <row r="703" spans="1:3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</row>
    <row r="704" spans="1:3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</row>
    <row r="705" spans="1:3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</row>
    <row r="706" spans="1:3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</row>
    <row r="707" spans="1:3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</row>
    <row r="708" spans="1:3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</row>
    <row r="709" spans="1:3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</row>
    <row r="710" spans="1:3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</row>
    <row r="711" spans="1:3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</row>
    <row r="712" spans="1:3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</row>
    <row r="713" spans="1:3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</row>
    <row r="714" spans="1:3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</row>
    <row r="715" spans="1:3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</row>
    <row r="716" spans="1:3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</row>
    <row r="717" spans="1:3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</row>
    <row r="718" spans="1:3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</row>
    <row r="719" spans="1:3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</row>
    <row r="720" spans="1:3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</row>
    <row r="721" spans="1:3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</row>
    <row r="722" spans="1:3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</row>
    <row r="723" spans="1:3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</row>
    <row r="724" spans="1:3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</row>
    <row r="725" spans="1:3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</row>
    <row r="726" spans="1:3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</row>
    <row r="727" spans="1:3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</row>
    <row r="728" spans="1:3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</row>
    <row r="729" spans="1:3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</row>
    <row r="730" spans="1:3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</row>
    <row r="731" spans="1:3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</row>
    <row r="732" spans="1:3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</row>
    <row r="733" spans="1:3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</row>
    <row r="734" spans="1:3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</row>
    <row r="735" spans="1: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</row>
    <row r="736" spans="1:3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</row>
    <row r="737" spans="1:3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</row>
    <row r="738" spans="1:3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</row>
    <row r="739" spans="1:3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</row>
    <row r="740" spans="1:3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</row>
    <row r="741" spans="1:3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</row>
    <row r="742" spans="1:3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</row>
    <row r="743" spans="1:3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</row>
    <row r="744" spans="1:3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</row>
    <row r="745" spans="1:3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</row>
    <row r="746" spans="1:3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</row>
    <row r="747" spans="1:3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</row>
    <row r="748" spans="1:3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</row>
    <row r="749" spans="1:3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</row>
    <row r="750" spans="1:3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</row>
    <row r="751" spans="1:3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</row>
    <row r="752" spans="1:3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</row>
    <row r="753" spans="1:3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</row>
    <row r="754" spans="1:3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</row>
    <row r="755" spans="1:3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</row>
    <row r="756" spans="1:3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</row>
    <row r="757" spans="1:3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</row>
    <row r="758" spans="1:3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</row>
    <row r="759" spans="1:3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</row>
    <row r="760" spans="1:3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</row>
    <row r="761" spans="1:3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</row>
    <row r="762" spans="1:3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</row>
    <row r="763" spans="1:3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</row>
    <row r="764" spans="1:3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</row>
    <row r="765" spans="1:3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</row>
    <row r="766" spans="1:3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</row>
    <row r="767" spans="1:3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</row>
    <row r="768" spans="1:3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</row>
    <row r="769" spans="1:3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</row>
    <row r="770" spans="1:3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</row>
    <row r="771" spans="1:3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</row>
    <row r="772" spans="1:3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</row>
    <row r="773" spans="1:3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</row>
    <row r="774" spans="1:3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</row>
    <row r="775" spans="1:3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</row>
    <row r="776" spans="1:3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</row>
    <row r="777" spans="1:3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</row>
    <row r="778" spans="1:3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</row>
    <row r="779" spans="1:3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</row>
    <row r="780" spans="1:3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</row>
    <row r="781" spans="1:3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</row>
    <row r="782" spans="1:3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</row>
    <row r="783" spans="1:3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</row>
    <row r="784" spans="1:3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</row>
    <row r="785" spans="1:3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</row>
    <row r="786" spans="1:3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</row>
    <row r="787" spans="1:3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</row>
    <row r="788" spans="1:3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</row>
    <row r="789" spans="1:3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</row>
    <row r="790" spans="1:3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</row>
    <row r="791" spans="1:3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</row>
    <row r="792" spans="1:3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</row>
    <row r="793" spans="1:3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</row>
    <row r="794" spans="1:3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</row>
    <row r="795" spans="1:3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</row>
    <row r="796" spans="1:3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</row>
    <row r="797" spans="1:3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</row>
    <row r="798" spans="1:3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</row>
    <row r="799" spans="1:3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</row>
    <row r="800" spans="1:3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</row>
    <row r="801" spans="1:3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</row>
    <row r="802" spans="1:3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</row>
    <row r="803" spans="1:3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</row>
    <row r="804" spans="1:3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</row>
    <row r="805" spans="1:3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</row>
    <row r="806" spans="1:3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</row>
    <row r="807" spans="1:3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</row>
    <row r="808" spans="1:3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</row>
    <row r="809" spans="1:3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</row>
    <row r="810" spans="1:3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</row>
    <row r="811" spans="1:3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</row>
    <row r="812" spans="1:3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</row>
    <row r="813" spans="1:3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</row>
    <row r="814" spans="1:3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</row>
    <row r="815" spans="1:3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</row>
    <row r="816" spans="1:3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</row>
    <row r="817" spans="1:3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</row>
    <row r="818" spans="1:3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</row>
    <row r="819" spans="1:3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</row>
    <row r="820" spans="1:3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</row>
    <row r="821" spans="1:3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</row>
    <row r="822" spans="1:3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</row>
    <row r="823" spans="1:3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</row>
    <row r="824" spans="1:3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</row>
    <row r="825" spans="1:3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</row>
    <row r="826" spans="1:3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</row>
    <row r="827" spans="1:3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</row>
    <row r="828" spans="1:3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</row>
    <row r="829" spans="1:3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</row>
    <row r="830" spans="1:3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</row>
    <row r="831" spans="1:3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</row>
    <row r="832" spans="1:3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</row>
    <row r="833" spans="1:3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</row>
    <row r="834" spans="1:3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</row>
    <row r="835" spans="1: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</row>
    <row r="836" spans="1:3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</row>
    <row r="837" spans="1:3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</row>
    <row r="838" spans="1:3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</row>
    <row r="839" spans="1:3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</row>
    <row r="840" spans="1:3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</row>
    <row r="841" spans="1:3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</row>
    <row r="842" spans="1:3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</row>
    <row r="843" spans="1:3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</row>
    <row r="844" spans="1:3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</row>
    <row r="845" spans="1:3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</row>
    <row r="846" spans="1:3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</row>
    <row r="847" spans="1:3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</row>
    <row r="848" spans="1:3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</row>
    <row r="849" spans="1:3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</row>
    <row r="850" spans="1:3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</row>
    <row r="851" spans="1:3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</row>
    <row r="852" spans="1:3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</row>
    <row r="853" spans="1:3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</row>
    <row r="854" spans="1:3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</row>
    <row r="855" spans="1:3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</row>
    <row r="856" spans="1:3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</row>
    <row r="857" spans="1:3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</row>
    <row r="858" spans="1:3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</row>
    <row r="859" spans="1:3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</row>
    <row r="860" spans="1:3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</row>
    <row r="861" spans="1:3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</row>
    <row r="862" spans="1:3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</row>
    <row r="863" spans="1:3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</row>
    <row r="864" spans="1:3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</row>
    <row r="865" spans="1:3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</row>
    <row r="866" spans="1:3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</row>
    <row r="867" spans="1:3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</row>
    <row r="868" spans="1:3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</row>
    <row r="869" spans="1:3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</row>
    <row r="870" spans="1:3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</row>
    <row r="871" spans="1:3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</row>
    <row r="872" spans="1:3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</row>
    <row r="873" spans="1:3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</row>
    <row r="874" spans="1:3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</row>
    <row r="875" spans="1:3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</row>
    <row r="876" spans="1:3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</row>
    <row r="877" spans="1:3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</row>
    <row r="878" spans="1:3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</row>
    <row r="879" spans="1:3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</row>
    <row r="880" spans="1:3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</row>
    <row r="881" spans="1:3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</row>
    <row r="882" spans="1:3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</row>
    <row r="883" spans="1:3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</row>
    <row r="884" spans="1:3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</row>
    <row r="885" spans="1:3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</row>
    <row r="886" spans="1:3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</row>
    <row r="887" spans="1:3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</row>
    <row r="888" spans="1:3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</row>
    <row r="889" spans="1:3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</row>
    <row r="890" spans="1:3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</row>
    <row r="891" spans="1:3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</row>
    <row r="892" spans="1:3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</row>
    <row r="893" spans="1:3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</row>
    <row r="894" spans="1:3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</row>
    <row r="895" spans="1:3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</row>
    <row r="896" spans="1:3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</row>
    <row r="897" spans="1:3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</row>
    <row r="898" spans="1:3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</row>
    <row r="899" spans="1:3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</row>
    <row r="900" spans="1:3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</row>
    <row r="901" spans="1:3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</row>
    <row r="902" spans="1:3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</row>
    <row r="903" spans="1:3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</row>
    <row r="904" spans="1:3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</row>
    <row r="905" spans="1:3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</row>
    <row r="906" spans="1:3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</row>
    <row r="907" spans="1:3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</row>
    <row r="908" spans="1:3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</row>
    <row r="909" spans="1:3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</row>
    <row r="910" spans="1:3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</row>
    <row r="911" spans="1:3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</row>
    <row r="912" spans="1:3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</row>
    <row r="913" spans="1:3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</row>
    <row r="914" spans="1:3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</row>
    <row r="915" spans="1:3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</row>
    <row r="916" spans="1:3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</row>
    <row r="917" spans="1:3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</row>
    <row r="918" spans="1:3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</row>
    <row r="919" spans="1:3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</row>
    <row r="920" spans="1:3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</row>
    <row r="921" spans="1:3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</row>
    <row r="922" spans="1:3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</row>
    <row r="923" spans="1:3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</row>
    <row r="924" spans="1:3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</row>
    <row r="925" spans="1:3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</row>
    <row r="926" spans="1:3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</row>
    <row r="927" spans="1:3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</row>
    <row r="928" spans="1:3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</row>
    <row r="929" spans="1:3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</row>
    <row r="930" spans="1:3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</row>
    <row r="931" spans="1:3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</row>
    <row r="932" spans="1:3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</row>
    <row r="933" spans="1:3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</row>
    <row r="934" spans="1:3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</row>
    <row r="935" spans="1: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</row>
    <row r="936" spans="1:3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</row>
    <row r="937" spans="1:3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</row>
    <row r="938" spans="1:3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</row>
    <row r="939" spans="1:3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</row>
    <row r="940" spans="1:3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</row>
    <row r="941" spans="1:3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</row>
    <row r="942" spans="1:3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</row>
    <row r="943" spans="1:3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</row>
    <row r="944" spans="1:3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</row>
    <row r="945" spans="1:3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</row>
    <row r="946" spans="1:3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</row>
    <row r="947" spans="1:3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</row>
    <row r="948" spans="1:3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</row>
    <row r="949" spans="1:3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</row>
    <row r="950" spans="1:3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</row>
    <row r="951" spans="1:3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</row>
    <row r="952" spans="1:3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</row>
    <row r="953" spans="1:3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</row>
    <row r="954" spans="1:3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</row>
    <row r="955" spans="1:3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</row>
    <row r="956" spans="1:3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</row>
    <row r="957" spans="1:3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</row>
    <row r="958" spans="1:3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</row>
    <row r="959" spans="1:3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</row>
    <row r="960" spans="1:3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</row>
    <row r="961" spans="1:3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</row>
    <row r="962" spans="1:3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</row>
    <row r="963" spans="1:3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</row>
    <row r="964" spans="1:3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</row>
    <row r="965" spans="1:3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</row>
    <row r="966" spans="1:3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</row>
    <row r="967" spans="1:3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</row>
    <row r="968" spans="1:3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</row>
    <row r="969" spans="1:3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</row>
    <row r="970" spans="1:3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</row>
    <row r="971" spans="1:3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</row>
    <row r="972" spans="1:3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</row>
    <row r="973" spans="1:3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</row>
    <row r="974" spans="1:3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</row>
    <row r="975" spans="1:3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</row>
    <row r="976" spans="1:3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</row>
    <row r="977" spans="1:3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</row>
    <row r="978" spans="1:3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</row>
    <row r="979" spans="1:3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</row>
    <row r="980" spans="1:3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</row>
    <row r="981" spans="1:3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</row>
    <row r="982" spans="1:3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</row>
    <row r="983" spans="1:3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</row>
    <row r="984" spans="1:3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</row>
    <row r="985" spans="1:3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</row>
    <row r="986" spans="1:3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</row>
    <row r="987" spans="1:3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</row>
    <row r="988" spans="1:3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</row>
    <row r="989" spans="1:3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</row>
    <row r="990" spans="1:3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</row>
    <row r="991" spans="1:3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</row>
    <row r="992" spans="1:3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</row>
    <row r="993" spans="1:3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</row>
    <row r="994" spans="1:3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</row>
    <row r="995" spans="1:3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</row>
    <row r="996" spans="1:3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</row>
    <row r="997" spans="1:3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</row>
    <row r="998" spans="1:3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</row>
    <row r="999" spans="1:3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</row>
    <row r="1000" spans="1:3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</row>
  </sheetData>
  <mergeCells count="1">
    <mergeCell ref="B2:C2"/>
  </mergeCells>
  <conditionalFormatting sqref="C4 C10">
    <cfRule type="cellIs" dxfId="1" priority="1" operator="greaterThanOrEqual">
      <formula>"50%"</formula>
    </cfRule>
  </conditionalFormatting>
  <conditionalFormatting sqref="C4 C10">
    <cfRule type="cellIs" dxfId="0" priority="2" operator="lessThan">
      <formula>"50%"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1"/>
  <sheetViews>
    <sheetView workbookViewId="0"/>
  </sheetViews>
  <sheetFormatPr defaultColWidth="12.5703125" defaultRowHeight="15.75" customHeight="1"/>
  <cols>
    <col min="2" max="2" width="16.140625" customWidth="1"/>
    <col min="3" max="3" width="14.85546875" customWidth="1"/>
  </cols>
  <sheetData>
    <row r="1" spans="1:26">
      <c r="A1" s="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>
      <c r="A2" s="3"/>
      <c r="B2" s="47" t="s">
        <v>37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/>
      <c r="B3" s="48" t="s">
        <v>38</v>
      </c>
      <c r="C3" s="25">
        <f>ROWS(Allocations!C6:C11)</f>
        <v>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48" t="s">
        <v>39</v>
      </c>
      <c r="C4" s="4">
        <f>MATCH("Total", Allocations!E:E, 0)</f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/>
      <c r="B5" s="48" t="s">
        <v>40</v>
      </c>
      <c r="C5" s="49">
        <f>6300+45000</f>
        <v>51300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/>
      <c r="B6" s="48" t="s">
        <v>41</v>
      </c>
      <c r="C6" s="50">
        <v>45110</v>
      </c>
      <c r="D6" s="50">
        <v>45117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/>
      <c r="B7" s="48" t="s">
        <v>42</v>
      </c>
      <c r="C7" s="50">
        <v>45124</v>
      </c>
      <c r="D7" s="50">
        <v>45159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/>
      <c r="B8" s="48" t="s">
        <v>43</v>
      </c>
      <c r="C8" s="51">
        <v>45166</v>
      </c>
      <c r="D8" s="50">
        <v>45285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/>
      <c r="B9" s="44"/>
      <c r="C9" s="5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/>
      <c r="B10" s="2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3"/>
      <c r="B11" s="2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Tayah Lee</cp:lastModifiedBy>
  <cp:revision/>
  <dcterms:created xsi:type="dcterms:W3CDTF">2024-01-09T23:45:18Z</dcterms:created>
  <dcterms:modified xsi:type="dcterms:W3CDTF">2024-01-09T23:45:18Z</dcterms:modified>
  <cp:category/>
  <cp:contentStatus/>
</cp:coreProperties>
</file>