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 tabRatio="381" activeTab="4"/>
  </bookViews>
  <sheets>
    <sheet name="制造报告" sheetId="1" r:id="rId1"/>
    <sheet name="全部外购部件" sheetId="2" r:id="rId2"/>
    <sheet name="材料" sheetId="3" r:id="rId3"/>
    <sheet name="边型" sheetId="4" r:id="rId4"/>
    <sheet name="料单" sheetId="5" r:id="rId5"/>
    <sheet name="五金" sheetId="8" r:id="rId6"/>
  </sheets>
  <definedNames>
    <definedName name="_xlnm._FilterDatabase" localSheetId="4" hidden="1">料单!$A$4:$P$48</definedName>
  </definedNames>
  <calcPr calcId="124519"/>
</workbook>
</file>

<file path=xl/calcChain.xml><?xml version="1.0" encoding="utf-8"?>
<calcChain xmlns="http://schemas.openxmlformats.org/spreadsheetml/2006/main">
  <c r="F31" i="8"/>
  <c r="H31" s="1"/>
  <c r="F28"/>
  <c r="D13"/>
  <c r="D10"/>
  <c r="N49"/>
  <c r="K49"/>
  <c r="L49"/>
  <c r="N48"/>
  <c r="L48"/>
  <c r="K48"/>
  <c r="A46" i="5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B2"/>
  <c r="C2"/>
  <c r="E2" i="8" s="1"/>
  <c r="G2" i="5"/>
  <c r="B3"/>
  <c r="C3"/>
  <c r="E3" i="8" s="1"/>
  <c r="K3" i="5"/>
  <c r="K3" i="8" s="1"/>
  <c r="B5" i="5"/>
  <c r="C5"/>
  <c r="D5"/>
  <c r="E5"/>
  <c r="F5"/>
  <c r="G5"/>
  <c r="H5"/>
  <c r="J5"/>
  <c r="B6"/>
  <c r="C6"/>
  <c r="D6"/>
  <c r="E6"/>
  <c r="F6"/>
  <c r="G6"/>
  <c r="H6"/>
  <c r="J6"/>
  <c r="B7"/>
  <c r="C7"/>
  <c r="D7"/>
  <c r="E7"/>
  <c r="F7"/>
  <c r="G7"/>
  <c r="H7"/>
  <c r="J7"/>
  <c r="B8"/>
  <c r="C8"/>
  <c r="D8"/>
  <c r="E8"/>
  <c r="F8"/>
  <c r="G8"/>
  <c r="H8"/>
  <c r="J8"/>
  <c r="B9"/>
  <c r="C9"/>
  <c r="D9"/>
  <c r="E9"/>
  <c r="F9"/>
  <c r="G9"/>
  <c r="H9"/>
  <c r="J9"/>
  <c r="B10"/>
  <c r="C10"/>
  <c r="D10"/>
  <c r="E10"/>
  <c r="F10"/>
  <c r="G10"/>
  <c r="H10"/>
  <c r="J10"/>
  <c r="B11"/>
  <c r="C11"/>
  <c r="D11"/>
  <c r="E11"/>
  <c r="F11"/>
  <c r="G11"/>
  <c r="H11"/>
  <c r="J11"/>
  <c r="B12"/>
  <c r="C12"/>
  <c r="D12"/>
  <c r="E12"/>
  <c r="F12"/>
  <c r="G12"/>
  <c r="H12"/>
  <c r="J12"/>
  <c r="B13"/>
  <c r="C13"/>
  <c r="D13"/>
  <c r="E13"/>
  <c r="F13"/>
  <c r="G13"/>
  <c r="H13"/>
  <c r="J13"/>
  <c r="B14"/>
  <c r="C14"/>
  <c r="D14"/>
  <c r="E14"/>
  <c r="F14"/>
  <c r="G14"/>
  <c r="H14"/>
  <c r="J14"/>
  <c r="B15"/>
  <c r="C15"/>
  <c r="D15"/>
  <c r="E15"/>
  <c r="F15"/>
  <c r="K15" s="1"/>
  <c r="M15" s="1"/>
  <c r="G15"/>
  <c r="H15"/>
  <c r="J15"/>
  <c r="B16"/>
  <c r="C16"/>
  <c r="D16"/>
  <c r="E16"/>
  <c r="F16"/>
  <c r="G16"/>
  <c r="H16"/>
  <c r="J16"/>
  <c r="B17"/>
  <c r="C17"/>
  <c r="D17"/>
  <c r="E17"/>
  <c r="F17"/>
  <c r="G17"/>
  <c r="H17"/>
  <c r="J17"/>
  <c r="B18"/>
  <c r="C18"/>
  <c r="D18"/>
  <c r="E18"/>
  <c r="F18"/>
  <c r="G18"/>
  <c r="H18"/>
  <c r="J18"/>
  <c r="B19"/>
  <c r="C19"/>
  <c r="D19"/>
  <c r="E19"/>
  <c r="F19"/>
  <c r="K19" s="1"/>
  <c r="M19" s="1"/>
  <c r="G19"/>
  <c r="H19"/>
  <c r="J19"/>
  <c r="B20"/>
  <c r="C20"/>
  <c r="D20"/>
  <c r="E20"/>
  <c r="F20"/>
  <c r="G20"/>
  <c r="H20"/>
  <c r="J20"/>
  <c r="B21"/>
  <c r="C21"/>
  <c r="D21"/>
  <c r="E21"/>
  <c r="F21"/>
  <c r="G21"/>
  <c r="H21"/>
  <c r="J21"/>
  <c r="B22"/>
  <c r="C22"/>
  <c r="D22"/>
  <c r="E22"/>
  <c r="F22"/>
  <c r="G22"/>
  <c r="H22"/>
  <c r="J22"/>
  <c r="B23"/>
  <c r="C23"/>
  <c r="D23"/>
  <c r="E23"/>
  <c r="F23"/>
  <c r="K23" s="1"/>
  <c r="M23" s="1"/>
  <c r="G23"/>
  <c r="H23"/>
  <c r="J23"/>
  <c r="B24"/>
  <c r="C24"/>
  <c r="D24"/>
  <c r="E24"/>
  <c r="F24"/>
  <c r="G24"/>
  <c r="H24"/>
  <c r="J24"/>
  <c r="B25"/>
  <c r="C25"/>
  <c r="D25"/>
  <c r="E25"/>
  <c r="F25"/>
  <c r="G25"/>
  <c r="H25"/>
  <c r="J25"/>
  <c r="B26"/>
  <c r="C26"/>
  <c r="D26"/>
  <c r="E26"/>
  <c r="F26"/>
  <c r="G26"/>
  <c r="H26"/>
  <c r="J26"/>
  <c r="B27"/>
  <c r="C27"/>
  <c r="D27"/>
  <c r="E27"/>
  <c r="F27"/>
  <c r="K27" s="1"/>
  <c r="M27" s="1"/>
  <c r="G27"/>
  <c r="H27"/>
  <c r="J27"/>
  <c r="B28"/>
  <c r="C28"/>
  <c r="D28"/>
  <c r="E28"/>
  <c r="F28"/>
  <c r="G28"/>
  <c r="H28"/>
  <c r="J28"/>
  <c r="B29"/>
  <c r="C29"/>
  <c r="D29"/>
  <c r="E29"/>
  <c r="F29"/>
  <c r="G29"/>
  <c r="H29"/>
  <c r="J29"/>
  <c r="B30"/>
  <c r="C30"/>
  <c r="D30"/>
  <c r="E30"/>
  <c r="F30"/>
  <c r="G30"/>
  <c r="H30"/>
  <c r="J30"/>
  <c r="B31"/>
  <c r="C31"/>
  <c r="D31"/>
  <c r="E31"/>
  <c r="F31"/>
  <c r="K31" s="1"/>
  <c r="M31" s="1"/>
  <c r="G31"/>
  <c r="H31"/>
  <c r="J31"/>
  <c r="B32"/>
  <c r="C32"/>
  <c r="D32"/>
  <c r="E32"/>
  <c r="F32"/>
  <c r="G32"/>
  <c r="H32"/>
  <c r="J32"/>
  <c r="B33"/>
  <c r="C33"/>
  <c r="D33"/>
  <c r="E33"/>
  <c r="F33"/>
  <c r="G33"/>
  <c r="H33"/>
  <c r="J33"/>
  <c r="B34"/>
  <c r="C34"/>
  <c r="D34"/>
  <c r="E34"/>
  <c r="F34"/>
  <c r="G34"/>
  <c r="H34"/>
  <c r="J34"/>
  <c r="B35"/>
  <c r="C35"/>
  <c r="D35"/>
  <c r="E35"/>
  <c r="F35"/>
  <c r="K35" s="1"/>
  <c r="M35" s="1"/>
  <c r="G35"/>
  <c r="H35"/>
  <c r="J35"/>
  <c r="B36"/>
  <c r="C36"/>
  <c r="D36"/>
  <c r="E36"/>
  <c r="F36"/>
  <c r="G36"/>
  <c r="H36"/>
  <c r="J36"/>
  <c r="B37"/>
  <c r="C37"/>
  <c r="D37"/>
  <c r="E37"/>
  <c r="F37"/>
  <c r="G37"/>
  <c r="H37"/>
  <c r="J37"/>
  <c r="B38"/>
  <c r="C38"/>
  <c r="D38"/>
  <c r="E38"/>
  <c r="F38"/>
  <c r="G38"/>
  <c r="H38"/>
  <c r="J38"/>
  <c r="B39"/>
  <c r="C39"/>
  <c r="D39"/>
  <c r="E39"/>
  <c r="F39"/>
  <c r="G39"/>
  <c r="H39"/>
  <c r="J39"/>
  <c r="B40"/>
  <c r="C40"/>
  <c r="D40"/>
  <c r="E40"/>
  <c r="F40"/>
  <c r="G40"/>
  <c r="H40"/>
  <c r="J40"/>
  <c r="B41"/>
  <c r="C41"/>
  <c r="D41"/>
  <c r="E41"/>
  <c r="F41"/>
  <c r="G41"/>
  <c r="H41"/>
  <c r="J41"/>
  <c r="B42"/>
  <c r="C42"/>
  <c r="D42"/>
  <c r="E42"/>
  <c r="F42"/>
  <c r="G42"/>
  <c r="H42"/>
  <c r="J42"/>
  <c r="B43"/>
  <c r="C43"/>
  <c r="D43"/>
  <c r="E43"/>
  <c r="F43"/>
  <c r="K43" s="1"/>
  <c r="M43" s="1"/>
  <c r="G43"/>
  <c r="H43"/>
  <c r="J43"/>
  <c r="B44"/>
  <c r="C44"/>
  <c r="D44"/>
  <c r="E44"/>
  <c r="F44"/>
  <c r="G44"/>
  <c r="H44"/>
  <c r="J44"/>
  <c r="B45"/>
  <c r="C45"/>
  <c r="D45"/>
  <c r="E45"/>
  <c r="F45"/>
  <c r="G45"/>
  <c r="H45"/>
  <c r="J45"/>
  <c r="B46"/>
  <c r="C46"/>
  <c r="D46"/>
  <c r="E46"/>
  <c r="F46"/>
  <c r="G46"/>
  <c r="H46"/>
  <c r="J46"/>
  <c r="B2" i="8"/>
  <c r="I2"/>
  <c r="B3"/>
  <c r="B5"/>
  <c r="F5"/>
  <c r="H5" s="1"/>
  <c r="B6"/>
  <c r="F6"/>
  <c r="H6" s="1"/>
  <c r="J6"/>
  <c r="M6"/>
  <c r="E48" i="5" s="1"/>
  <c r="B7" i="8"/>
  <c r="F7"/>
  <c r="H7" s="1"/>
  <c r="J7"/>
  <c r="M7"/>
  <c r="H8"/>
  <c r="J8"/>
  <c r="M8"/>
  <c r="I64" s="1"/>
  <c r="B9"/>
  <c r="F9"/>
  <c r="H9" s="1"/>
  <c r="B10"/>
  <c r="F10"/>
  <c r="H10" s="1"/>
  <c r="J10"/>
  <c r="M10"/>
  <c r="B11"/>
  <c r="F11"/>
  <c r="H11" s="1"/>
  <c r="J11"/>
  <c r="M11"/>
  <c r="B12"/>
  <c r="F12"/>
  <c r="H12" s="1"/>
  <c r="J12"/>
  <c r="M12"/>
  <c r="B13"/>
  <c r="F13"/>
  <c r="H13" s="1"/>
  <c r="H14"/>
  <c r="F15"/>
  <c r="H15" s="1"/>
  <c r="H16"/>
  <c r="H17"/>
  <c r="H18"/>
  <c r="H19"/>
  <c r="H20"/>
  <c r="H21"/>
  <c r="H22"/>
  <c r="H23"/>
  <c r="H24"/>
  <c r="H25"/>
  <c r="H26"/>
  <c r="H27"/>
  <c r="H28"/>
  <c r="H29"/>
  <c r="H30"/>
  <c r="H32"/>
  <c r="N33"/>
  <c r="B36"/>
  <c r="C36"/>
  <c r="E36" s="1"/>
  <c r="E43" s="1"/>
  <c r="L64" s="1"/>
  <c r="G36"/>
  <c r="E37"/>
  <c r="G37"/>
  <c r="E38"/>
  <c r="G38"/>
  <c r="E39"/>
  <c r="G39"/>
  <c r="E40"/>
  <c r="G40"/>
  <c r="E41"/>
  <c r="G41"/>
  <c r="E42"/>
  <c r="G42"/>
  <c r="G43"/>
  <c r="K43"/>
  <c r="N43"/>
  <c r="E46"/>
  <c r="G46"/>
  <c r="E47"/>
  <c r="G47"/>
  <c r="E48"/>
  <c r="E54"/>
  <c r="E49"/>
  <c r="G49"/>
  <c r="E50"/>
  <c r="G50"/>
  <c r="E51"/>
  <c r="G51"/>
  <c r="E52"/>
  <c r="G52"/>
  <c r="E53"/>
  <c r="G53"/>
  <c r="E57"/>
  <c r="G57"/>
  <c r="E58"/>
  <c r="G58"/>
  <c r="E59"/>
  <c r="G59"/>
  <c r="E60"/>
  <c r="G60"/>
  <c r="E61"/>
  <c r="G61"/>
  <c r="E62"/>
  <c r="G62"/>
  <c r="E63"/>
  <c r="G63"/>
  <c r="G48"/>
  <c r="G54"/>
  <c r="K7" i="5" l="1"/>
  <c r="M7" s="1"/>
  <c r="I48"/>
  <c r="F64" i="8"/>
  <c r="K46" i="5"/>
  <c r="M46" s="1"/>
  <c r="K39"/>
  <c r="M39" s="1"/>
  <c r="K33"/>
  <c r="M33" s="1"/>
  <c r="K30"/>
  <c r="M30" s="1"/>
  <c r="K17"/>
  <c r="M17" s="1"/>
  <c r="K14"/>
  <c r="M14" s="1"/>
  <c r="K11"/>
  <c r="M11" s="1"/>
  <c r="K41"/>
  <c r="M41" s="1"/>
  <c r="K38"/>
  <c r="M38" s="1"/>
  <c r="K25"/>
  <c r="M25" s="1"/>
  <c r="K22"/>
  <c r="M22" s="1"/>
  <c r="K9"/>
  <c r="M9" s="1"/>
  <c r="K6"/>
  <c r="M6" s="1"/>
  <c r="K45"/>
  <c r="M45" s="1"/>
  <c r="K42"/>
  <c r="M42" s="1"/>
  <c r="K32"/>
  <c r="M32" s="1"/>
  <c r="K29"/>
  <c r="M29" s="1"/>
  <c r="K26"/>
  <c r="M26" s="1"/>
  <c r="K16"/>
  <c r="M16" s="1"/>
  <c r="K13"/>
  <c r="M13" s="1"/>
  <c r="K10"/>
  <c r="M10" s="1"/>
  <c r="K40"/>
  <c r="M40" s="1"/>
  <c r="K37"/>
  <c r="M37" s="1"/>
  <c r="K34"/>
  <c r="M34" s="1"/>
  <c r="K24"/>
  <c r="M24" s="1"/>
  <c r="K21"/>
  <c r="M21" s="1"/>
  <c r="K18"/>
  <c r="M18" s="1"/>
  <c r="K8"/>
  <c r="M8" s="1"/>
  <c r="K5"/>
  <c r="M5" s="1"/>
  <c r="B48"/>
  <c r="B64" i="8"/>
  <c r="H33"/>
  <c r="K44" i="5"/>
  <c r="M44" s="1"/>
  <c r="K36"/>
  <c r="M36" s="1"/>
  <c r="K28"/>
  <c r="M28" s="1"/>
  <c r="K20"/>
  <c r="M20" s="1"/>
  <c r="K12"/>
  <c r="M12" s="1"/>
  <c r="F47"/>
  <c r="M47" l="1"/>
  <c r="B65" i="8" s="1"/>
  <c r="H65" s="1"/>
</calcChain>
</file>

<file path=xl/sharedStrings.xml><?xml version="1.0" encoding="utf-8"?>
<sst xmlns="http://schemas.openxmlformats.org/spreadsheetml/2006/main" count="538" uniqueCount="356">
  <si>
    <t>定单编号：</t>
  </si>
  <si>
    <t>经销店面：</t>
  </si>
  <si>
    <t>板件名称</t>
  </si>
  <si>
    <t>材料</t>
  </si>
  <si>
    <t>厚度</t>
  </si>
  <si>
    <t>精裁长度</t>
  </si>
  <si>
    <t>精裁宽度</t>
  </si>
  <si>
    <t>数量</t>
  </si>
  <si>
    <t>完工长度</t>
  </si>
  <si>
    <t>完工宽度</t>
  </si>
  <si>
    <t>正面条码</t>
  </si>
  <si>
    <t>反面条码</t>
  </si>
  <si>
    <t>平方数</t>
  </si>
  <si>
    <t>单价</t>
  </si>
  <si>
    <t>小计</t>
  </si>
  <si>
    <t>备注</t>
  </si>
  <si>
    <t>小计：</t>
  </si>
  <si>
    <t>18mm板统计</t>
  </si>
  <si>
    <t>5mm板统计</t>
  </si>
  <si>
    <t>25mm板统计</t>
  </si>
  <si>
    <t>拆单</t>
  </si>
  <si>
    <t>五金类别</t>
  </si>
  <si>
    <t>产品名称</t>
  </si>
  <si>
    <t>规格/型号</t>
  </si>
  <si>
    <t>板材/面积/封边统计</t>
  </si>
  <si>
    <t>三合一塑料盖帽颜色与柜体颜色对应关系</t>
  </si>
  <si>
    <t>组装五金         功能五金</t>
  </si>
  <si>
    <t>板材</t>
  </si>
  <si>
    <t>面积</t>
  </si>
  <si>
    <t>白色盖帽</t>
  </si>
  <si>
    <t>进口白</t>
  </si>
  <si>
    <t>加州布纹</t>
  </si>
  <si>
    <t>天山雪松</t>
  </si>
  <si>
    <t>雪龙布纹</t>
  </si>
  <si>
    <t>苏香桐木</t>
  </si>
  <si>
    <t>卢浮印象</t>
  </si>
  <si>
    <t xml:space="preserve"> 封边</t>
  </si>
  <si>
    <t>总长度</t>
  </si>
  <si>
    <t>米黄色盖帽</t>
  </si>
  <si>
    <t>芬兰黄橡</t>
  </si>
  <si>
    <t>流水梨木</t>
  </si>
  <si>
    <t>白枫木</t>
  </si>
  <si>
    <t>卡斯布纹</t>
  </si>
  <si>
    <t>咖啡色盖帽</t>
  </si>
  <si>
    <t>金丝柚木</t>
  </si>
  <si>
    <t>香枝檀</t>
  </si>
  <si>
    <t>古梨木</t>
  </si>
  <si>
    <t>红樱桃</t>
  </si>
  <si>
    <t>盖帽数量=三合一偏心轮数量/2</t>
  </si>
  <si>
    <t>拉手</t>
  </si>
  <si>
    <t>铰链</t>
  </si>
  <si>
    <t>铰链阻尼器1</t>
  </si>
  <si>
    <t>铰链阻尼器2</t>
  </si>
  <si>
    <t>铰链阻尼器3</t>
  </si>
  <si>
    <t>安装五金</t>
  </si>
  <si>
    <t>线孔盖</t>
  </si>
  <si>
    <t>成品库作业事项</t>
  </si>
  <si>
    <t>万向轮</t>
  </si>
  <si>
    <t>不锈钢脚</t>
  </si>
  <si>
    <r>
      <t>9mm</t>
    </r>
    <r>
      <rPr>
        <sz val="11"/>
        <rFont val="宋体"/>
        <charset val="134"/>
      </rPr>
      <t>磨边玻璃层板</t>
    </r>
  </si>
  <si>
    <t>三合一盖帽</t>
  </si>
  <si>
    <t>角码</t>
  </si>
  <si>
    <t>切顶线</t>
  </si>
  <si>
    <t>80mm膨胀管</t>
  </si>
  <si>
    <t>装玻璃</t>
  </si>
  <si>
    <t>16mm自攻螺丝</t>
  </si>
  <si>
    <t>侧板见光拉槽</t>
  </si>
  <si>
    <t>30mm自攻螺丝</t>
  </si>
  <si>
    <t>侧板见光打孔</t>
  </si>
  <si>
    <t>移门（穿衣镜、铝框门、铝框百叶）</t>
  </si>
  <si>
    <t>移门参数</t>
  </si>
  <si>
    <t>边框颜色</t>
  </si>
  <si>
    <t>边框型号</t>
  </si>
  <si>
    <t>芯板材质</t>
  </si>
  <si>
    <t>移门腰线</t>
  </si>
  <si>
    <t>腰线高度</t>
  </si>
  <si>
    <t>移门系列</t>
  </si>
  <si>
    <t>项目名称</t>
  </si>
  <si>
    <t>规格（宽*高）</t>
  </si>
  <si>
    <t>金额</t>
  </si>
  <si>
    <t xml:space="preserve">移门制作，参考移门立面图 </t>
  </si>
  <si>
    <t>50圆料</t>
  </si>
  <si>
    <t>9mm平板</t>
  </si>
  <si>
    <t>标准高300</t>
  </si>
  <si>
    <t>T时代7227</t>
  </si>
  <si>
    <t>移门</t>
  </si>
  <si>
    <t>每片移门低于1.4平方，      按1.4平方计算</t>
  </si>
  <si>
    <t>边框料型号</t>
  </si>
  <si>
    <t>颜色</t>
  </si>
  <si>
    <t>50方料</t>
  </si>
  <si>
    <t>五小百叶</t>
  </si>
  <si>
    <t>白十字</t>
  </si>
  <si>
    <t>标准高200</t>
  </si>
  <si>
    <t>T时代7229</t>
  </si>
  <si>
    <t>穿衣镜</t>
  </si>
  <si>
    <t>55圆边料</t>
  </si>
  <si>
    <t>双凹板</t>
  </si>
  <si>
    <t>圆中圆</t>
  </si>
  <si>
    <t>HRZ005</t>
  </si>
  <si>
    <t>铝框玻璃门</t>
  </si>
  <si>
    <t>移门
内空尺寸</t>
  </si>
  <si>
    <t>宽</t>
  </si>
  <si>
    <t>高</t>
  </si>
  <si>
    <t>深</t>
  </si>
  <si>
    <t>68V型料</t>
  </si>
  <si>
    <t>三弧海浪板</t>
  </si>
  <si>
    <t>白烫银</t>
  </si>
  <si>
    <t>标准高150</t>
  </si>
  <si>
    <t>HRZ009</t>
  </si>
  <si>
    <t>70菱形料</t>
  </si>
  <si>
    <t>280平板金</t>
  </si>
  <si>
    <t>红烫银</t>
  </si>
  <si>
    <t>HRZ012</t>
  </si>
  <si>
    <t>铝框百叶门</t>
  </si>
  <si>
    <t>分割片数</t>
  </si>
  <si>
    <t>黑色半隐边框</t>
  </si>
  <si>
    <t>280平板银</t>
  </si>
  <si>
    <t>紫罗兰</t>
  </si>
  <si>
    <t>HRZ001</t>
  </si>
  <si>
    <t>腰线材质</t>
  </si>
  <si>
    <t>黑色全隐边框</t>
  </si>
  <si>
    <t>瓦纹板</t>
  </si>
  <si>
    <t>繁花似锦</t>
  </si>
  <si>
    <t>HRZ002</t>
  </si>
  <si>
    <t>不磨边玻璃</t>
  </si>
  <si>
    <t>珍珠白皮纹</t>
  </si>
  <si>
    <t>红玫瑰</t>
  </si>
  <si>
    <t>标准高100</t>
  </si>
  <si>
    <t>HRZ003</t>
  </si>
  <si>
    <t>侧毛条长度</t>
  </si>
  <si>
    <t>背毛条长度</t>
  </si>
  <si>
    <t>皇家棕皮纹</t>
  </si>
  <si>
    <t>淡紫格调</t>
  </si>
  <si>
    <t>HRZ006</t>
  </si>
  <si>
    <t>异形加工部件</t>
  </si>
  <si>
    <t>异形加工部件参数</t>
  </si>
  <si>
    <t>冬日恋花皮纹</t>
  </si>
  <si>
    <t>格中格</t>
  </si>
  <si>
    <t>HRZ008</t>
  </si>
  <si>
    <t>HRZ010</t>
  </si>
  <si>
    <t>裤架</t>
  </si>
  <si>
    <t>五金栏加轨道1副</t>
  </si>
  <si>
    <t>木框玻璃门玻璃参数</t>
  </si>
  <si>
    <t>古铜棕皮纹</t>
  </si>
  <si>
    <t>领带盒</t>
  </si>
  <si>
    <t>玻璃材质</t>
  </si>
  <si>
    <t>规格（宽*高*厚）</t>
  </si>
  <si>
    <t>木框玻璃门</t>
  </si>
  <si>
    <t>透明清波</t>
  </si>
  <si>
    <t>对开木框百叶门</t>
  </si>
  <si>
    <t>木框百叶门百叶参数</t>
  </si>
  <si>
    <t>酒格架</t>
  </si>
  <si>
    <t>百叶类别</t>
  </si>
  <si>
    <t>键盘抽（标准）</t>
  </si>
  <si>
    <t>其它</t>
  </si>
  <si>
    <t>主机架</t>
  </si>
  <si>
    <t>五金栏加万向轮4个</t>
  </si>
  <si>
    <t>特殊类门板</t>
  </si>
  <si>
    <t>门板参数</t>
  </si>
  <si>
    <t>门板材质</t>
  </si>
  <si>
    <t>门板颜色</t>
  </si>
  <si>
    <t>门板造型</t>
  </si>
  <si>
    <t>玻璃门造型</t>
  </si>
  <si>
    <t>顶线</t>
  </si>
  <si>
    <t>罗马柱</t>
  </si>
  <si>
    <t>移门+异形+特殊门板</t>
  </si>
  <si>
    <t>总计</t>
  </si>
  <si>
    <t>折扣</t>
  </si>
  <si>
    <t>折扣金额</t>
  </si>
  <si>
    <t>制表：熊小姐</t>
  </si>
  <si>
    <t>电话:0791-85297056</t>
  </si>
  <si>
    <t>传真:0791-85297070</t>
  </si>
  <si>
    <t>经销商签字确认：</t>
  </si>
  <si>
    <t>日期：</t>
  </si>
  <si>
    <t>注：以上内容需经销商签字回传作为下单依据,望认真核对所有数据,以免产生不必要的损失！！！款到下单！！！</t>
  </si>
  <si>
    <t>江西好日子厨柜有限公司         免费服务电话：400-6769177       网址：www.sgoodlife.com</t>
  </si>
  <si>
    <t>轨道</t>
  </si>
  <si>
    <t>阻尼</t>
  </si>
  <si>
    <t>450海蒂斯三节轨</t>
  </si>
  <si>
    <t>好日子阻尼直弯</t>
  </si>
  <si>
    <t>直弯阻尼</t>
  </si>
  <si>
    <t>400海蒂斯三节轨</t>
  </si>
  <si>
    <t>好日子阻尼中弯</t>
  </si>
  <si>
    <t>中弯阻尼</t>
  </si>
  <si>
    <t>350海蒂斯三节轨</t>
  </si>
  <si>
    <t>好日子阻尼大弯</t>
  </si>
  <si>
    <t>大弯阻尼</t>
  </si>
  <si>
    <t>300海蒂斯三节轨</t>
  </si>
  <si>
    <t>好日子直弯</t>
  </si>
  <si>
    <t>250海蒂斯三节轨</t>
  </si>
  <si>
    <t>好日子中弯</t>
  </si>
  <si>
    <t>200海蒂斯三节轨</t>
  </si>
  <si>
    <t>好日子大弯</t>
  </si>
  <si>
    <t>450好日子三节轨</t>
  </si>
  <si>
    <t>百隆普通直弯</t>
  </si>
  <si>
    <t>400好日子三节轨</t>
  </si>
  <si>
    <t>百隆普通中弯</t>
  </si>
  <si>
    <t>350好日子三节轨</t>
  </si>
  <si>
    <t>百隆普通大弯</t>
  </si>
  <si>
    <t>300好日子三节轨</t>
  </si>
  <si>
    <t>百隆快装直弯</t>
  </si>
  <si>
    <t>250好日子三节轨</t>
  </si>
  <si>
    <t>百隆快装中弯</t>
  </si>
  <si>
    <t>450普通三节轨</t>
  </si>
  <si>
    <t>百隆快装大弯</t>
  </si>
  <si>
    <t>400普通三节轨</t>
  </si>
  <si>
    <t>350普通三节轨</t>
  </si>
  <si>
    <t>300普通三节轨</t>
  </si>
  <si>
    <t>250普通三节轨</t>
  </si>
  <si>
    <t xml:space="preserve">                    好日子衣柜-拆单表-WCC软件拆单    </t>
    <phoneticPr fontId="16" type="noConversion"/>
  </si>
  <si>
    <t xml:space="preserve">              好日子衣柜-特殊板件和五金清单-WCC软件拆单</t>
    <phoneticPr fontId="16" type="noConversion"/>
  </si>
  <si>
    <t>小胡</t>
    <phoneticPr fontId="16" type="noConversion"/>
  </si>
  <si>
    <t>—— 柜体清单 ——</t>
  </si>
  <si>
    <t>项目名称:</t>
  </si>
  <si>
    <t>巨汇</t>
  </si>
  <si>
    <t>员工姓名:</t>
  </si>
  <si>
    <t>交货日期:</t>
  </si>
  <si>
    <t>客户:</t>
  </si>
  <si>
    <t>描述:</t>
  </si>
  <si>
    <t>序号</t>
  </si>
  <si>
    <t>描述</t>
  </si>
  <si>
    <t>切割长度 (mm)</t>
  </si>
  <si>
    <t>切割宽度 (mm)</t>
  </si>
  <si>
    <t>完工长度 (mm)</t>
  </si>
  <si>
    <t>完工宽度 (mm)</t>
  </si>
  <si>
    <t>完工厚度 (mm)</t>
  </si>
  <si>
    <t>NCNO</t>
  </si>
  <si>
    <t>第二个CNC的编码</t>
  </si>
  <si>
    <t>ZY16060405F02</t>
  </si>
  <si>
    <t>终端客户: ；莱蒙都会11-1-1202王先生13870664812</t>
  </si>
  <si>
    <t xml:space="preserve">Info 10: </t>
  </si>
  <si>
    <t xml:space="preserve">Info 12: </t>
  </si>
  <si>
    <t>下单日期: 6.3</t>
  </si>
  <si>
    <t>产品类别: 次卧衣柜</t>
  </si>
  <si>
    <t xml:space="preserve">Info 13: </t>
  </si>
  <si>
    <t>交货日期: 6.28</t>
  </si>
  <si>
    <t xml:space="preserve">Info 11: </t>
  </si>
  <si>
    <t>顶封板</t>
  </si>
  <si>
    <t>金丝柚木生态板18</t>
  </si>
  <si>
    <t>上导轨板</t>
  </si>
  <si>
    <t>下导轨板</t>
  </si>
  <si>
    <t>背横档</t>
  </si>
  <si>
    <t>脚线</t>
  </si>
  <si>
    <t>右侧板</t>
  </si>
  <si>
    <t>顶板</t>
  </si>
  <si>
    <t>底板</t>
  </si>
  <si>
    <t>中侧板</t>
  </si>
  <si>
    <t>左侧板</t>
  </si>
  <si>
    <t>活动层板</t>
  </si>
  <si>
    <t>支撑脚线</t>
  </si>
  <si>
    <t>抽屉面板</t>
  </si>
  <si>
    <t>右开门</t>
  </si>
  <si>
    <t>左开门</t>
  </si>
  <si>
    <t>厚背板</t>
  </si>
  <si>
    <t>抽屉前后板</t>
  </si>
  <si>
    <t>抽屉侧板</t>
  </si>
  <si>
    <t>背竖档</t>
  </si>
  <si>
    <t>门板封板</t>
  </si>
  <si>
    <t>背板</t>
  </si>
  <si>
    <t>金丝柚木5</t>
  </si>
  <si>
    <t>抽屉底板</t>
  </si>
  <si>
    <t>名称</t>
  </si>
  <si>
    <t>品项编码</t>
  </si>
  <si>
    <t>总成本</t>
  </si>
  <si>
    <t>总价</t>
  </si>
  <si>
    <t>木肖_08x40（18板）</t>
  </si>
  <si>
    <t>D木榫08x40</t>
  </si>
  <si>
    <t>好日子偏心件_15_深15（18厚板）</t>
  </si>
  <si>
    <t>A三合一</t>
  </si>
  <si>
    <t>二合一锁扣_20x15（18板）</t>
  </si>
  <si>
    <t>E二合一</t>
  </si>
  <si>
    <t>16自攻螺丝</t>
  </si>
  <si>
    <t>Z16mm自攻螺丝</t>
  </si>
  <si>
    <t>好日子衣通底座</t>
  </si>
  <si>
    <t>L衣通底座</t>
  </si>
  <si>
    <t>HRZ挂衣杆</t>
  </si>
  <si>
    <t>K挂衣杆</t>
  </si>
  <si>
    <t>双头锁扣</t>
  </si>
  <si>
    <t>B偏心轮</t>
  </si>
  <si>
    <t>双头连接杆</t>
  </si>
  <si>
    <t>C双头连接杆</t>
  </si>
  <si>
    <t>16自攻螺丝x12</t>
  </si>
  <si>
    <t>国产三节轨_450</t>
  </si>
  <si>
    <t>G普通三节轨450</t>
  </si>
  <si>
    <t>百隆普通直弯胶杯</t>
  </si>
  <si>
    <t>H百隆普通直弯铰链</t>
  </si>
  <si>
    <t>16自攻螺丝x6</t>
  </si>
  <si>
    <t>编码</t>
  </si>
  <si>
    <t>厚度 [mm]</t>
  </si>
  <si>
    <t>表面区域 [㎡]</t>
  </si>
  <si>
    <t>描述 2</t>
  </si>
  <si>
    <t>注释</t>
  </si>
  <si>
    <t>5.0 mm</t>
  </si>
  <si>
    <t>2.86 ㎡</t>
  </si>
  <si>
    <t xml:space="preserve"> </t>
  </si>
  <si>
    <t>18.0 mm</t>
  </si>
  <si>
    <t>15.54 ㎡</t>
  </si>
  <si>
    <t>高度 [mm]</t>
  </si>
  <si>
    <t>长度 [m]</t>
  </si>
  <si>
    <t>PVC_AL_1mm</t>
  </si>
  <si>
    <t>金丝柚木0.8</t>
  </si>
  <si>
    <t>128.50  m</t>
  </si>
  <si>
    <t>加州布纹0.8无字封边</t>
  </si>
  <si>
    <t>金丝柚木1.5</t>
  </si>
  <si>
    <t>35.30  m</t>
  </si>
  <si>
    <t>水果木1.5有字封边</t>
  </si>
  <si>
    <t>切角，详见图纸</t>
    <phoneticPr fontId="16" type="noConversion"/>
  </si>
  <si>
    <t>海蒂斯三节轨</t>
    <phoneticPr fontId="16" type="noConversion"/>
  </si>
  <si>
    <t>F164</t>
    <phoneticPr fontId="16" type="noConversion"/>
  </si>
  <si>
    <t>咖啡色</t>
  </si>
  <si>
    <t>55圆边料</t>
    <phoneticPr fontId="16" type="noConversion"/>
  </si>
  <si>
    <t>280平板银</t>
    <phoneticPr fontId="16" type="noConversion"/>
  </si>
  <si>
    <t>金丝柚木</t>
    <phoneticPr fontId="16" type="noConversion"/>
  </si>
  <si>
    <t>格中格腰线</t>
    <phoneticPr fontId="16" type="noConversion"/>
  </si>
  <si>
    <t>ZY16060405F021002</t>
    <phoneticPr fontId="16" type="noConversion"/>
  </si>
  <si>
    <t>ZY16060405F021003</t>
  </si>
  <si>
    <t>ZY16060405F021004</t>
  </si>
  <si>
    <t>ZY16060405F021005</t>
  </si>
  <si>
    <t>ZY16060405F021006</t>
  </si>
  <si>
    <t>ZY16060405F021007</t>
  </si>
  <si>
    <t>ZY16060405F021008</t>
  </si>
  <si>
    <t>ZY16060405F021009</t>
  </si>
  <si>
    <t>ZY16060405F021010</t>
  </si>
  <si>
    <t>ZY16060405F021011</t>
  </si>
  <si>
    <t>ZY16060405F021012</t>
  </si>
  <si>
    <t>ZY16060405F021013</t>
  </si>
  <si>
    <t>ZY16060405F021014</t>
  </si>
  <si>
    <t>ZY16060405F021015</t>
  </si>
  <si>
    <t>ZY16060405F021016</t>
  </si>
  <si>
    <t>ZY16060405F021017</t>
  </si>
  <si>
    <t>ZY16060405F021018</t>
  </si>
  <si>
    <t>ZY16060405F021019</t>
  </si>
  <si>
    <t>ZY16060405F021020</t>
  </si>
  <si>
    <t>ZY16060405F021021</t>
  </si>
  <si>
    <t>ZY16060405F021022</t>
  </si>
  <si>
    <t>ZY16060405F021023</t>
  </si>
  <si>
    <t>ZY16060405F021024</t>
  </si>
  <si>
    <t>ZY16060405F021025</t>
  </si>
  <si>
    <t>ZY16060405F021026</t>
  </si>
  <si>
    <t>ZY16060405F021027</t>
  </si>
  <si>
    <t>ZY16060405F021028</t>
  </si>
  <si>
    <t>ZY16060405F021029</t>
  </si>
  <si>
    <t>ZY16060405F021030</t>
  </si>
  <si>
    <t>ZY16060405F021031</t>
  </si>
  <si>
    <t>ZY16060405F021032</t>
  </si>
  <si>
    <t>ZY16060405F021033</t>
  </si>
  <si>
    <t>ZY16060405F021034</t>
  </si>
  <si>
    <t>ZY16060405F021035</t>
  </si>
  <si>
    <t>ZY16060405F021036</t>
  </si>
  <si>
    <t>ZY16060405F021037</t>
  </si>
  <si>
    <t>ZY16060405F021038</t>
  </si>
  <si>
    <t>ZY16060405F021039</t>
  </si>
  <si>
    <t>ZY16060405F021040</t>
  </si>
  <si>
    <t>ZY16060405F021041</t>
  </si>
  <si>
    <t>ZY16060405F021042</t>
  </si>
  <si>
    <t>ZY16060405F021043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</si>
</sst>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9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0.5"/>
      <name val="宋体"/>
      <charset val="134"/>
    </font>
    <font>
      <sz val="18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2"/>
      <color rgb="FF000000"/>
      <name val="宋体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7">
    <xf numFmtId="0" fontId="0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28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176" fontId="4" fillId="0" borderId="5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8" xfId="0" applyNumberFormat="1" applyFont="1" applyBorder="1" applyAlignment="1">
      <alignment vertical="center"/>
    </xf>
    <xf numFmtId="176" fontId="6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5" fillId="0" borderId="3" xfId="20" applyNumberFormat="1" applyFont="1" applyFill="1" applyBorder="1" applyAlignment="1">
      <alignment horizontal="center" vertical="center"/>
    </xf>
    <xf numFmtId="0" fontId="5" fillId="0" borderId="2" xfId="20" applyNumberFormat="1" applyFont="1" applyFill="1" applyBorder="1" applyAlignment="1">
      <alignment vertical="center"/>
    </xf>
    <xf numFmtId="176" fontId="5" fillId="0" borderId="14" xfId="20" applyNumberFormat="1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176" fontId="0" fillId="0" borderId="14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5" fillId="0" borderId="4" xfId="2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20" borderId="17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0" fontId="4" fillId="0" borderId="21" xfId="0" applyNumberFormat="1" applyFont="1" applyFill="1" applyBorder="1" applyAlignment="1">
      <alignment horizontal="center" vertical="center"/>
    </xf>
    <xf numFmtId="176" fontId="4" fillId="0" borderId="16" xfId="2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NumberFormat="1" applyFont="1" applyBorder="1" applyAlignment="1">
      <alignment horizontal="center" wrapText="1"/>
    </xf>
    <xf numFmtId="0" fontId="18" fillId="0" borderId="0" xfId="0" applyNumberFormat="1" applyFont="1" applyBorder="1" applyAlignment="1">
      <alignment horizontal="left" wrapText="1"/>
    </xf>
    <xf numFmtId="0" fontId="0" fillId="0" borderId="0" xfId="0" applyFont="1" applyFill="1"/>
    <xf numFmtId="0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vertical="center"/>
    </xf>
    <xf numFmtId="0" fontId="0" fillId="21" borderId="2" xfId="0" applyFont="1" applyFill="1" applyBorder="1" applyAlignment="1">
      <alignment horizontal="center" vertical="center"/>
    </xf>
    <xf numFmtId="0" fontId="0" fillId="22" borderId="2" xfId="0" applyFont="1" applyFill="1" applyBorder="1" applyAlignment="1">
      <alignment horizontal="center" vertical="center"/>
    </xf>
    <xf numFmtId="176" fontId="0" fillId="22" borderId="2" xfId="0" applyNumberFormat="1" applyFont="1" applyFill="1" applyBorder="1" applyAlignment="1">
      <alignment horizontal="center" vertical="center"/>
    </xf>
    <xf numFmtId="176" fontId="5" fillId="22" borderId="2" xfId="0" applyNumberFormat="1" applyFont="1" applyFill="1" applyBorder="1" applyAlignment="1">
      <alignment horizontal="center" vertical="center"/>
    </xf>
    <xf numFmtId="0" fontId="0" fillId="22" borderId="0" xfId="0" applyFill="1"/>
    <xf numFmtId="0" fontId="3" fillId="22" borderId="0" xfId="0" applyFont="1" applyFill="1" applyBorder="1" applyAlignment="1">
      <alignment horizontal="center" vertical="center"/>
    </xf>
    <xf numFmtId="0" fontId="0" fillId="22" borderId="0" xfId="0" applyFont="1" applyFill="1"/>
    <xf numFmtId="0" fontId="3" fillId="22" borderId="0" xfId="0" applyFont="1" applyFill="1" applyBorder="1" applyAlignment="1">
      <alignment horizontal="center" vertical="center" wrapText="1"/>
    </xf>
    <xf numFmtId="0" fontId="4" fillId="22" borderId="18" xfId="0" applyFont="1" applyFill="1" applyBorder="1" applyAlignment="1">
      <alignment horizontal="center" vertical="center"/>
    </xf>
    <xf numFmtId="0" fontId="4" fillId="22" borderId="13" xfId="0" applyFont="1" applyFill="1" applyBorder="1" applyAlignment="1">
      <alignment horizontal="center" vertical="center"/>
    </xf>
    <xf numFmtId="0" fontId="11" fillId="22" borderId="13" xfId="0" applyFont="1" applyFill="1" applyBorder="1" applyAlignment="1">
      <alignment horizontal="center" vertical="center"/>
    </xf>
    <xf numFmtId="0" fontId="12" fillId="22" borderId="13" xfId="0" applyFont="1" applyFill="1" applyBorder="1" applyAlignment="1">
      <alignment horizontal="center" vertical="center"/>
    </xf>
    <xf numFmtId="0" fontId="4" fillId="22" borderId="23" xfId="0" applyFont="1" applyFill="1" applyBorder="1" applyAlignment="1">
      <alignment horizontal="center" vertical="center"/>
    </xf>
    <xf numFmtId="0" fontId="0" fillId="22" borderId="22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176" fontId="0" fillId="22" borderId="1" xfId="0" applyNumberForma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176" fontId="0" fillId="22" borderId="2" xfId="0" applyNumberFormat="1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77" fontId="6" fillId="22" borderId="8" xfId="0" applyNumberFormat="1" applyFont="1" applyFill="1" applyBorder="1" applyAlignment="1">
      <alignment horizontal="center" vertical="center"/>
    </xf>
    <xf numFmtId="176" fontId="6" fillId="22" borderId="8" xfId="0" applyNumberFormat="1" applyFont="1" applyFill="1" applyBorder="1" applyAlignment="1">
      <alignment vertical="center"/>
    </xf>
    <xf numFmtId="176" fontId="6" fillId="22" borderId="4" xfId="0" applyNumberFormat="1" applyFont="1" applyFill="1" applyBorder="1" applyAlignment="1">
      <alignment vertical="center"/>
    </xf>
    <xf numFmtId="176" fontId="6" fillId="22" borderId="5" xfId="0" applyNumberFormat="1" applyFont="1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8" fillId="22" borderId="9" xfId="0" applyFont="1" applyFill="1" applyBorder="1" applyAlignment="1">
      <alignment horizontal="center" vertical="center"/>
    </xf>
    <xf numFmtId="176" fontId="8" fillId="22" borderId="10" xfId="0" applyNumberFormat="1" applyFont="1" applyFill="1" applyBorder="1" applyAlignment="1">
      <alignment horizontal="center" vertical="center"/>
    </xf>
    <xf numFmtId="0" fontId="8" fillId="22" borderId="0" xfId="0" applyFont="1" applyFill="1" applyBorder="1" applyAlignment="1">
      <alignment vertical="center"/>
    </xf>
    <xf numFmtId="0" fontId="1" fillId="22" borderId="0" xfId="0" applyFont="1" applyFill="1"/>
    <xf numFmtId="0" fontId="0" fillId="22" borderId="0" xfId="0" applyFill="1" applyAlignment="1">
      <alignment horizontal="center"/>
    </xf>
    <xf numFmtId="0" fontId="0" fillId="21" borderId="22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76" fontId="0" fillId="21" borderId="2" xfId="0" applyNumberFormat="1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0" fillId="21" borderId="3" xfId="0" applyFont="1" applyFill="1" applyBorder="1" applyAlignment="1">
      <alignment horizontal="center" vertical="center"/>
    </xf>
    <xf numFmtId="176" fontId="0" fillId="21" borderId="2" xfId="0" applyNumberFormat="1" applyFont="1" applyFill="1" applyBorder="1" applyAlignment="1">
      <alignment horizontal="center" vertical="center"/>
    </xf>
    <xf numFmtId="176" fontId="5" fillId="21" borderId="2" xfId="0" applyNumberFormat="1" applyFont="1" applyFill="1" applyBorder="1" applyAlignment="1">
      <alignment horizontal="center" vertical="center"/>
    </xf>
    <xf numFmtId="0" fontId="5" fillId="21" borderId="3" xfId="20" applyNumberFormat="1" applyFont="1" applyFill="1" applyBorder="1" applyAlignment="1">
      <alignment horizontal="center" vertical="center"/>
    </xf>
    <xf numFmtId="0" fontId="5" fillId="21" borderId="2" xfId="20" applyNumberFormat="1" applyFont="1" applyFill="1" applyBorder="1" applyAlignment="1">
      <alignment horizontal="center" vertical="center"/>
    </xf>
    <xf numFmtId="0" fontId="5" fillId="21" borderId="14" xfId="20" applyNumberFormat="1" applyFont="1" applyFill="1" applyBorder="1" applyAlignment="1">
      <alignment horizontal="center" vertical="center" wrapText="1"/>
    </xf>
    <xf numFmtId="0" fontId="5" fillId="21" borderId="3" xfId="19" applyNumberFormat="1" applyFont="1" applyFill="1" applyBorder="1" applyAlignment="1">
      <alignment horizontal="center" vertical="center" shrinkToFit="1"/>
    </xf>
    <xf numFmtId="0" fontId="5" fillId="21" borderId="2" xfId="20" applyNumberFormat="1" applyFont="1" applyFill="1" applyBorder="1" applyAlignment="1">
      <alignment horizontal="center" vertical="center" wrapText="1"/>
    </xf>
    <xf numFmtId="0" fontId="5" fillId="21" borderId="3" xfId="20" applyNumberFormat="1" applyFont="1" applyFill="1" applyBorder="1" applyAlignment="1">
      <alignment horizontal="center" vertical="center" wrapText="1"/>
    </xf>
    <xf numFmtId="0" fontId="5" fillId="21" borderId="3" xfId="19" applyNumberFormat="1" applyFont="1" applyFill="1" applyBorder="1" applyAlignment="1">
      <alignment horizontal="center" vertical="center" wrapText="1" shrinkToFit="1"/>
    </xf>
    <xf numFmtId="0" fontId="17" fillId="22" borderId="0" xfId="0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left" vertical="center"/>
    </xf>
    <xf numFmtId="0" fontId="13" fillId="22" borderId="0" xfId="0" applyFont="1" applyFill="1" applyBorder="1" applyAlignment="1">
      <alignment horizontal="left"/>
    </xf>
    <xf numFmtId="0" fontId="3" fillId="22" borderId="0" xfId="0" applyFont="1" applyFill="1" applyBorder="1" applyAlignment="1">
      <alignment horizontal="left" vertical="center"/>
    </xf>
    <xf numFmtId="0" fontId="8" fillId="22" borderId="0" xfId="0" applyFont="1" applyFill="1" applyBorder="1" applyAlignment="1">
      <alignment horizontal="left" vertical="center"/>
    </xf>
    <xf numFmtId="0" fontId="3" fillId="22" borderId="0" xfId="0" applyFont="1" applyFill="1" applyBorder="1" applyAlignment="1">
      <alignment horizontal="center" vertical="center"/>
    </xf>
    <xf numFmtId="0" fontId="3" fillId="22" borderId="24" xfId="0" applyFont="1" applyFill="1" applyBorder="1" applyAlignment="1">
      <alignment horizontal="left" vertical="center"/>
    </xf>
    <xf numFmtId="0" fontId="8" fillId="22" borderId="10" xfId="0" applyFont="1" applyFill="1" applyBorder="1" applyAlignment="1">
      <alignment horizontal="center" vertical="center"/>
    </xf>
    <xf numFmtId="0" fontId="8" fillId="22" borderId="25" xfId="0" applyFont="1" applyFill="1" applyBorder="1" applyAlignment="1">
      <alignment horizontal="center" vertical="center"/>
    </xf>
    <xf numFmtId="176" fontId="6" fillId="22" borderId="26" xfId="0" applyNumberFormat="1" applyFont="1" applyFill="1" applyBorder="1" applyAlignment="1">
      <alignment horizontal="right" vertical="center"/>
    </xf>
    <xf numFmtId="176" fontId="6" fillId="22" borderId="8" xfId="0" applyNumberFormat="1" applyFont="1" applyFill="1" applyBorder="1" applyAlignment="1">
      <alignment horizontal="right" vertical="center"/>
    </xf>
    <xf numFmtId="176" fontId="8" fillId="22" borderId="1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shrinkToFit="1"/>
    </xf>
    <xf numFmtId="0" fontId="4" fillId="0" borderId="13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0" fontId="4" fillId="0" borderId="27" xfId="0" applyNumberFormat="1" applyFont="1" applyFill="1" applyBorder="1" applyAlignment="1">
      <alignment horizontal="center" vertical="center" wrapText="1"/>
    </xf>
    <xf numFmtId="0" fontId="4" fillId="0" borderId="28" xfId="0" applyNumberFormat="1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31" xfId="0" applyNumberFormat="1" applyFont="1" applyFill="1" applyBorder="1" applyAlignment="1">
      <alignment horizontal="center" vertical="center"/>
    </xf>
    <xf numFmtId="0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5" fillId="0" borderId="31" xfId="0" applyNumberFormat="1" applyFont="1" applyFill="1" applyBorder="1" applyAlignment="1">
      <alignment horizontal="center" vertical="center"/>
    </xf>
    <xf numFmtId="0" fontId="5" fillId="0" borderId="32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6" fontId="5" fillId="0" borderId="15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0" fontId="5" fillId="21" borderId="29" xfId="0" applyFont="1" applyFill="1" applyBorder="1" applyAlignment="1">
      <alignment horizontal="center" vertical="center"/>
    </xf>
    <xf numFmtId="0" fontId="5" fillId="21" borderId="30" xfId="0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34" xfId="0" applyNumberFormat="1" applyFont="1" applyFill="1" applyBorder="1" applyAlignment="1">
      <alignment horizontal="center" vertical="center"/>
    </xf>
    <xf numFmtId="0" fontId="5" fillId="22" borderId="29" xfId="0" applyFont="1" applyFill="1" applyBorder="1" applyAlignment="1">
      <alignment horizontal="center" vertical="center"/>
    </xf>
    <xf numFmtId="0" fontId="5" fillId="22" borderId="30" xfId="0" applyFont="1" applyFill="1" applyBorder="1" applyAlignment="1">
      <alignment horizontal="center" vertical="center"/>
    </xf>
    <xf numFmtId="0" fontId="5" fillId="0" borderId="31" xfId="20" applyNumberFormat="1" applyFont="1" applyFill="1" applyBorder="1" applyAlignment="1">
      <alignment horizontal="center" vertical="center"/>
    </xf>
    <xf numFmtId="0" fontId="5" fillId="0" borderId="32" xfId="20" applyNumberFormat="1" applyFont="1" applyFill="1" applyBorder="1" applyAlignment="1">
      <alignment horizontal="center" vertical="center"/>
    </xf>
    <xf numFmtId="0" fontId="5" fillId="0" borderId="20" xfId="20" applyNumberFormat="1" applyFont="1" applyFill="1" applyBorder="1" applyAlignment="1">
      <alignment horizontal="center" vertical="center"/>
    </xf>
    <xf numFmtId="0" fontId="5" fillId="0" borderId="15" xfId="20" applyNumberFormat="1" applyFont="1" applyFill="1" applyBorder="1" applyAlignment="1">
      <alignment horizontal="center" vertical="center"/>
    </xf>
    <xf numFmtId="0" fontId="5" fillId="0" borderId="34" xfId="2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21" borderId="15" xfId="0" applyFont="1" applyFill="1" applyBorder="1" applyAlignment="1">
      <alignment horizontal="center" vertical="center"/>
    </xf>
    <xf numFmtId="0" fontId="5" fillId="21" borderId="20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2" xfId="2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21" borderId="2" xfId="20" applyNumberFormat="1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right" vertical="center" wrapText="1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4" fillId="0" borderId="22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5" fillId="0" borderId="3" xfId="20" applyNumberFormat="1" applyFont="1" applyFill="1" applyBorder="1" applyAlignment="1">
      <alignment horizontal="center" vertical="center"/>
    </xf>
    <xf numFmtId="0" fontId="5" fillId="0" borderId="14" xfId="20" applyNumberFormat="1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 wrapText="1"/>
    </xf>
    <xf numFmtId="0" fontId="7" fillId="21" borderId="15" xfId="0" applyFont="1" applyFill="1" applyBorder="1" applyAlignment="1">
      <alignment horizontal="center" vertical="center" wrapText="1"/>
    </xf>
    <xf numFmtId="0" fontId="6" fillId="0" borderId="35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4" fillId="0" borderId="40" xfId="0" applyNumberFormat="1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 wrapText="1"/>
    </xf>
    <xf numFmtId="0" fontId="6" fillId="0" borderId="23" xfId="0" applyNumberFormat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5" fillId="0" borderId="16" xfId="0" applyNumberFormat="1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3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7" xfId="20" applyNumberFormat="1" applyFont="1" applyFill="1" applyBorder="1" applyAlignment="1">
      <alignment horizontal="center" vertical="center" wrapText="1"/>
    </xf>
    <xf numFmtId="0" fontId="5" fillId="0" borderId="22" xfId="20" applyNumberFormat="1" applyFont="1" applyFill="1" applyBorder="1" applyAlignment="1">
      <alignment horizontal="center" vertical="center" wrapText="1"/>
    </xf>
    <xf numFmtId="0" fontId="5" fillId="21" borderId="3" xfId="20" applyNumberFormat="1" applyFont="1" applyFill="1" applyBorder="1" applyAlignment="1">
      <alignment horizontal="center" vertical="center" wrapText="1"/>
    </xf>
    <xf numFmtId="0" fontId="5" fillId="0" borderId="35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 wrapText="1"/>
    </xf>
    <xf numFmtId="0" fontId="5" fillId="0" borderId="6" xfId="20" applyNumberFormat="1" applyFont="1" applyFill="1" applyBorder="1" applyAlignment="1">
      <alignment horizontal="center" vertical="center"/>
    </xf>
    <xf numFmtId="0" fontId="5" fillId="0" borderId="1" xfId="20" applyNumberFormat="1" applyFont="1" applyFill="1" applyBorder="1" applyAlignment="1">
      <alignment horizontal="center" vertical="center"/>
    </xf>
    <xf numFmtId="176" fontId="5" fillId="0" borderId="41" xfId="20" applyNumberFormat="1" applyFont="1" applyFill="1" applyBorder="1" applyAlignment="1">
      <alignment horizontal="center" vertical="center" wrapText="1"/>
    </xf>
    <xf numFmtId="176" fontId="5" fillId="0" borderId="12" xfId="20" applyNumberFormat="1" applyFont="1" applyFill="1" applyBorder="1" applyAlignment="1">
      <alignment horizontal="center" vertical="center" wrapText="1"/>
    </xf>
    <xf numFmtId="0" fontId="0" fillId="0" borderId="47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5" fillId="21" borderId="41" xfId="20" applyNumberFormat="1" applyFont="1" applyFill="1" applyBorder="1" applyAlignment="1">
      <alignment horizontal="center" vertical="center"/>
    </xf>
    <xf numFmtId="0" fontId="5" fillId="21" borderId="39" xfId="20" applyNumberFormat="1" applyFont="1" applyFill="1" applyBorder="1" applyAlignment="1">
      <alignment horizontal="center" vertical="center"/>
    </xf>
    <xf numFmtId="0" fontId="5" fillId="21" borderId="12" xfId="20" applyNumberFormat="1" applyFont="1" applyFill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6" fontId="8" fillId="0" borderId="25" xfId="0" applyNumberFormat="1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" fillId="20" borderId="49" xfId="0" applyFont="1" applyFill="1" applyBorder="1" applyAlignment="1">
      <alignment horizontal="center" vertical="center"/>
    </xf>
    <xf numFmtId="0" fontId="1" fillId="20" borderId="50" xfId="0" applyFont="1" applyFill="1" applyBorder="1" applyAlignment="1">
      <alignment horizontal="center" vertical="center"/>
    </xf>
    <xf numFmtId="0" fontId="1" fillId="20" borderId="51" xfId="0" applyFont="1" applyFill="1" applyBorder="1" applyAlignment="1">
      <alignment horizontal="center" vertical="center"/>
    </xf>
    <xf numFmtId="0" fontId="1" fillId="7" borderId="49" xfId="0" applyFont="1" applyFill="1" applyBorder="1" applyAlignment="1">
      <alignment horizontal="center" vertical="center"/>
    </xf>
    <xf numFmtId="0" fontId="1" fillId="7" borderId="51" xfId="0" applyFont="1" applyFill="1" applyBorder="1" applyAlignment="1">
      <alignment horizontal="center" vertical="center"/>
    </xf>
    <xf numFmtId="0" fontId="1" fillId="7" borderId="52" xfId="0" applyFont="1" applyFill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0" fontId="1" fillId="7" borderId="5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56" xfId="0" applyFont="1" applyFill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5" fillId="0" borderId="2" xfId="0" applyNumberFormat="1" applyFont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 wrapText="1"/>
    </xf>
  </cellXfs>
  <cellStyles count="27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常规" xfId="0" builtinId="0"/>
    <cellStyle name="常规_Sheet1" xfId="19"/>
    <cellStyle name="常规_五金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FEF2D6AE-79C4-497C-8D69-4E0F45FCFBC5}" ax:license="My run-time license key" ax:persistence="persistPropertyBag">
  <ax:ocxPr ax:name="_cx" ax:value="7011"/>
  <ax:ocxPr ax:name="_cy" ax:value="1693"/>
  <ax:ocxPr ax:name="BackColor" ax:value="16777215"/>
  <ax:ocxPr ax:name="BackStyle" ax:value="0"/>
  <ax:ocxPr ax:name="Enabled" ax:value="-1"/>
  <ax:ocxPr ax:name="Font">
    <ax:font ax:persistence="persistPropertyBag">
      <ax:ocxPr ax:name="Name" ax:value="宋体"/>
      <ax:ocxPr ax:name="Size" ax:value="15"/>
      <ax:ocxPr ax:name="Charset" ax:value="134"/>
      <ax:ocxPr ax:name="Weight" ax:value="400"/>
      <ax:ocxPr ax:name="Underline" ax:value="0"/>
      <ax:ocxPr ax:name="Italic" ax:value="0"/>
      <ax:ocxPr ax:name="Strikethrough" ax:value="0"/>
    </ax:font>
  </ax:ocxPr>
  <ax:ocxPr ax:name="ForeColor" ax:value="0"/>
  <ax:ocxPr ax:name="Text" ax:value="ZY16060405F02"/>
  <ax:ocxPr ax:name="TextAlignment" ax:value="0"/>
  <ax:ocxPr ax:name="BarCode" ax:value="20"/>
  <ax:ocxPr ax:name="CDMethod" ax:value="1"/>
  <ax:ocxPr ax:name="CountCheckDigits" ax:value="0"/>
  <ax:ocxPr ax:name="EscapeSequences" ax:value="0"/>
  <ax:ocxPr ax:name="Format" ax:value=""/>
  <ax:ocxPr ax:name="BearerBarWidth" ax:value="-1"/>
  <ax:ocxPr ax:name="BearerBarType" ax:value="0"/>
  <ax:ocxPr ax:name="ModuleWidth" ax:value="339"/>
  <ax:ocxPr ax:name="Orientation" ax:value="0"/>
  <ax:ocxPr ax:name="PrintDataText" ax:value="-1"/>
  <ax:ocxPr ax:name="PrintTextAbove" ax:value="0"/>
  <ax:ocxPr ax:name="Ratio" ax:value=""/>
  <ax:ocxPr ax:name="RatioHint" ax:value="1B:2B:3B:4B:1S:2S:3S:4S"/>
  <ax:ocxPr ax:name="RatioDefault" ax:value="1:2:3:4:1:2:3:4"/>
  <ax:ocxPr ax:name="TextColor" ax:value="0"/>
  <ax:ocxPr ax:name="LastError" ax:value="²Ù×÷³É¹¦Íê³É¡£ "/>
  <ax:ocxPr ax:name="LastErrorNo" ax:value="0"/>
  <ax:ocxPr ax:name="MustFit" ax:value="0"/>
  <ax:ocxPr ax:name="TextDistance" ax:value="0"/>
  <ax:ocxPr ax:name="NotchHeight" ax:value="-1"/>
  <ax:ocxPr ax:name="CountModules" ax:value="156"/>
  <ax:ocxPr ax:name="DrawStatus" ax:value="0"/>
  <ax:ocxPr ax:name="SuppressErrorMsg" ax:value="0"/>
  <ax:ocxPr ax:name="CountRows" ax:value="1"/>
  <ax:ocxPr ax:name="EncodingMode" ax:value="0"/>
  <ax:ocxPr ax:name="OptResolution" ax:value="0"/>
  <ax:ocxPr ax:name="DisplayText" ax:value=""/>
  <ax:ocxPr ax:name="BarWidthReduction" ax:value="0"/>
  <ax:ocxPr ax:name="BarWidthReductionUnit" ax:value="0"/>
  <ax:ocxPr ax:name="Quality" ax:value="92"/>
  <ax:ocxPr ax:name="CompositeComponent" ax:value="0"/>
  <ax:ocxPr ax:name="RSS_SegmPerRow" ax:value="-1"/>
  <ax:ocxPr ax:name="TrimSpaces" ax:value="0"/>
  <ax:ocxPr ax:name="DefaultSet" ax:value="0"/>
  <ax:ocxPr ax:name="QuietZoneUnit" ax:value="0"/>
  <ax:ocxPr ax:name="QuietZoneLeft" ax:value="0"/>
  <ax:ocxPr ax:name="QuietZoneRight" ax:value="0"/>
  <ax:ocxPr ax:name="QuietZoneTop" ax:value="0"/>
  <ax:ocxPr ax:name="QuietZoneBottom" ax:value="0"/>
  <ax:ocxPr ax:name="Compression" ax:value="0"/>
  <ax:ocxPr ax:name="SizeMode" ax:value="0"/>
  <ax:ocxPr ax:name="Dpi" ax:value="300"/>
  <ax:ocxPr ax:name="Decoder" ax:value="1"/>
  <ax:ocxPr ax:name="DrawMode" ax:value="0"/>
  <ax:ocxPr ax:name="CodePage" ax:value="1"/>
  <ax:ocxPr ax:name="CodePageCustom" ax:value="0"/>
  <ax:ocxPr ax:name="PropertyInternal" ax:value=""/>
  <ax:ocxPr ax:name="MaximumTextIndex" ax:value="5"/>
  <ax:ocxPr ax:name="ActiveTextIndex" ax:value="0"/>
  <ax:ocxPr ax:name="TextPositionLeft" ax:value="0"/>
  <ax:ocxPr ax:name="TextPositionTop" ax:value="0"/>
  <ax:ocxPr ax:name="TextBlockWidth" ax:value="0"/>
  <ax:ocxPr ax:name="TextBlockHeight" ax:value="0"/>
  <ax:ocxPr ax:name="TextClipping" ax:value="-1"/>
  <ax:ocxPr ax:name="WordWrappingEnabled" ax:value="-1"/>
  <ax:ocxPr ax:name="TextRotation" ax:value="0"/>
  <ax:ocxPr ax:name="CBF_Rows" ax:value="-1"/>
  <ax:ocxPr ax:name="CBF_Columns" ax:value="-1"/>
  <ax:ocxPr ax:name="CBF_RowHeight" ax:value="-1"/>
  <ax:ocxPr ax:name="CBF_RowSeparatorHeight" ax:value="-1"/>
  <ax:ocxPr ax:name="CBF_Format" ax:value="0"/>
  <ax:ocxPr ax:name="DM_Size" ax:value="0"/>
  <ax:ocxPr ax:name="DM_Rectangular" ax:value="0"/>
  <ax:ocxPr ax:name="DM_Format" ax:value="0"/>
  <ax:ocxPr ax:name="DM_EnforceBinary" ax:value="0"/>
  <ax:ocxPr ax:name="DM_AppendIndex" ax:value="-1"/>
  <ax:ocxPr ax:name="DM_AppendCount" ax:value="-1"/>
  <ax:ocxPr ax:name="DM_AppendFileID" ax:value="-1"/>
  <ax:ocxPr ax:name="Aztec_Size" ax:value="0"/>
  <ax:ocxPr ax:name="Aztec_EnforceBinary" ax:value="0"/>
  <ax:ocxPr ax:name="Aztec_ErrorCorrection" ax:value="-1"/>
  <ax:ocxPr ax:name="Aztec_Runes" ax:value="0"/>
  <ax:ocxPr ax:name="Aztec_Format" ax:value="0"/>
  <ax:ocxPr ax:name="Aztec_FormatSpecifier" ax:value=""/>
  <ax:ocxPr ax:name="Aztec_AppendActive" ax:value="0"/>
  <ax:ocxPr ax:name="Aztec_AppendIndex" ax:value="65"/>
  <ax:ocxPr ax:name="Aztec_AppendTotal" ax:value="65"/>
  <ax:ocxPr ax:name="Aztec_AppendMessageID" ax:value=""/>
  <ax:ocxPr ax:name="MAXI_Mode" ax:value="4"/>
  <ax:ocxPr ax:name="MAXI_AppendIndex" ax:value="-1"/>
  <ax:ocxPr ax:name="MAXI_AppendCount" ax:value="-1"/>
  <ax:ocxPr ax:name="MAXI_Undercut" ax:value="-1"/>
  <ax:ocxPr ax:name="MAXI_Preamble" ax:value="0"/>
  <ax:ocxPr ax:name="MAXI_PostalCode" ax:value=""/>
  <ax:ocxPr ax:name="MAXI_CountryCode" ax:value=""/>
  <ax:ocxPr ax:name="MAXI_ServiceClass" ax:value=""/>
  <ax:ocxPr ax:name="MAXI_Date" ax:value="96"/>
  <ax:ocxPr ax:name="PDF417_Rows" ax:value="-1"/>
  <ax:ocxPr ax:name="PDF417_Columns" ax:value="-1"/>
  <ax:ocxPr ax:name="PDF417_ECLevel" ax:value="-1"/>
  <ax:ocxPr ax:name="PDF417_EncodationMode" ax:value="0"/>
  <ax:ocxPr ax:name="PDF417_RowHeight" ax:value="-1"/>
  <ax:ocxPr ax:name="PDF417_FileName" ax:value=""/>
  <ax:ocxPr ax:name="PDF417_SegmentCount" ax:value="-1"/>
  <ax:ocxPr ax:name="PDF417_TimeStamp" ax:value="-1"/>
  <ax:ocxPr ax:name="PDF417_Sender" ax:value=""/>
  <ax:ocxPr ax:name="PDF417_Addressee" ax:value=""/>
  <ax:ocxPr ax:name="PDF417_FileSize" ax:value="-1"/>
  <ax:ocxPr ax:name="PDF417_CheckSum" ax:value="-1"/>
  <ax:ocxPr ax:name="PDF417_RatioRowCol" ax:value=""/>
  <ax:ocxPr ax:name="PDF417_SegmentIndex" ax:value="-1"/>
  <ax:ocxPr ax:name="PDF417_FileID" ax:value=""/>
  <ax:ocxPr ax:name="PDF417_LastSegment" ax:value="0"/>
  <ax:ocxPr ax:name="MicroPDF_Mode" ax:value="0"/>
  <ax:ocxPr ax:name="MicroPDF_Version" ax:value="0"/>
  <ax:ocxPr ax:name="QR_Version" ax:value="0"/>
  <ax:ocxPr ax:name="MQR_Version" ax:value="0"/>
  <ax:ocxPr ax:name="QR_Format" ax:value="0"/>
  <ax:ocxPr ax:name="QR_FmtAppIndicator" ax:value=""/>
  <ax:ocxPr ax:name="QR_ECLevel" ax:value="1"/>
  <ax:ocxPr ax:name="QR_Mask" ax:value="-1"/>
  <ax:ocxPr ax:name="MQR_Mask" ax:value="-1"/>
  <ax:ocxPr ax:name="QR_AppendIndex" ax:value="-1"/>
  <ax:ocxPr ax:name="QR_AppendCount" ax:value="-1"/>
  <ax:ocxPr ax:name="QR_AppendParity" ax:value="-1"/>
  <ax:ocxPr ax:name="QR_KanjiChineseCompaction" ax:value="-1"/>
  <ax:ocxPr ax:name="MultiBC_Enabled" ax:value="0"/>
  <ax:ocxPr ax:name="MultiBC_Rows" ax:value="-1"/>
  <ax:ocxPr ax:name="MultiBC_Columns" ax:value="-1"/>
  <ax:ocxPr ax:name="MultiBC_HorizontalDistance" ax:value="-1"/>
  <ax:ocxPr ax:name="MultiBC_VerticalDistance" ax:value="-1"/>
  <ax:ocxPr ax:name="MultiBC_StructuredAppend" ax:value="1"/>
  <ax:ocxPr ax:name="MultiBC_DataLimit" ax:value="-1"/>
  <ax:ocxPr ax:name="MultiBC_DynamicBoundingRect" ax:value="0"/>
</ax:ocx>
</file>

<file path=xl/activeX/activeX2.xml><?xml version="1.0" encoding="utf-8"?>
<ax:ocx xmlns:ax="http://schemas.microsoft.com/office/2006/activeX" xmlns:r="http://schemas.openxmlformats.org/officeDocument/2006/relationships" ax:classid="{FEF2D6AE-79C4-497C-8D69-4E0F45FCFBC5}" ax:license="My run-time license key" ax:persistence="persistPropertyBag">
  <ax:ocxPr ax:name="_cx" ax:value="9340"/>
  <ax:ocxPr ax:name="_cy" ax:value="2249"/>
  <ax:ocxPr ax:name="BackColor" ax:value="16777215"/>
  <ax:ocxPr ax:name="BackStyle" ax:value="0"/>
  <ax:ocxPr ax:name="Enabled" ax:value="-1"/>
  <ax:ocxPr ax:name="Font">
    <ax:font ax:persistence="persistPropertyBag">
      <ax:ocxPr ax:name="Name" ax:value="宋体"/>
      <ax:ocxPr ax:name="Size" ax:value="15"/>
      <ax:ocxPr ax:name="Charset" ax:value="134"/>
      <ax:ocxPr ax:name="Weight" ax:value="400"/>
      <ax:ocxPr ax:name="Underline" ax:value="0"/>
      <ax:ocxPr ax:name="Italic" ax:value="0"/>
      <ax:ocxPr ax:name="Strikethrough" ax:value="0"/>
    </ax:font>
  </ax:ocxPr>
  <ax:ocxPr ax:name="ForeColor" ax:value="0"/>
  <ax:ocxPr ax:name="Text" ax:value="ZY16060405F02"/>
  <ax:ocxPr ax:name="TextAlignment" ax:value="0"/>
  <ax:ocxPr ax:name="BarCode" ax:value="20"/>
  <ax:ocxPr ax:name="CDMethod" ax:value="1"/>
  <ax:ocxPr ax:name="CountCheckDigits" ax:value="0"/>
  <ax:ocxPr ax:name="EscapeSequences" ax:value="0"/>
  <ax:ocxPr ax:name="Format" ax:value=""/>
  <ax:ocxPr ax:name="BearerBarWidth" ax:value="-1"/>
  <ax:ocxPr ax:name="BearerBarType" ax:value="0"/>
  <ax:ocxPr ax:name="ModuleWidth" ax:value="339"/>
  <ax:ocxPr ax:name="Orientation" ax:value="0"/>
  <ax:ocxPr ax:name="PrintDataText" ax:value="-1"/>
  <ax:ocxPr ax:name="PrintTextAbove" ax:value="0"/>
  <ax:ocxPr ax:name="Ratio" ax:value=""/>
  <ax:ocxPr ax:name="RatioHint" ax:value="1B:2B:3B:4B:1S:2S:3S:4S"/>
  <ax:ocxPr ax:name="RatioDefault" ax:value="1:2:3:4:1:2:3:4"/>
  <ax:ocxPr ax:name="TextColor" ax:value="0"/>
  <ax:ocxPr ax:name="LastError" ax:value="²Ù×÷³É¹¦Íê³É¡£ "/>
  <ax:ocxPr ax:name="LastErrorNo" ax:value="0"/>
  <ax:ocxPr ax:name="MustFit" ax:value="0"/>
  <ax:ocxPr ax:name="TextDistance" ax:value="0"/>
  <ax:ocxPr ax:name="NotchHeight" ax:value="-1"/>
  <ax:ocxPr ax:name="CountModules" ax:value="156"/>
  <ax:ocxPr ax:name="DrawStatus" ax:value="0"/>
  <ax:ocxPr ax:name="SuppressErrorMsg" ax:value="0"/>
  <ax:ocxPr ax:name="CountRows" ax:value="1"/>
  <ax:ocxPr ax:name="EncodingMode" ax:value="0"/>
  <ax:ocxPr ax:name="OptResolution" ax:value="0"/>
  <ax:ocxPr ax:name="DisplayText" ax:value=""/>
  <ax:ocxPr ax:name="BarWidthReduction" ax:value="0"/>
  <ax:ocxPr ax:name="BarWidthReductionUnit" ax:value="0"/>
  <ax:ocxPr ax:name="Quality" ax:value="93"/>
  <ax:ocxPr ax:name="CompositeComponent" ax:value="0"/>
  <ax:ocxPr ax:name="RSS_SegmPerRow" ax:value="-1"/>
  <ax:ocxPr ax:name="TrimSpaces" ax:value="0"/>
  <ax:ocxPr ax:name="DefaultSet" ax:value="0"/>
  <ax:ocxPr ax:name="QuietZoneUnit" ax:value="0"/>
  <ax:ocxPr ax:name="QuietZoneLeft" ax:value="0"/>
  <ax:ocxPr ax:name="QuietZoneRight" ax:value="0"/>
  <ax:ocxPr ax:name="QuietZoneTop" ax:value="0"/>
  <ax:ocxPr ax:name="QuietZoneBottom" ax:value="0"/>
  <ax:ocxPr ax:name="Compression" ax:value="0"/>
  <ax:ocxPr ax:name="SizeMode" ax:value="0"/>
  <ax:ocxPr ax:name="Dpi" ax:value="300"/>
  <ax:ocxPr ax:name="Decoder" ax:value="1"/>
  <ax:ocxPr ax:name="DrawMode" ax:value="0"/>
  <ax:ocxPr ax:name="CodePage" ax:value="1"/>
  <ax:ocxPr ax:name="CodePageCustom" ax:value="0"/>
  <ax:ocxPr ax:name="PropertyInternal" ax:value=""/>
  <ax:ocxPr ax:name="MaximumTextIndex" ax:value="5"/>
  <ax:ocxPr ax:name="ActiveTextIndex" ax:value="0"/>
  <ax:ocxPr ax:name="TextPositionLeft" ax:value="0"/>
  <ax:ocxPr ax:name="TextPositionTop" ax:value="0"/>
  <ax:ocxPr ax:name="TextBlockWidth" ax:value="0"/>
  <ax:ocxPr ax:name="TextBlockHeight" ax:value="0"/>
  <ax:ocxPr ax:name="TextClipping" ax:value="-1"/>
  <ax:ocxPr ax:name="WordWrappingEnabled" ax:value="-1"/>
  <ax:ocxPr ax:name="TextRotation" ax:value="0"/>
  <ax:ocxPr ax:name="CBF_Rows" ax:value="-1"/>
  <ax:ocxPr ax:name="CBF_Columns" ax:value="-1"/>
  <ax:ocxPr ax:name="CBF_RowHeight" ax:value="-1"/>
  <ax:ocxPr ax:name="CBF_RowSeparatorHeight" ax:value="-1"/>
  <ax:ocxPr ax:name="CBF_Format" ax:value="0"/>
  <ax:ocxPr ax:name="DM_Size" ax:value="0"/>
  <ax:ocxPr ax:name="DM_Rectangular" ax:value="0"/>
  <ax:ocxPr ax:name="DM_Format" ax:value="0"/>
  <ax:ocxPr ax:name="DM_EnforceBinary" ax:value="0"/>
  <ax:ocxPr ax:name="DM_AppendIndex" ax:value="-1"/>
  <ax:ocxPr ax:name="DM_AppendCount" ax:value="-1"/>
  <ax:ocxPr ax:name="DM_AppendFileID" ax:value="-1"/>
  <ax:ocxPr ax:name="Aztec_Size" ax:value="0"/>
  <ax:ocxPr ax:name="Aztec_EnforceBinary" ax:value="0"/>
  <ax:ocxPr ax:name="Aztec_ErrorCorrection" ax:value="-1"/>
  <ax:ocxPr ax:name="Aztec_Runes" ax:value="0"/>
  <ax:ocxPr ax:name="Aztec_Format" ax:value="0"/>
  <ax:ocxPr ax:name="Aztec_FormatSpecifier" ax:value=""/>
  <ax:ocxPr ax:name="Aztec_AppendActive" ax:value="0"/>
  <ax:ocxPr ax:name="Aztec_AppendIndex" ax:value="65"/>
  <ax:ocxPr ax:name="Aztec_AppendTotal" ax:value="65"/>
  <ax:ocxPr ax:name="Aztec_AppendMessageID" ax:value=""/>
  <ax:ocxPr ax:name="MAXI_Mode" ax:value="4"/>
  <ax:ocxPr ax:name="MAXI_AppendIndex" ax:value="-1"/>
  <ax:ocxPr ax:name="MAXI_AppendCount" ax:value="-1"/>
  <ax:ocxPr ax:name="MAXI_Undercut" ax:value="-1"/>
  <ax:ocxPr ax:name="MAXI_Preamble" ax:value="0"/>
  <ax:ocxPr ax:name="MAXI_PostalCode" ax:value=""/>
  <ax:ocxPr ax:name="MAXI_CountryCode" ax:value=""/>
  <ax:ocxPr ax:name="MAXI_ServiceClass" ax:value=""/>
  <ax:ocxPr ax:name="MAXI_Date" ax:value="96"/>
  <ax:ocxPr ax:name="PDF417_Rows" ax:value="-1"/>
  <ax:ocxPr ax:name="PDF417_Columns" ax:value="-1"/>
  <ax:ocxPr ax:name="PDF417_ECLevel" ax:value="-1"/>
  <ax:ocxPr ax:name="PDF417_EncodationMode" ax:value="0"/>
  <ax:ocxPr ax:name="PDF417_RowHeight" ax:value="-1"/>
  <ax:ocxPr ax:name="PDF417_FileName" ax:value=""/>
  <ax:ocxPr ax:name="PDF417_SegmentCount" ax:value="-1"/>
  <ax:ocxPr ax:name="PDF417_TimeStamp" ax:value="-1"/>
  <ax:ocxPr ax:name="PDF417_Sender" ax:value=""/>
  <ax:ocxPr ax:name="PDF417_Addressee" ax:value=""/>
  <ax:ocxPr ax:name="PDF417_FileSize" ax:value="-1"/>
  <ax:ocxPr ax:name="PDF417_CheckSum" ax:value="-1"/>
  <ax:ocxPr ax:name="PDF417_RatioRowCol" ax:value=""/>
  <ax:ocxPr ax:name="PDF417_SegmentIndex" ax:value="-1"/>
  <ax:ocxPr ax:name="PDF417_FileID" ax:value=""/>
  <ax:ocxPr ax:name="PDF417_LastSegment" ax:value="0"/>
  <ax:ocxPr ax:name="MicroPDF_Mode" ax:value="0"/>
  <ax:ocxPr ax:name="MicroPDF_Version" ax:value="0"/>
  <ax:ocxPr ax:name="QR_Version" ax:value="0"/>
  <ax:ocxPr ax:name="MQR_Version" ax:value="0"/>
  <ax:ocxPr ax:name="QR_Format" ax:value="0"/>
  <ax:ocxPr ax:name="QR_FmtAppIndicator" ax:value=""/>
  <ax:ocxPr ax:name="QR_ECLevel" ax:value="1"/>
  <ax:ocxPr ax:name="QR_Mask" ax:value="-1"/>
  <ax:ocxPr ax:name="MQR_Mask" ax:value="-1"/>
  <ax:ocxPr ax:name="QR_AppendIndex" ax:value="-1"/>
  <ax:ocxPr ax:name="QR_AppendCount" ax:value="-1"/>
  <ax:ocxPr ax:name="QR_AppendParity" ax:value="-1"/>
  <ax:ocxPr ax:name="QR_KanjiChineseCompaction" ax:value="-1"/>
  <ax:ocxPr ax:name="MultiBC_Enabled" ax:value="0"/>
  <ax:ocxPr ax:name="MultiBC_Rows" ax:value="-1"/>
  <ax:ocxPr ax:name="MultiBC_Columns" ax:value="-1"/>
  <ax:ocxPr ax:name="MultiBC_HorizontalDistance" ax:value="-1"/>
  <ax:ocxPr ax:name="MultiBC_VerticalDistance" ax:value="-1"/>
  <ax:ocxPr ax:name="MultiBC_StructuredAppend" ax:value="1"/>
  <ax:ocxPr ax:name="MultiBC_DataLimit" ax:value="-1"/>
  <ax:ocxPr ax:name="MultiBC_DynamicBoundingRect" ax:value="0"/>
</ax:ocx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161925</xdr:colOff>
      <xdr:row>1</xdr:row>
      <xdr:rowOff>0</xdr:rowOff>
    </xdr:to>
    <xdr:pic>
      <xdr:nvPicPr>
        <xdr:cNvPr id="12498" name="Picture 2" descr="图形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0"/>
          <a:ext cx="1238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0</xdr:rowOff>
    </xdr:to>
    <xdr:pic>
      <xdr:nvPicPr>
        <xdr:cNvPr id="14438" name="Picture 1" descr="图形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3825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K58"/>
  <sheetViews>
    <sheetView workbookViewId="0">
      <selection activeCell="A18" sqref="A18"/>
    </sheetView>
  </sheetViews>
  <sheetFormatPr defaultColWidth="9" defaultRowHeight="13.5"/>
  <sheetData>
    <row r="1" spans="1:11">
      <c r="A1" t="s">
        <v>212</v>
      </c>
    </row>
    <row r="2" spans="1:11">
      <c r="A2" t="s">
        <v>213</v>
      </c>
      <c r="B2" t="s">
        <v>214</v>
      </c>
    </row>
    <row r="3" spans="1:11">
      <c r="A3" t="s">
        <v>215</v>
      </c>
    </row>
    <row r="4" spans="1:11">
      <c r="A4" t="s">
        <v>216</v>
      </c>
    </row>
    <row r="5" spans="1:11">
      <c r="A5" t="s">
        <v>217</v>
      </c>
    </row>
    <row r="6" spans="1:11">
      <c r="A6" t="s">
        <v>218</v>
      </c>
    </row>
    <row r="8" spans="1:11">
      <c r="A8" t="s">
        <v>219</v>
      </c>
      <c r="B8" t="s">
        <v>220</v>
      </c>
      <c r="C8" t="s">
        <v>3</v>
      </c>
      <c r="D8" t="s">
        <v>221</v>
      </c>
      <c r="E8" t="s">
        <v>222</v>
      </c>
      <c r="F8" t="s">
        <v>223</v>
      </c>
      <c r="G8" t="s">
        <v>224</v>
      </c>
      <c r="H8" t="s">
        <v>225</v>
      </c>
      <c r="I8" t="s">
        <v>7</v>
      </c>
      <c r="J8" t="s">
        <v>226</v>
      </c>
      <c r="K8" t="s">
        <v>227</v>
      </c>
    </row>
    <row r="10" spans="1:11">
      <c r="A10" t="s">
        <v>228</v>
      </c>
    </row>
    <row r="11" spans="1:11">
      <c r="A11" t="s">
        <v>229</v>
      </c>
      <c r="B11" t="s">
        <v>230</v>
      </c>
      <c r="C11" t="s">
        <v>231</v>
      </c>
    </row>
    <row r="12" spans="1:11">
      <c r="A12" t="s">
        <v>232</v>
      </c>
      <c r="B12" t="s">
        <v>233</v>
      </c>
      <c r="C12" t="s">
        <v>234</v>
      </c>
    </row>
    <row r="13" spans="1:11">
      <c r="A13" t="s">
        <v>235</v>
      </c>
      <c r="B13" t="s">
        <v>236</v>
      </c>
    </row>
    <row r="14" spans="1:11">
      <c r="A14">
        <v>1</v>
      </c>
      <c r="B14" t="s">
        <v>237</v>
      </c>
      <c r="C14" t="s">
        <v>238</v>
      </c>
      <c r="D14">
        <v>78.400000000000006</v>
      </c>
      <c r="E14">
        <v>1648.4</v>
      </c>
      <c r="F14">
        <v>1650</v>
      </c>
      <c r="G14">
        <v>80</v>
      </c>
      <c r="H14">
        <v>18</v>
      </c>
      <c r="I14">
        <v>2</v>
      </c>
    </row>
    <row r="15" spans="1:11">
      <c r="A15">
        <v>2</v>
      </c>
      <c r="B15" t="s">
        <v>239</v>
      </c>
      <c r="C15" t="s">
        <v>238</v>
      </c>
      <c r="D15">
        <v>96.4</v>
      </c>
      <c r="E15">
        <v>1594.4</v>
      </c>
      <c r="F15">
        <v>1596</v>
      </c>
      <c r="G15">
        <v>98</v>
      </c>
      <c r="H15">
        <v>18</v>
      </c>
      <c r="I15">
        <v>1</v>
      </c>
    </row>
    <row r="16" spans="1:11">
      <c r="A16">
        <v>3</v>
      </c>
      <c r="B16" t="s">
        <v>240</v>
      </c>
      <c r="C16" t="s">
        <v>238</v>
      </c>
      <c r="D16">
        <v>96.4</v>
      </c>
      <c r="E16">
        <v>1594.4</v>
      </c>
      <c r="F16">
        <v>1596</v>
      </c>
      <c r="G16">
        <v>98</v>
      </c>
      <c r="H16">
        <v>18</v>
      </c>
      <c r="I16">
        <v>2</v>
      </c>
    </row>
    <row r="17" spans="1:11">
      <c r="A17">
        <v>4</v>
      </c>
      <c r="B17" t="s">
        <v>241</v>
      </c>
      <c r="C17" t="s">
        <v>238</v>
      </c>
      <c r="D17">
        <v>78.400000000000006</v>
      </c>
      <c r="E17">
        <v>778.4</v>
      </c>
      <c r="F17">
        <v>780</v>
      </c>
      <c r="G17">
        <v>80</v>
      </c>
      <c r="H17">
        <v>18</v>
      </c>
      <c r="I17">
        <v>4</v>
      </c>
      <c r="J17">
        <v>1080</v>
      </c>
    </row>
    <row r="18" spans="1:11">
      <c r="A18">
        <v>5</v>
      </c>
      <c r="B18" t="s">
        <v>242</v>
      </c>
      <c r="C18" t="s">
        <v>238</v>
      </c>
      <c r="D18">
        <v>78.400000000000006</v>
      </c>
      <c r="E18">
        <v>712.4</v>
      </c>
      <c r="F18">
        <v>714</v>
      </c>
      <c r="G18">
        <v>80</v>
      </c>
      <c r="H18">
        <v>18</v>
      </c>
      <c r="I18">
        <v>1</v>
      </c>
      <c r="J18">
        <v>1066</v>
      </c>
    </row>
    <row r="19" spans="1:11">
      <c r="A19">
        <v>6</v>
      </c>
      <c r="B19" t="s">
        <v>243</v>
      </c>
      <c r="C19" t="s">
        <v>238</v>
      </c>
      <c r="D19">
        <v>2148.4</v>
      </c>
      <c r="E19">
        <v>597.70000000000005</v>
      </c>
      <c r="F19">
        <v>2150</v>
      </c>
      <c r="G19">
        <v>600</v>
      </c>
      <c r="H19">
        <v>18</v>
      </c>
      <c r="I19">
        <v>1</v>
      </c>
      <c r="J19">
        <v>1049</v>
      </c>
    </row>
    <row r="20" spans="1:11">
      <c r="A20">
        <v>7</v>
      </c>
      <c r="B20" t="s">
        <v>243</v>
      </c>
      <c r="C20" t="s">
        <v>238</v>
      </c>
      <c r="D20">
        <v>678.4</v>
      </c>
      <c r="E20">
        <v>577.70000000000005</v>
      </c>
      <c r="F20">
        <v>680</v>
      </c>
      <c r="G20">
        <v>580</v>
      </c>
      <c r="H20">
        <v>18</v>
      </c>
      <c r="I20">
        <v>1</v>
      </c>
      <c r="J20">
        <v>1081</v>
      </c>
    </row>
    <row r="21" spans="1:11">
      <c r="A21">
        <v>8</v>
      </c>
      <c r="B21" t="s">
        <v>244</v>
      </c>
      <c r="C21" t="s">
        <v>238</v>
      </c>
      <c r="D21">
        <v>712.4</v>
      </c>
      <c r="E21">
        <v>497.7</v>
      </c>
      <c r="F21">
        <v>714</v>
      </c>
      <c r="G21">
        <v>500</v>
      </c>
      <c r="H21">
        <v>18</v>
      </c>
      <c r="I21">
        <v>1</v>
      </c>
      <c r="J21">
        <v>1071</v>
      </c>
    </row>
    <row r="22" spans="1:11">
      <c r="A22">
        <v>9</v>
      </c>
      <c r="B22" t="s">
        <v>244</v>
      </c>
      <c r="C22" t="s">
        <v>238</v>
      </c>
      <c r="D22">
        <v>412.4</v>
      </c>
      <c r="E22">
        <v>497.7</v>
      </c>
      <c r="F22">
        <v>414</v>
      </c>
      <c r="G22">
        <v>500</v>
      </c>
      <c r="H22">
        <v>18</v>
      </c>
      <c r="I22">
        <v>2</v>
      </c>
      <c r="J22">
        <v>1054</v>
      </c>
    </row>
    <row r="23" spans="1:11">
      <c r="A23">
        <v>10</v>
      </c>
      <c r="B23" t="s">
        <v>245</v>
      </c>
      <c r="C23" t="s">
        <v>238</v>
      </c>
      <c r="D23">
        <v>412.4</v>
      </c>
      <c r="E23">
        <v>497.7</v>
      </c>
      <c r="F23">
        <v>414</v>
      </c>
      <c r="G23">
        <v>500</v>
      </c>
      <c r="H23">
        <v>18</v>
      </c>
      <c r="I23">
        <v>2</v>
      </c>
      <c r="J23">
        <v>1053</v>
      </c>
    </row>
    <row r="24" spans="1:11">
      <c r="A24">
        <v>11</v>
      </c>
      <c r="B24" t="s">
        <v>246</v>
      </c>
      <c r="C24" t="s">
        <v>238</v>
      </c>
      <c r="D24">
        <v>2148.4</v>
      </c>
      <c r="E24">
        <v>497.7</v>
      </c>
      <c r="F24">
        <v>2150</v>
      </c>
      <c r="G24">
        <v>500</v>
      </c>
      <c r="H24">
        <v>18</v>
      </c>
      <c r="I24">
        <v>1</v>
      </c>
      <c r="J24">
        <v>1051</v>
      </c>
      <c r="K24">
        <v>2051</v>
      </c>
    </row>
    <row r="25" spans="1:11">
      <c r="A25">
        <v>12</v>
      </c>
      <c r="B25" t="s">
        <v>247</v>
      </c>
      <c r="C25" t="s">
        <v>238</v>
      </c>
      <c r="D25">
        <v>2148.4</v>
      </c>
      <c r="E25">
        <v>497.7</v>
      </c>
      <c r="F25">
        <v>2150</v>
      </c>
      <c r="G25">
        <v>500</v>
      </c>
      <c r="H25">
        <v>18</v>
      </c>
      <c r="I25">
        <v>1</v>
      </c>
      <c r="J25">
        <v>1050</v>
      </c>
    </row>
    <row r="26" spans="1:11">
      <c r="A26">
        <v>13</v>
      </c>
      <c r="B26" t="s">
        <v>245</v>
      </c>
      <c r="C26" t="s">
        <v>238</v>
      </c>
      <c r="D26">
        <v>712.4</v>
      </c>
      <c r="E26">
        <v>497.7</v>
      </c>
      <c r="F26">
        <v>714</v>
      </c>
      <c r="G26">
        <v>500</v>
      </c>
      <c r="H26">
        <v>18</v>
      </c>
      <c r="I26">
        <v>1</v>
      </c>
      <c r="J26">
        <v>1070</v>
      </c>
      <c r="K26">
        <v>2070</v>
      </c>
    </row>
    <row r="27" spans="1:11">
      <c r="A27">
        <v>14</v>
      </c>
      <c r="B27" t="s">
        <v>243</v>
      </c>
      <c r="C27" t="s">
        <v>238</v>
      </c>
      <c r="D27">
        <v>2148.4</v>
      </c>
      <c r="E27">
        <v>497.7</v>
      </c>
      <c r="F27">
        <v>2150</v>
      </c>
      <c r="G27">
        <v>500</v>
      </c>
      <c r="H27">
        <v>18</v>
      </c>
      <c r="I27">
        <v>1</v>
      </c>
      <c r="J27">
        <v>1063</v>
      </c>
    </row>
    <row r="28" spans="1:11">
      <c r="A28">
        <v>15</v>
      </c>
      <c r="B28" t="s">
        <v>248</v>
      </c>
      <c r="C28" t="s">
        <v>238</v>
      </c>
      <c r="D28">
        <v>412.4</v>
      </c>
      <c r="E28">
        <v>474.7</v>
      </c>
      <c r="F28">
        <v>414</v>
      </c>
      <c r="G28">
        <v>477</v>
      </c>
      <c r="H28">
        <v>18</v>
      </c>
      <c r="I28">
        <v>4</v>
      </c>
      <c r="J28">
        <v>1055</v>
      </c>
    </row>
    <row r="29" spans="1:11">
      <c r="A29">
        <v>16</v>
      </c>
      <c r="B29" t="s">
        <v>248</v>
      </c>
      <c r="C29" t="s">
        <v>238</v>
      </c>
      <c r="D29">
        <v>712.4</v>
      </c>
      <c r="E29">
        <v>474.7</v>
      </c>
      <c r="F29">
        <v>714</v>
      </c>
      <c r="G29">
        <v>477</v>
      </c>
      <c r="H29">
        <v>18</v>
      </c>
      <c r="I29">
        <v>1</v>
      </c>
      <c r="J29">
        <v>1072</v>
      </c>
    </row>
    <row r="30" spans="1:11">
      <c r="A30">
        <v>17</v>
      </c>
      <c r="B30" t="s">
        <v>247</v>
      </c>
      <c r="C30" t="s">
        <v>238</v>
      </c>
      <c r="D30">
        <v>2148.4</v>
      </c>
      <c r="E30">
        <v>467.7</v>
      </c>
      <c r="F30">
        <v>2150</v>
      </c>
      <c r="G30">
        <v>470</v>
      </c>
      <c r="H30">
        <v>18</v>
      </c>
      <c r="I30">
        <v>1</v>
      </c>
      <c r="J30">
        <v>1065</v>
      </c>
    </row>
    <row r="31" spans="1:11">
      <c r="A31">
        <v>18</v>
      </c>
      <c r="B31" t="s">
        <v>249</v>
      </c>
      <c r="C31" t="s">
        <v>238</v>
      </c>
      <c r="D31">
        <v>78.400000000000006</v>
      </c>
      <c r="E31">
        <v>462.4</v>
      </c>
      <c r="F31">
        <v>464</v>
      </c>
      <c r="G31">
        <v>80</v>
      </c>
      <c r="H31">
        <v>18</v>
      </c>
      <c r="I31">
        <v>1</v>
      </c>
      <c r="J31">
        <v>1069</v>
      </c>
    </row>
    <row r="32" spans="1:11">
      <c r="A32">
        <v>19</v>
      </c>
      <c r="B32" t="s">
        <v>245</v>
      </c>
      <c r="C32" t="s">
        <v>238</v>
      </c>
      <c r="D32">
        <v>778.4</v>
      </c>
      <c r="E32">
        <v>447.7</v>
      </c>
      <c r="F32">
        <v>780</v>
      </c>
      <c r="G32">
        <v>450</v>
      </c>
      <c r="H32">
        <v>18</v>
      </c>
      <c r="I32">
        <v>2</v>
      </c>
      <c r="J32">
        <v>1076</v>
      </c>
    </row>
    <row r="33" spans="1:11">
      <c r="A33">
        <v>20</v>
      </c>
      <c r="B33" t="s">
        <v>244</v>
      </c>
      <c r="C33" t="s">
        <v>238</v>
      </c>
      <c r="D33">
        <v>778.4</v>
      </c>
      <c r="E33">
        <v>447.7</v>
      </c>
      <c r="F33">
        <v>780</v>
      </c>
      <c r="G33">
        <v>450</v>
      </c>
      <c r="H33">
        <v>18</v>
      </c>
      <c r="I33">
        <v>2</v>
      </c>
      <c r="J33">
        <v>1077</v>
      </c>
    </row>
    <row r="34" spans="1:11">
      <c r="A34">
        <v>21</v>
      </c>
      <c r="B34" t="s">
        <v>243</v>
      </c>
      <c r="C34" t="s">
        <v>238</v>
      </c>
      <c r="D34">
        <v>598.4</v>
      </c>
      <c r="E34">
        <v>447.7</v>
      </c>
      <c r="F34">
        <v>600</v>
      </c>
      <c r="G34">
        <v>450</v>
      </c>
      <c r="H34">
        <v>18</v>
      </c>
      <c r="I34">
        <v>1</v>
      </c>
      <c r="J34">
        <v>1074</v>
      </c>
    </row>
    <row r="35" spans="1:11">
      <c r="A35">
        <v>22</v>
      </c>
      <c r="B35" t="s">
        <v>247</v>
      </c>
      <c r="C35" t="s">
        <v>238</v>
      </c>
      <c r="D35">
        <v>598.4</v>
      </c>
      <c r="E35">
        <v>447.7</v>
      </c>
      <c r="F35">
        <v>600</v>
      </c>
      <c r="G35">
        <v>450</v>
      </c>
      <c r="H35">
        <v>18</v>
      </c>
      <c r="I35">
        <v>2</v>
      </c>
      <c r="J35">
        <v>1075</v>
      </c>
    </row>
    <row r="36" spans="1:11">
      <c r="A36">
        <v>23</v>
      </c>
      <c r="B36" t="s">
        <v>242</v>
      </c>
      <c r="C36" t="s">
        <v>238</v>
      </c>
      <c r="D36">
        <v>78.400000000000006</v>
      </c>
      <c r="E36">
        <v>412.4</v>
      </c>
      <c r="F36">
        <v>414</v>
      </c>
      <c r="G36">
        <v>80</v>
      </c>
      <c r="H36">
        <v>18</v>
      </c>
      <c r="I36">
        <v>4</v>
      </c>
      <c r="J36">
        <v>1052</v>
      </c>
    </row>
    <row r="37" spans="1:11">
      <c r="A37">
        <v>24</v>
      </c>
      <c r="B37" t="s">
        <v>250</v>
      </c>
      <c r="C37" t="s">
        <v>238</v>
      </c>
      <c r="D37">
        <v>182</v>
      </c>
      <c r="E37">
        <v>408</v>
      </c>
      <c r="F37">
        <v>185</v>
      </c>
      <c r="G37">
        <v>411</v>
      </c>
      <c r="H37">
        <v>18</v>
      </c>
      <c r="I37">
        <v>2</v>
      </c>
    </row>
    <row r="38" spans="1:11">
      <c r="A38">
        <v>25</v>
      </c>
      <c r="B38" t="s">
        <v>242</v>
      </c>
      <c r="C38" t="s">
        <v>238</v>
      </c>
      <c r="D38">
        <v>78.400000000000006</v>
      </c>
      <c r="E38">
        <v>402.4</v>
      </c>
      <c r="F38">
        <v>404</v>
      </c>
      <c r="G38">
        <v>80</v>
      </c>
      <c r="H38">
        <v>18</v>
      </c>
      <c r="I38">
        <v>1</v>
      </c>
      <c r="J38">
        <v>1067</v>
      </c>
    </row>
    <row r="39" spans="1:11">
      <c r="A39">
        <v>26</v>
      </c>
      <c r="B39" t="s">
        <v>251</v>
      </c>
      <c r="C39" t="s">
        <v>238</v>
      </c>
      <c r="D39">
        <v>594</v>
      </c>
      <c r="E39">
        <v>402</v>
      </c>
      <c r="F39">
        <v>597</v>
      </c>
      <c r="G39">
        <v>405</v>
      </c>
      <c r="H39">
        <v>18</v>
      </c>
      <c r="I39">
        <v>2</v>
      </c>
    </row>
    <row r="40" spans="1:11">
      <c r="A40">
        <v>27</v>
      </c>
      <c r="B40" t="s">
        <v>252</v>
      </c>
      <c r="C40" t="s">
        <v>238</v>
      </c>
      <c r="D40">
        <v>594</v>
      </c>
      <c r="E40">
        <v>402</v>
      </c>
      <c r="F40">
        <v>597</v>
      </c>
      <c r="G40">
        <v>405</v>
      </c>
      <c r="H40">
        <v>18</v>
      </c>
      <c r="I40">
        <v>2</v>
      </c>
    </row>
    <row r="41" spans="1:11">
      <c r="A41">
        <v>28</v>
      </c>
      <c r="B41" t="s">
        <v>242</v>
      </c>
      <c r="C41" t="s">
        <v>238</v>
      </c>
      <c r="D41">
        <v>78.400000000000006</v>
      </c>
      <c r="E41">
        <v>308.39999999999998</v>
      </c>
      <c r="F41">
        <v>310</v>
      </c>
      <c r="G41">
        <v>80</v>
      </c>
      <c r="H41">
        <v>18</v>
      </c>
      <c r="I41">
        <v>1</v>
      </c>
      <c r="J41">
        <v>1068</v>
      </c>
    </row>
    <row r="42" spans="1:11">
      <c r="A42">
        <v>29</v>
      </c>
      <c r="B42" t="s">
        <v>253</v>
      </c>
      <c r="C42" t="s">
        <v>238</v>
      </c>
      <c r="D42">
        <v>2032.4</v>
      </c>
      <c r="E42">
        <v>308.39999999999998</v>
      </c>
      <c r="F42">
        <v>2034</v>
      </c>
      <c r="G42">
        <v>310</v>
      </c>
      <c r="H42">
        <v>18</v>
      </c>
      <c r="I42">
        <v>1</v>
      </c>
      <c r="J42">
        <v>1073</v>
      </c>
    </row>
    <row r="43" spans="1:11">
      <c r="A43">
        <v>30</v>
      </c>
      <c r="B43" t="s">
        <v>254</v>
      </c>
      <c r="C43" t="s">
        <v>238</v>
      </c>
      <c r="D43">
        <v>351.4</v>
      </c>
      <c r="E43">
        <v>138.4</v>
      </c>
      <c r="F43">
        <v>353</v>
      </c>
      <c r="G43">
        <v>140</v>
      </c>
      <c r="H43">
        <v>18</v>
      </c>
      <c r="I43">
        <v>2</v>
      </c>
      <c r="J43">
        <v>1059</v>
      </c>
      <c r="K43">
        <v>2059</v>
      </c>
    </row>
    <row r="44" spans="1:11">
      <c r="A44">
        <v>31</v>
      </c>
      <c r="B44" t="s">
        <v>255</v>
      </c>
      <c r="C44" t="s">
        <v>238</v>
      </c>
      <c r="D44">
        <v>448.4</v>
      </c>
      <c r="E44">
        <v>138.4</v>
      </c>
      <c r="F44">
        <v>450</v>
      </c>
      <c r="G44">
        <v>140</v>
      </c>
      <c r="H44">
        <v>18</v>
      </c>
      <c r="I44">
        <v>2</v>
      </c>
      <c r="J44">
        <v>1062</v>
      </c>
    </row>
    <row r="45" spans="1:11">
      <c r="A45">
        <v>32</v>
      </c>
      <c r="B45" t="s">
        <v>254</v>
      </c>
      <c r="C45" t="s">
        <v>238</v>
      </c>
      <c r="D45">
        <v>351.4</v>
      </c>
      <c r="E45">
        <v>138.4</v>
      </c>
      <c r="F45">
        <v>353</v>
      </c>
      <c r="G45">
        <v>140</v>
      </c>
      <c r="H45">
        <v>18</v>
      </c>
      <c r="I45">
        <v>2</v>
      </c>
      <c r="J45">
        <v>1061</v>
      </c>
      <c r="K45">
        <v>2061</v>
      </c>
    </row>
    <row r="46" spans="1:11">
      <c r="A46">
        <v>33</v>
      </c>
      <c r="B46" t="s">
        <v>255</v>
      </c>
      <c r="C46" t="s">
        <v>238</v>
      </c>
      <c r="D46">
        <v>448.4</v>
      </c>
      <c r="E46">
        <v>138.4</v>
      </c>
      <c r="F46">
        <v>450</v>
      </c>
      <c r="G46">
        <v>140</v>
      </c>
      <c r="H46">
        <v>18</v>
      </c>
      <c r="I46">
        <v>2</v>
      </c>
      <c r="J46">
        <v>1060</v>
      </c>
    </row>
    <row r="47" spans="1:11">
      <c r="A47">
        <v>34</v>
      </c>
      <c r="B47" t="s">
        <v>247</v>
      </c>
      <c r="C47" t="s">
        <v>238</v>
      </c>
      <c r="D47">
        <v>2148.4</v>
      </c>
      <c r="E47">
        <v>127.7</v>
      </c>
      <c r="F47">
        <v>2150</v>
      </c>
      <c r="G47">
        <v>130</v>
      </c>
      <c r="H47">
        <v>18</v>
      </c>
      <c r="I47">
        <v>1</v>
      </c>
      <c r="J47">
        <v>1064</v>
      </c>
    </row>
    <row r="48" spans="1:11">
      <c r="A48">
        <v>35</v>
      </c>
      <c r="B48" t="s">
        <v>256</v>
      </c>
      <c r="C48" t="s">
        <v>238</v>
      </c>
      <c r="D48">
        <v>2032.4</v>
      </c>
      <c r="E48">
        <v>78.400000000000006</v>
      </c>
      <c r="F48">
        <v>2034</v>
      </c>
      <c r="G48">
        <v>80</v>
      </c>
      <c r="H48">
        <v>18</v>
      </c>
      <c r="I48">
        <v>3</v>
      </c>
      <c r="J48">
        <v>1056</v>
      </c>
    </row>
    <row r="49" spans="1:10">
      <c r="A49">
        <v>36</v>
      </c>
      <c r="B49" t="s">
        <v>256</v>
      </c>
      <c r="C49" t="s">
        <v>238</v>
      </c>
      <c r="D49">
        <v>2032.4</v>
      </c>
      <c r="E49">
        <v>78.400000000000006</v>
      </c>
      <c r="F49">
        <v>2034</v>
      </c>
      <c r="G49">
        <v>80</v>
      </c>
      <c r="H49">
        <v>18</v>
      </c>
      <c r="I49">
        <v>3</v>
      </c>
      <c r="J49">
        <v>1057</v>
      </c>
    </row>
    <row r="50" spans="1:10">
      <c r="A50">
        <v>37</v>
      </c>
      <c r="B50" t="s">
        <v>257</v>
      </c>
      <c r="C50" t="s">
        <v>238</v>
      </c>
      <c r="D50">
        <v>2148.4</v>
      </c>
      <c r="E50">
        <v>58.4</v>
      </c>
      <c r="F50">
        <v>2150</v>
      </c>
      <c r="G50">
        <v>60</v>
      </c>
      <c r="H50">
        <v>18</v>
      </c>
      <c r="I50">
        <v>1</v>
      </c>
    </row>
    <row r="51" spans="1:10">
      <c r="A51">
        <v>38</v>
      </c>
      <c r="B51" t="s">
        <v>257</v>
      </c>
      <c r="C51" t="s">
        <v>238</v>
      </c>
      <c r="D51">
        <v>598.4</v>
      </c>
      <c r="E51">
        <v>58.4</v>
      </c>
      <c r="F51">
        <v>600</v>
      </c>
      <c r="G51">
        <v>60</v>
      </c>
      <c r="H51">
        <v>18</v>
      </c>
      <c r="I51">
        <v>1</v>
      </c>
    </row>
    <row r="52" spans="1:10">
      <c r="A52">
        <v>39</v>
      </c>
      <c r="B52" t="s">
        <v>258</v>
      </c>
      <c r="C52" t="s">
        <v>259</v>
      </c>
      <c r="D52">
        <v>578</v>
      </c>
      <c r="E52">
        <v>794</v>
      </c>
      <c r="F52">
        <v>794</v>
      </c>
      <c r="G52">
        <v>578</v>
      </c>
      <c r="H52">
        <v>5</v>
      </c>
      <c r="I52">
        <v>2</v>
      </c>
    </row>
    <row r="53" spans="1:10">
      <c r="A53">
        <v>40</v>
      </c>
      <c r="B53" t="s">
        <v>260</v>
      </c>
      <c r="C53" t="s">
        <v>259</v>
      </c>
      <c r="D53">
        <v>367</v>
      </c>
      <c r="E53">
        <v>428</v>
      </c>
      <c r="F53">
        <v>367</v>
      </c>
      <c r="G53">
        <v>428</v>
      </c>
      <c r="H53">
        <v>5</v>
      </c>
      <c r="I53">
        <v>2</v>
      </c>
    </row>
    <row r="54" spans="1:10">
      <c r="A54">
        <v>41</v>
      </c>
      <c r="B54" t="s">
        <v>258</v>
      </c>
      <c r="C54" t="s">
        <v>259</v>
      </c>
      <c r="D54">
        <v>2048</v>
      </c>
      <c r="E54">
        <v>268</v>
      </c>
      <c r="F54">
        <v>2048</v>
      </c>
      <c r="G54">
        <v>268</v>
      </c>
      <c r="H54">
        <v>5</v>
      </c>
      <c r="I54">
        <v>2</v>
      </c>
    </row>
    <row r="55" spans="1:10">
      <c r="A55">
        <v>42</v>
      </c>
      <c r="B55" t="s">
        <v>258</v>
      </c>
      <c r="C55" t="s">
        <v>259</v>
      </c>
      <c r="D55">
        <v>2048</v>
      </c>
      <c r="E55">
        <v>258</v>
      </c>
      <c r="F55">
        <v>2048</v>
      </c>
      <c r="G55">
        <v>258</v>
      </c>
      <c r="H55">
        <v>5</v>
      </c>
      <c r="I55">
        <v>1</v>
      </c>
    </row>
    <row r="56" spans="1:10">
      <c r="A56">
        <v>43</v>
      </c>
      <c r="B56" t="s">
        <v>244</v>
      </c>
      <c r="D56">
        <v>414</v>
      </c>
      <c r="E56">
        <v>488.5</v>
      </c>
      <c r="F56">
        <v>414</v>
      </c>
      <c r="G56">
        <v>488.5</v>
      </c>
      <c r="H56">
        <v>0</v>
      </c>
      <c r="I56">
        <v>1</v>
      </c>
    </row>
    <row r="57" spans="1:10">
      <c r="A57">
        <v>44</v>
      </c>
      <c r="B57" t="s">
        <v>244</v>
      </c>
      <c r="D57">
        <v>714</v>
      </c>
      <c r="E57">
        <v>352</v>
      </c>
      <c r="F57">
        <v>714</v>
      </c>
      <c r="G57">
        <v>352</v>
      </c>
      <c r="H57">
        <v>0</v>
      </c>
      <c r="I57">
        <v>2</v>
      </c>
    </row>
    <row r="58" spans="1:10">
      <c r="A58">
        <v>45</v>
      </c>
      <c r="B58" t="s">
        <v>27</v>
      </c>
      <c r="D58">
        <v>564</v>
      </c>
      <c r="E58">
        <v>0</v>
      </c>
      <c r="F58">
        <v>564</v>
      </c>
      <c r="G58">
        <v>0</v>
      </c>
      <c r="H58">
        <v>0</v>
      </c>
      <c r="I58">
        <v>2</v>
      </c>
    </row>
  </sheetData>
  <phoneticPr fontId="16" type="noConversion"/>
  <pageMargins left="0.7" right="0.7" top="0.75" bottom="0.75" header="0.3" footer="0.3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5"/>
  <sheetViews>
    <sheetView workbookViewId="0">
      <selection activeCell="A3" sqref="A3"/>
    </sheetView>
  </sheetViews>
  <sheetFormatPr defaultColWidth="9" defaultRowHeight="13.5"/>
  <cols>
    <col min="1" max="1" width="22.5" customWidth="1"/>
    <col min="2" max="2" width="25.125" customWidth="1"/>
    <col min="3" max="3" width="31.25" customWidth="1"/>
    <col min="4" max="4" width="24" customWidth="1"/>
    <col min="5" max="5" width="31" customWidth="1"/>
  </cols>
  <sheetData>
    <row r="1" spans="1:5">
      <c r="A1" t="s">
        <v>166</v>
      </c>
      <c r="B1" t="s">
        <v>261</v>
      </c>
      <c r="C1" t="s">
        <v>262</v>
      </c>
      <c r="D1" t="s">
        <v>263</v>
      </c>
      <c r="E1" t="s">
        <v>264</v>
      </c>
    </row>
    <row r="3" spans="1:5">
      <c r="A3">
        <v>80</v>
      </c>
      <c r="B3" t="s">
        <v>265</v>
      </c>
      <c r="C3" t="s">
        <v>266</v>
      </c>
      <c r="D3">
        <v>0</v>
      </c>
      <c r="E3">
        <v>0</v>
      </c>
    </row>
    <row r="4" spans="1:5">
      <c r="A4">
        <v>104</v>
      </c>
      <c r="B4" t="s">
        <v>267</v>
      </c>
      <c r="C4" t="s">
        <v>268</v>
      </c>
      <c r="D4">
        <v>0</v>
      </c>
      <c r="E4">
        <v>0</v>
      </c>
    </row>
    <row r="5" spans="1:5">
      <c r="A5">
        <v>20</v>
      </c>
      <c r="B5" t="s">
        <v>269</v>
      </c>
      <c r="C5" t="s">
        <v>270</v>
      </c>
      <c r="D5">
        <v>0</v>
      </c>
      <c r="E5">
        <v>0</v>
      </c>
    </row>
    <row r="6" spans="1:5">
      <c r="A6">
        <v>12</v>
      </c>
      <c r="B6" t="s">
        <v>271</v>
      </c>
      <c r="C6" t="s">
        <v>272</v>
      </c>
      <c r="D6">
        <v>0.02</v>
      </c>
      <c r="E6">
        <v>0.24</v>
      </c>
    </row>
    <row r="7" spans="1:5">
      <c r="A7">
        <v>6</v>
      </c>
      <c r="B7" t="s">
        <v>273</v>
      </c>
      <c r="C7" t="s">
        <v>274</v>
      </c>
      <c r="D7">
        <v>0</v>
      </c>
      <c r="E7">
        <v>0</v>
      </c>
    </row>
    <row r="8" spans="1:5">
      <c r="A8">
        <v>2</v>
      </c>
      <c r="B8" t="s">
        <v>275</v>
      </c>
      <c r="C8" t="s">
        <v>276</v>
      </c>
      <c r="D8">
        <v>0</v>
      </c>
      <c r="E8">
        <v>0</v>
      </c>
    </row>
    <row r="9" spans="1:5">
      <c r="A9">
        <v>12</v>
      </c>
      <c r="B9" t="s">
        <v>277</v>
      </c>
      <c r="C9" t="s">
        <v>278</v>
      </c>
      <c r="D9">
        <v>0</v>
      </c>
      <c r="E9">
        <v>0</v>
      </c>
    </row>
    <row r="10" spans="1:5">
      <c r="A10">
        <v>6</v>
      </c>
      <c r="B10" t="s">
        <v>279</v>
      </c>
      <c r="C10" t="s">
        <v>280</v>
      </c>
      <c r="D10">
        <v>0</v>
      </c>
      <c r="E10">
        <v>0</v>
      </c>
    </row>
    <row r="11" spans="1:5">
      <c r="A11">
        <v>1</v>
      </c>
      <c r="B11" t="s">
        <v>275</v>
      </c>
      <c r="C11" t="s">
        <v>276</v>
      </c>
      <c r="D11">
        <v>0</v>
      </c>
      <c r="E11">
        <v>0</v>
      </c>
    </row>
    <row r="12" spans="1:5">
      <c r="A12">
        <v>24</v>
      </c>
      <c r="B12" t="s">
        <v>281</v>
      </c>
      <c r="C12" t="s">
        <v>272</v>
      </c>
      <c r="D12">
        <v>0.02</v>
      </c>
      <c r="E12">
        <v>0.48</v>
      </c>
    </row>
    <row r="13" spans="1:5">
      <c r="A13">
        <v>2</v>
      </c>
      <c r="B13" t="s">
        <v>282</v>
      </c>
      <c r="C13" t="s">
        <v>283</v>
      </c>
      <c r="D13">
        <v>0</v>
      </c>
      <c r="E13">
        <v>0</v>
      </c>
    </row>
    <row r="14" spans="1:5">
      <c r="A14">
        <v>8</v>
      </c>
      <c r="B14" t="s">
        <v>284</v>
      </c>
      <c r="C14" t="s">
        <v>285</v>
      </c>
      <c r="D14">
        <v>0</v>
      </c>
      <c r="E14">
        <v>0</v>
      </c>
    </row>
    <row r="15" spans="1:5">
      <c r="A15">
        <v>48</v>
      </c>
      <c r="B15" t="s">
        <v>286</v>
      </c>
      <c r="C15" t="s">
        <v>272</v>
      </c>
      <c r="D15">
        <v>0.02</v>
      </c>
      <c r="E15">
        <v>0.96</v>
      </c>
    </row>
  </sheetData>
  <phoneticPr fontId="16" type="noConversion"/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G3"/>
  <sheetViews>
    <sheetView workbookViewId="0">
      <selection activeCell="F21" sqref="F21"/>
    </sheetView>
  </sheetViews>
  <sheetFormatPr defaultColWidth="9" defaultRowHeight="13.5"/>
  <sheetData>
    <row r="1" spans="1:7">
      <c r="A1" t="s">
        <v>287</v>
      </c>
      <c r="B1" t="s">
        <v>262</v>
      </c>
      <c r="C1" t="s">
        <v>261</v>
      </c>
      <c r="D1" t="s">
        <v>288</v>
      </c>
      <c r="E1" t="s">
        <v>289</v>
      </c>
      <c r="F1" t="s">
        <v>290</v>
      </c>
      <c r="G1" t="s">
        <v>291</v>
      </c>
    </row>
    <row r="2" spans="1:7">
      <c r="A2">
        <v>1</v>
      </c>
      <c r="C2" t="s">
        <v>259</v>
      </c>
      <c r="D2" t="s">
        <v>292</v>
      </c>
      <c r="E2" t="s">
        <v>293</v>
      </c>
      <c r="F2" t="s">
        <v>259</v>
      </c>
      <c r="G2" t="s">
        <v>294</v>
      </c>
    </row>
    <row r="3" spans="1:7">
      <c r="A3">
        <v>2</v>
      </c>
      <c r="C3" t="s">
        <v>238</v>
      </c>
      <c r="D3" t="s">
        <v>295</v>
      </c>
      <c r="E3" t="s">
        <v>296</v>
      </c>
      <c r="F3" t="s">
        <v>238</v>
      </c>
      <c r="G3" t="s">
        <v>294</v>
      </c>
    </row>
  </sheetData>
  <phoneticPr fontId="16" type="noConversion"/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G3"/>
  <sheetViews>
    <sheetView workbookViewId="0">
      <selection activeCell="J27" sqref="J27"/>
    </sheetView>
  </sheetViews>
  <sheetFormatPr defaultColWidth="9" defaultRowHeight="13.5"/>
  <sheetData>
    <row r="1" spans="1:7">
      <c r="A1" t="s">
        <v>287</v>
      </c>
      <c r="B1" t="s">
        <v>262</v>
      </c>
      <c r="C1" t="s">
        <v>261</v>
      </c>
      <c r="D1" t="s">
        <v>297</v>
      </c>
      <c r="E1" t="s">
        <v>298</v>
      </c>
      <c r="F1" t="s">
        <v>290</v>
      </c>
      <c r="G1" t="s">
        <v>291</v>
      </c>
    </row>
    <row r="2" spans="1:7">
      <c r="A2">
        <v>1</v>
      </c>
      <c r="B2" t="s">
        <v>299</v>
      </c>
      <c r="C2" t="s">
        <v>300</v>
      </c>
      <c r="D2" t="s">
        <v>295</v>
      </c>
      <c r="E2" t="s">
        <v>301</v>
      </c>
      <c r="F2" t="s">
        <v>302</v>
      </c>
      <c r="G2" t="s">
        <v>294</v>
      </c>
    </row>
    <row r="3" spans="1:7">
      <c r="A3">
        <v>2</v>
      </c>
      <c r="B3" t="s">
        <v>299</v>
      </c>
      <c r="C3" t="s">
        <v>303</v>
      </c>
      <c r="D3" t="s">
        <v>295</v>
      </c>
      <c r="E3" t="s">
        <v>304</v>
      </c>
      <c r="F3" t="s">
        <v>305</v>
      </c>
      <c r="G3" t="s">
        <v>294</v>
      </c>
    </row>
  </sheetData>
  <phoneticPr fontId="16" type="noConversion"/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P50"/>
  <sheetViews>
    <sheetView tabSelected="1" topLeftCell="A30" workbookViewId="0">
      <selection activeCell="Q43" sqref="Q43"/>
    </sheetView>
  </sheetViews>
  <sheetFormatPr defaultColWidth="9" defaultRowHeight="13.5"/>
  <cols>
    <col min="1" max="1" width="14.625" style="107" customWidth="1"/>
    <col min="2" max="2" width="17.625" style="107" customWidth="1"/>
    <col min="3" max="3" width="6.625" style="107" customWidth="1"/>
    <col min="4" max="5" width="7.125" style="107" customWidth="1"/>
    <col min="6" max="6" width="6.625" style="107" customWidth="1"/>
    <col min="7" max="13" width="7.625" style="107" customWidth="1"/>
    <col min="14" max="14" width="13.625" style="107" customWidth="1"/>
    <col min="15" max="16384" width="9" style="82"/>
  </cols>
  <sheetData>
    <row r="1" spans="1:15" ht="30" customHeight="1">
      <c r="A1" s="125" t="s">
        <v>209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7"/>
    </row>
    <row r="2" spans="1:15" s="84" customFormat="1" ht="20.100000000000001" customHeight="1">
      <c r="A2" s="83" t="s">
        <v>0</v>
      </c>
      <c r="B2" s="83" t="str">
        <f>制造报告!A10</f>
        <v>ZY16060405F02</v>
      </c>
      <c r="C2" s="128" t="str">
        <f>制造报告!A12</f>
        <v>下单日期: 6.3</v>
      </c>
      <c r="D2" s="128"/>
      <c r="E2" s="128"/>
      <c r="F2" s="128"/>
      <c r="G2" s="129" t="str">
        <f>制造报告!A13</f>
        <v>交货日期: 6.28</v>
      </c>
      <c r="H2" s="129"/>
      <c r="I2" s="129"/>
      <c r="J2" s="129"/>
      <c r="K2" s="128"/>
      <c r="L2" s="128"/>
      <c r="M2" s="130"/>
      <c r="N2" s="130"/>
    </row>
    <row r="3" spans="1:15" s="84" customFormat="1" ht="20.100000000000001" customHeight="1">
      <c r="A3" s="83" t="s">
        <v>1</v>
      </c>
      <c r="B3" s="85" t="str">
        <f>制造报告!B2</f>
        <v>巨汇</v>
      </c>
      <c r="C3" s="131" t="str">
        <f>制造报告!A11</f>
        <v>终端客户: ；莱蒙都会11-1-1202王先生13870664812</v>
      </c>
      <c r="D3" s="131"/>
      <c r="E3" s="131"/>
      <c r="F3" s="131"/>
      <c r="G3" s="131"/>
      <c r="H3" s="131"/>
      <c r="I3" s="131"/>
      <c r="J3" s="131"/>
      <c r="K3" s="131" t="str">
        <f>制造报告!B12</f>
        <v>产品类别: 次卧衣柜</v>
      </c>
      <c r="L3" s="131"/>
      <c r="M3" s="131"/>
      <c r="N3" s="131"/>
    </row>
    <row r="4" spans="1:15" s="84" customFormat="1" ht="20.100000000000001" customHeight="1">
      <c r="A4" s="86" t="s">
        <v>2</v>
      </c>
      <c r="B4" s="87" t="s">
        <v>3</v>
      </c>
      <c r="C4" s="87" t="s">
        <v>4</v>
      </c>
      <c r="D4" s="88" t="s">
        <v>5</v>
      </c>
      <c r="E4" s="88" t="s">
        <v>6</v>
      </c>
      <c r="F4" s="87" t="s">
        <v>7</v>
      </c>
      <c r="G4" s="89" t="s">
        <v>8</v>
      </c>
      <c r="H4" s="89" t="s">
        <v>9</v>
      </c>
      <c r="I4" s="88" t="s">
        <v>10</v>
      </c>
      <c r="J4" s="88" t="s">
        <v>11</v>
      </c>
      <c r="K4" s="87" t="s">
        <v>12</v>
      </c>
      <c r="L4" s="87" t="s">
        <v>13</v>
      </c>
      <c r="M4" s="87" t="s">
        <v>14</v>
      </c>
      <c r="N4" s="90" t="s">
        <v>15</v>
      </c>
    </row>
    <row r="5" spans="1:15" ht="18" customHeight="1">
      <c r="A5" s="91" t="str">
        <f>制造报告!B14</f>
        <v>顶封板</v>
      </c>
      <c r="B5" s="92" t="str">
        <f>制造报告!C14</f>
        <v>金丝柚木生态板18</v>
      </c>
      <c r="C5" s="92">
        <f>制造报告!H14</f>
        <v>18</v>
      </c>
      <c r="D5" s="92">
        <f>制造报告!D14</f>
        <v>78.400000000000006</v>
      </c>
      <c r="E5" s="92">
        <f>制造报告!E14</f>
        <v>1648.4</v>
      </c>
      <c r="F5" s="92">
        <f>制造报告!I14</f>
        <v>2</v>
      </c>
      <c r="G5" s="92">
        <f>制造报告!F14</f>
        <v>1650</v>
      </c>
      <c r="H5" s="92">
        <f>制造报告!G14</f>
        <v>80</v>
      </c>
      <c r="I5" s="82" t="s">
        <v>314</v>
      </c>
      <c r="J5" s="92">
        <f>制造报告!K14</f>
        <v>0</v>
      </c>
      <c r="K5" s="93">
        <f>F5*G5*H5/1000000</f>
        <v>0.26400000000000001</v>
      </c>
      <c r="L5" s="92"/>
      <c r="M5" s="93">
        <f>K5*L5</f>
        <v>0</v>
      </c>
      <c r="N5" s="94"/>
      <c r="O5" s="82" t="s">
        <v>228</v>
      </c>
    </row>
    <row r="6" spans="1:15" ht="18" customHeight="1">
      <c r="A6" s="91" t="str">
        <f>制造报告!B15</f>
        <v>上导轨板</v>
      </c>
      <c r="B6" s="92" t="str">
        <f>制造报告!C15</f>
        <v>金丝柚木生态板18</v>
      </c>
      <c r="C6" s="92">
        <f>制造报告!H15</f>
        <v>18</v>
      </c>
      <c r="D6" s="92">
        <f>制造报告!D15</f>
        <v>96.4</v>
      </c>
      <c r="E6" s="92">
        <f>制造报告!E15</f>
        <v>1594.4</v>
      </c>
      <c r="F6" s="92">
        <f>制造报告!I15</f>
        <v>1</v>
      </c>
      <c r="G6" s="92">
        <f>制造报告!F15</f>
        <v>1596</v>
      </c>
      <c r="H6" s="92">
        <f>制造报告!G15</f>
        <v>98</v>
      </c>
      <c r="I6" s="82" t="s">
        <v>315</v>
      </c>
      <c r="J6" s="92">
        <f>制造报告!K15</f>
        <v>0</v>
      </c>
      <c r="K6" s="95">
        <f t="shared" ref="K6:K46" si="0">F6*G6*H6/1000000</f>
        <v>0.15640799999999999</v>
      </c>
      <c r="L6" s="96"/>
      <c r="M6" s="95">
        <f t="shared" ref="M6:M46" si="1">K6*L6</f>
        <v>0</v>
      </c>
      <c r="N6" s="97"/>
    </row>
    <row r="7" spans="1:15" ht="18" customHeight="1">
      <c r="A7" s="91" t="str">
        <f>制造报告!B16</f>
        <v>下导轨板</v>
      </c>
      <c r="B7" s="92" t="str">
        <f>制造报告!C16</f>
        <v>金丝柚木生态板18</v>
      </c>
      <c r="C7" s="92">
        <f>制造报告!H16</f>
        <v>18</v>
      </c>
      <c r="D7" s="92">
        <f>制造报告!D16</f>
        <v>96.4</v>
      </c>
      <c r="E7" s="92">
        <f>制造报告!E16</f>
        <v>1594.4</v>
      </c>
      <c r="F7" s="92">
        <f>制造报告!I16</f>
        <v>2</v>
      </c>
      <c r="G7" s="92">
        <f>制造报告!F16</f>
        <v>1596</v>
      </c>
      <c r="H7" s="92">
        <f>制造报告!G16</f>
        <v>98</v>
      </c>
      <c r="I7" s="82" t="s">
        <v>316</v>
      </c>
      <c r="J7" s="92">
        <f>制造报告!K16</f>
        <v>0</v>
      </c>
      <c r="K7" s="95">
        <f t="shared" si="0"/>
        <v>0.31281599999999998</v>
      </c>
      <c r="L7" s="96"/>
      <c r="M7" s="95">
        <f t="shared" si="1"/>
        <v>0</v>
      </c>
      <c r="N7" s="97"/>
    </row>
    <row r="8" spans="1:15" ht="18" customHeight="1">
      <c r="A8" s="91" t="str">
        <f>制造报告!B17</f>
        <v>背横档</v>
      </c>
      <c r="B8" s="92" t="str">
        <f>制造报告!C17</f>
        <v>金丝柚木生态板18</v>
      </c>
      <c r="C8" s="92">
        <f>制造报告!H17</f>
        <v>18</v>
      </c>
      <c r="D8" s="92">
        <f>制造报告!D17</f>
        <v>78.400000000000006</v>
      </c>
      <c r="E8" s="92">
        <f>制造报告!E17</f>
        <v>778.4</v>
      </c>
      <c r="F8" s="92">
        <f>制造报告!I17</f>
        <v>4</v>
      </c>
      <c r="G8" s="92">
        <f>制造报告!F17</f>
        <v>780</v>
      </c>
      <c r="H8" s="92">
        <f>制造报告!G17</f>
        <v>80</v>
      </c>
      <c r="I8" s="82" t="s">
        <v>317</v>
      </c>
      <c r="J8" s="92">
        <f>制造报告!K17</f>
        <v>0</v>
      </c>
      <c r="K8" s="95">
        <f t="shared" si="0"/>
        <v>0.24959999999999999</v>
      </c>
      <c r="L8" s="96"/>
      <c r="M8" s="95">
        <f t="shared" si="1"/>
        <v>0</v>
      </c>
      <c r="N8" s="97"/>
    </row>
    <row r="9" spans="1:15" ht="18" customHeight="1">
      <c r="A9" s="91" t="str">
        <f>制造报告!B18</f>
        <v>脚线</v>
      </c>
      <c r="B9" s="92" t="str">
        <f>制造报告!C18</f>
        <v>金丝柚木生态板18</v>
      </c>
      <c r="C9" s="92">
        <f>制造报告!H18</f>
        <v>18</v>
      </c>
      <c r="D9" s="92">
        <f>制造报告!D18</f>
        <v>78.400000000000006</v>
      </c>
      <c r="E9" s="92">
        <f>制造报告!E18</f>
        <v>712.4</v>
      </c>
      <c r="F9" s="92">
        <f>制造报告!I18</f>
        <v>1</v>
      </c>
      <c r="G9" s="92">
        <f>制造报告!F18</f>
        <v>714</v>
      </c>
      <c r="H9" s="92">
        <f>制造报告!G18</f>
        <v>80</v>
      </c>
      <c r="I9" s="82" t="s">
        <v>318</v>
      </c>
      <c r="J9" s="92">
        <f>制造报告!K18</f>
        <v>0</v>
      </c>
      <c r="K9" s="95">
        <f t="shared" si="0"/>
        <v>5.7119999999999997E-2</v>
      </c>
      <c r="L9" s="96"/>
      <c r="M9" s="95">
        <f t="shared" si="1"/>
        <v>0</v>
      </c>
      <c r="N9" s="97"/>
    </row>
    <row r="10" spans="1:15" ht="18" customHeight="1">
      <c r="A10" s="91" t="str">
        <f>制造报告!B19</f>
        <v>右侧板</v>
      </c>
      <c r="B10" s="92" t="str">
        <f>制造报告!C19</f>
        <v>金丝柚木生态板18</v>
      </c>
      <c r="C10" s="92">
        <f>制造报告!H19</f>
        <v>18</v>
      </c>
      <c r="D10" s="92">
        <f>制造报告!D19</f>
        <v>2148.4</v>
      </c>
      <c r="E10" s="92">
        <f>制造报告!E19</f>
        <v>597.70000000000005</v>
      </c>
      <c r="F10" s="92">
        <f>制造报告!I19</f>
        <v>1</v>
      </c>
      <c r="G10" s="92">
        <f>制造报告!F19</f>
        <v>2150</v>
      </c>
      <c r="H10" s="92">
        <f>制造报告!G19</f>
        <v>600</v>
      </c>
      <c r="I10" s="82" t="s">
        <v>319</v>
      </c>
      <c r="J10" s="92">
        <f>制造报告!K19</f>
        <v>0</v>
      </c>
      <c r="K10" s="95">
        <f t="shared" si="0"/>
        <v>1.29</v>
      </c>
      <c r="L10" s="96"/>
      <c r="M10" s="95">
        <f t="shared" si="1"/>
        <v>0</v>
      </c>
      <c r="N10" s="97"/>
    </row>
    <row r="11" spans="1:15" ht="18" customHeight="1">
      <c r="A11" s="91" t="str">
        <f>制造报告!B20</f>
        <v>右侧板</v>
      </c>
      <c r="B11" s="92" t="str">
        <f>制造报告!C20</f>
        <v>金丝柚木生态板18</v>
      </c>
      <c r="C11" s="92">
        <f>制造报告!H20</f>
        <v>18</v>
      </c>
      <c r="D11" s="92">
        <f>制造报告!D20</f>
        <v>678.4</v>
      </c>
      <c r="E11" s="92">
        <f>制造报告!E20</f>
        <v>577.70000000000005</v>
      </c>
      <c r="F11" s="92">
        <f>制造报告!I20</f>
        <v>1</v>
      </c>
      <c r="G11" s="92">
        <f>制造报告!F20</f>
        <v>680</v>
      </c>
      <c r="H11" s="92">
        <f>制造报告!G20</f>
        <v>580</v>
      </c>
      <c r="I11" s="82" t="s">
        <v>320</v>
      </c>
      <c r="J11" s="92">
        <f>制造报告!K20</f>
        <v>0</v>
      </c>
      <c r="K11" s="95">
        <f t="shared" si="0"/>
        <v>0.39439999999999997</v>
      </c>
      <c r="L11" s="96"/>
      <c r="M11" s="95">
        <f t="shared" si="1"/>
        <v>0</v>
      </c>
      <c r="N11" s="97"/>
    </row>
    <row r="12" spans="1:15" ht="18" customHeight="1">
      <c r="A12" s="108" t="str">
        <f>制造报告!B21</f>
        <v>顶板</v>
      </c>
      <c r="B12" s="109" t="str">
        <f>制造报告!C21</f>
        <v>金丝柚木生态板18</v>
      </c>
      <c r="C12" s="109">
        <f>制造报告!H21</f>
        <v>18</v>
      </c>
      <c r="D12" s="109">
        <f>制造报告!D21</f>
        <v>712.4</v>
      </c>
      <c r="E12" s="109">
        <f>制造报告!E21</f>
        <v>497.7</v>
      </c>
      <c r="F12" s="109">
        <f>制造报告!I21</f>
        <v>1</v>
      </c>
      <c r="G12" s="109">
        <f>制造报告!F21</f>
        <v>714</v>
      </c>
      <c r="H12" s="109">
        <f>制造报告!G21</f>
        <v>500</v>
      </c>
      <c r="I12" s="82" t="s">
        <v>321</v>
      </c>
      <c r="J12" s="109">
        <f>制造报告!K21</f>
        <v>0</v>
      </c>
      <c r="K12" s="110">
        <f t="shared" si="0"/>
        <v>0.35699999999999998</v>
      </c>
      <c r="L12" s="111"/>
      <c r="M12" s="110">
        <f t="shared" si="1"/>
        <v>0</v>
      </c>
      <c r="N12" s="112" t="s">
        <v>306</v>
      </c>
    </row>
    <row r="13" spans="1:15" ht="18" customHeight="1">
      <c r="A13" s="91" t="str">
        <f>制造报告!B22</f>
        <v>顶板</v>
      </c>
      <c r="B13" s="92" t="str">
        <f>制造报告!C22</f>
        <v>金丝柚木生态板18</v>
      </c>
      <c r="C13" s="92">
        <f>制造报告!H22</f>
        <v>18</v>
      </c>
      <c r="D13" s="92">
        <f>制造报告!D22</f>
        <v>412.4</v>
      </c>
      <c r="E13" s="92">
        <f>制造报告!E22</f>
        <v>497.7</v>
      </c>
      <c r="F13" s="92">
        <f>制造报告!I22</f>
        <v>2</v>
      </c>
      <c r="G13" s="92">
        <f>制造报告!F22</f>
        <v>414</v>
      </c>
      <c r="H13" s="92">
        <f>制造报告!G22</f>
        <v>500</v>
      </c>
      <c r="I13" s="82" t="s">
        <v>322</v>
      </c>
      <c r="J13" s="92">
        <f>制造报告!K22</f>
        <v>0</v>
      </c>
      <c r="K13" s="95">
        <f t="shared" si="0"/>
        <v>0.41399999999999998</v>
      </c>
      <c r="L13" s="96"/>
      <c r="M13" s="95">
        <f t="shared" si="1"/>
        <v>0</v>
      </c>
      <c r="N13" s="97"/>
    </row>
    <row r="14" spans="1:15" ht="18" customHeight="1">
      <c r="A14" s="91" t="str">
        <f>制造报告!B23</f>
        <v>底板</v>
      </c>
      <c r="B14" s="92" t="str">
        <f>制造报告!C23</f>
        <v>金丝柚木生态板18</v>
      </c>
      <c r="C14" s="92">
        <f>制造报告!H23</f>
        <v>18</v>
      </c>
      <c r="D14" s="92">
        <f>制造报告!D23</f>
        <v>412.4</v>
      </c>
      <c r="E14" s="92">
        <f>制造报告!E23</f>
        <v>497.7</v>
      </c>
      <c r="F14" s="92">
        <f>制造报告!I23</f>
        <v>2</v>
      </c>
      <c r="G14" s="92">
        <f>制造报告!F23</f>
        <v>414</v>
      </c>
      <c r="H14" s="92">
        <f>制造报告!G23</f>
        <v>500</v>
      </c>
      <c r="I14" s="82" t="s">
        <v>323</v>
      </c>
      <c r="J14" s="92">
        <f>制造报告!K23</f>
        <v>0</v>
      </c>
      <c r="K14" s="95">
        <f t="shared" si="0"/>
        <v>0.41399999999999998</v>
      </c>
      <c r="L14" s="96"/>
      <c r="M14" s="95">
        <f t="shared" si="1"/>
        <v>0</v>
      </c>
      <c r="N14" s="97"/>
    </row>
    <row r="15" spans="1:15" ht="18" customHeight="1">
      <c r="A15" s="91" t="str">
        <f>制造报告!B24</f>
        <v>中侧板</v>
      </c>
      <c r="B15" s="92" t="str">
        <f>制造报告!C24</f>
        <v>金丝柚木生态板18</v>
      </c>
      <c r="C15" s="92">
        <f>制造报告!H24</f>
        <v>18</v>
      </c>
      <c r="D15" s="92">
        <f>制造报告!D24</f>
        <v>2148.4</v>
      </c>
      <c r="E15" s="92">
        <f>制造报告!E24</f>
        <v>497.7</v>
      </c>
      <c r="F15" s="92">
        <f>制造报告!I24</f>
        <v>1</v>
      </c>
      <c r="G15" s="92">
        <f>制造报告!F24</f>
        <v>2150</v>
      </c>
      <c r="H15" s="92">
        <f>制造报告!G24</f>
        <v>500</v>
      </c>
      <c r="I15" s="82" t="s">
        <v>324</v>
      </c>
      <c r="J15" s="92">
        <f>制造报告!K24</f>
        <v>2051</v>
      </c>
      <c r="K15" s="95">
        <f t="shared" si="0"/>
        <v>1.075</v>
      </c>
      <c r="L15" s="96"/>
      <c r="M15" s="95">
        <f t="shared" si="1"/>
        <v>0</v>
      </c>
      <c r="N15" s="97"/>
    </row>
    <row r="16" spans="1:15" ht="18" customHeight="1">
      <c r="A16" s="91" t="str">
        <f>制造报告!B25</f>
        <v>左侧板</v>
      </c>
      <c r="B16" s="92" t="str">
        <f>制造报告!C25</f>
        <v>金丝柚木生态板18</v>
      </c>
      <c r="C16" s="92">
        <f>制造报告!H25</f>
        <v>18</v>
      </c>
      <c r="D16" s="92">
        <f>制造报告!D25</f>
        <v>2148.4</v>
      </c>
      <c r="E16" s="92">
        <f>制造报告!E25</f>
        <v>497.7</v>
      </c>
      <c r="F16" s="92">
        <f>制造报告!I25</f>
        <v>1</v>
      </c>
      <c r="G16" s="92">
        <f>制造报告!F25</f>
        <v>2150</v>
      </c>
      <c r="H16" s="92">
        <f>制造报告!G25</f>
        <v>500</v>
      </c>
      <c r="I16" s="82" t="s">
        <v>325</v>
      </c>
      <c r="J16" s="92">
        <f>制造报告!K25</f>
        <v>0</v>
      </c>
      <c r="K16" s="95">
        <f t="shared" si="0"/>
        <v>1.075</v>
      </c>
      <c r="L16" s="96"/>
      <c r="M16" s="95">
        <f t="shared" si="1"/>
        <v>0</v>
      </c>
      <c r="N16" s="97"/>
    </row>
    <row r="17" spans="1:14" ht="18" customHeight="1">
      <c r="A17" s="108" t="str">
        <f>制造报告!B26</f>
        <v>底板</v>
      </c>
      <c r="B17" s="109" t="str">
        <f>制造报告!C26</f>
        <v>金丝柚木生态板18</v>
      </c>
      <c r="C17" s="109">
        <f>制造报告!H26</f>
        <v>18</v>
      </c>
      <c r="D17" s="109">
        <f>制造报告!D26</f>
        <v>712.4</v>
      </c>
      <c r="E17" s="109">
        <f>制造报告!E26</f>
        <v>497.7</v>
      </c>
      <c r="F17" s="109">
        <f>制造报告!I26</f>
        <v>1</v>
      </c>
      <c r="G17" s="109">
        <f>制造报告!F26</f>
        <v>714</v>
      </c>
      <c r="H17" s="109">
        <f>制造报告!G26</f>
        <v>500</v>
      </c>
      <c r="I17" s="82" t="s">
        <v>326</v>
      </c>
      <c r="J17" s="109">
        <f>制造报告!K26</f>
        <v>2070</v>
      </c>
      <c r="K17" s="110">
        <f t="shared" si="0"/>
        <v>0.35699999999999998</v>
      </c>
      <c r="L17" s="111"/>
      <c r="M17" s="110">
        <f t="shared" si="1"/>
        <v>0</v>
      </c>
      <c r="N17" s="112" t="s">
        <v>306</v>
      </c>
    </row>
    <row r="18" spans="1:14" ht="18" customHeight="1">
      <c r="A18" s="91" t="str">
        <f>制造报告!B27</f>
        <v>右侧板</v>
      </c>
      <c r="B18" s="92" t="str">
        <f>制造报告!C27</f>
        <v>金丝柚木生态板18</v>
      </c>
      <c r="C18" s="92">
        <f>制造报告!H27</f>
        <v>18</v>
      </c>
      <c r="D18" s="92">
        <f>制造报告!D27</f>
        <v>2148.4</v>
      </c>
      <c r="E18" s="92">
        <f>制造报告!E27</f>
        <v>497.7</v>
      </c>
      <c r="F18" s="92">
        <f>制造报告!I27</f>
        <v>1</v>
      </c>
      <c r="G18" s="92">
        <f>制造报告!F27</f>
        <v>2150</v>
      </c>
      <c r="H18" s="92">
        <f>制造报告!G27</f>
        <v>500</v>
      </c>
      <c r="I18" s="82" t="s">
        <v>327</v>
      </c>
      <c r="J18" s="92">
        <f>制造报告!K27</f>
        <v>0</v>
      </c>
      <c r="K18" s="95">
        <f t="shared" si="0"/>
        <v>1.075</v>
      </c>
      <c r="L18" s="96"/>
      <c r="M18" s="95">
        <f t="shared" si="1"/>
        <v>0</v>
      </c>
      <c r="N18" s="97"/>
    </row>
    <row r="19" spans="1:14" ht="18" customHeight="1">
      <c r="A19" s="91" t="str">
        <f>制造报告!B28</f>
        <v>活动层板</v>
      </c>
      <c r="B19" s="92" t="str">
        <f>制造报告!C28</f>
        <v>金丝柚木生态板18</v>
      </c>
      <c r="C19" s="92">
        <f>制造报告!H28</f>
        <v>18</v>
      </c>
      <c r="D19" s="92">
        <f>制造报告!D28</f>
        <v>412.4</v>
      </c>
      <c r="E19" s="92">
        <f>制造报告!E28</f>
        <v>474.7</v>
      </c>
      <c r="F19" s="92">
        <f>制造报告!I28</f>
        <v>4</v>
      </c>
      <c r="G19" s="92">
        <f>制造报告!F28</f>
        <v>414</v>
      </c>
      <c r="H19" s="92">
        <f>制造报告!G28</f>
        <v>477</v>
      </c>
      <c r="I19" s="82" t="s">
        <v>328</v>
      </c>
      <c r="J19" s="92">
        <f>制造报告!K28</f>
        <v>0</v>
      </c>
      <c r="K19" s="95">
        <f t="shared" si="0"/>
        <v>0.78991199999999995</v>
      </c>
      <c r="L19" s="96"/>
      <c r="M19" s="95">
        <f t="shared" si="1"/>
        <v>0</v>
      </c>
      <c r="N19" s="97"/>
    </row>
    <row r="20" spans="1:14" ht="18" customHeight="1">
      <c r="A20" s="108" t="str">
        <f>制造报告!B29</f>
        <v>活动层板</v>
      </c>
      <c r="B20" s="109" t="str">
        <f>制造报告!C29</f>
        <v>金丝柚木生态板18</v>
      </c>
      <c r="C20" s="109">
        <f>制造报告!H29</f>
        <v>18</v>
      </c>
      <c r="D20" s="109">
        <f>制造报告!D29</f>
        <v>712.4</v>
      </c>
      <c r="E20" s="109">
        <f>制造报告!E29</f>
        <v>474.7</v>
      </c>
      <c r="F20" s="109">
        <f>制造报告!I29</f>
        <v>1</v>
      </c>
      <c r="G20" s="109">
        <f>制造报告!F29</f>
        <v>714</v>
      </c>
      <c r="H20" s="109">
        <f>制造报告!G29</f>
        <v>477</v>
      </c>
      <c r="I20" s="82" t="s">
        <v>329</v>
      </c>
      <c r="J20" s="109">
        <f>制造报告!K29</f>
        <v>0</v>
      </c>
      <c r="K20" s="110">
        <f t="shared" si="0"/>
        <v>0.34057799999999999</v>
      </c>
      <c r="L20" s="111"/>
      <c r="M20" s="110">
        <f t="shared" si="1"/>
        <v>0</v>
      </c>
      <c r="N20" s="112" t="s">
        <v>306</v>
      </c>
    </row>
    <row r="21" spans="1:14" ht="18" customHeight="1">
      <c r="A21" s="91" t="str">
        <f>制造报告!B30</f>
        <v>左侧板</v>
      </c>
      <c r="B21" s="92" t="str">
        <f>制造报告!C30</f>
        <v>金丝柚木生态板18</v>
      </c>
      <c r="C21" s="92">
        <f>制造报告!H30</f>
        <v>18</v>
      </c>
      <c r="D21" s="92">
        <f>制造报告!D30</f>
        <v>2148.4</v>
      </c>
      <c r="E21" s="92">
        <f>制造报告!E30</f>
        <v>467.7</v>
      </c>
      <c r="F21" s="92">
        <f>制造报告!I30</f>
        <v>1</v>
      </c>
      <c r="G21" s="92">
        <f>制造报告!F30</f>
        <v>2150</v>
      </c>
      <c r="H21" s="92">
        <f>制造报告!G30</f>
        <v>470</v>
      </c>
      <c r="I21" s="82" t="s">
        <v>330</v>
      </c>
      <c r="J21" s="92">
        <f>制造报告!K30</f>
        <v>0</v>
      </c>
      <c r="K21" s="95">
        <f t="shared" si="0"/>
        <v>1.0105</v>
      </c>
      <c r="L21" s="96"/>
      <c r="M21" s="95">
        <f t="shared" si="1"/>
        <v>0</v>
      </c>
      <c r="N21" s="97"/>
    </row>
    <row r="22" spans="1:14" ht="18" customHeight="1">
      <c r="A22" s="91" t="str">
        <f>制造报告!B31</f>
        <v>支撑脚线</v>
      </c>
      <c r="B22" s="92" t="str">
        <f>制造报告!C31</f>
        <v>金丝柚木生态板18</v>
      </c>
      <c r="C22" s="92">
        <f>制造报告!H31</f>
        <v>18</v>
      </c>
      <c r="D22" s="92">
        <f>制造报告!D31</f>
        <v>78.400000000000006</v>
      </c>
      <c r="E22" s="92">
        <f>制造报告!E31</f>
        <v>462.4</v>
      </c>
      <c r="F22" s="92">
        <f>制造报告!I31</f>
        <v>1</v>
      </c>
      <c r="G22" s="92">
        <f>制造报告!F31</f>
        <v>464</v>
      </c>
      <c r="H22" s="92">
        <f>制造报告!G31</f>
        <v>80</v>
      </c>
      <c r="I22" s="82" t="s">
        <v>331</v>
      </c>
      <c r="J22" s="92">
        <f>制造报告!K31</f>
        <v>0</v>
      </c>
      <c r="K22" s="95">
        <f t="shared" si="0"/>
        <v>3.712E-2</v>
      </c>
      <c r="L22" s="96"/>
      <c r="M22" s="95">
        <f t="shared" si="1"/>
        <v>0</v>
      </c>
      <c r="N22" s="97"/>
    </row>
    <row r="23" spans="1:14" ht="18" customHeight="1">
      <c r="A23" s="91" t="str">
        <f>制造报告!B32</f>
        <v>底板</v>
      </c>
      <c r="B23" s="92" t="str">
        <f>制造报告!C32</f>
        <v>金丝柚木生态板18</v>
      </c>
      <c r="C23" s="92">
        <f>制造报告!H32</f>
        <v>18</v>
      </c>
      <c r="D23" s="92">
        <f>制造报告!D32</f>
        <v>778.4</v>
      </c>
      <c r="E23" s="92">
        <f>制造报告!E32</f>
        <v>447.7</v>
      </c>
      <c r="F23" s="92">
        <f>制造报告!I32</f>
        <v>2</v>
      </c>
      <c r="G23" s="92">
        <f>制造报告!F32</f>
        <v>780</v>
      </c>
      <c r="H23" s="92">
        <f>制造报告!G32</f>
        <v>450</v>
      </c>
      <c r="I23" s="82" t="s">
        <v>332</v>
      </c>
      <c r="J23" s="92">
        <f>制造报告!K32</f>
        <v>0</v>
      </c>
      <c r="K23" s="95">
        <f t="shared" si="0"/>
        <v>0.70199999999999996</v>
      </c>
      <c r="L23" s="96"/>
      <c r="M23" s="95">
        <f t="shared" si="1"/>
        <v>0</v>
      </c>
      <c r="N23" s="97"/>
    </row>
    <row r="24" spans="1:14" ht="18" customHeight="1">
      <c r="A24" s="91" t="str">
        <f>制造报告!B33</f>
        <v>顶板</v>
      </c>
      <c r="B24" s="92" t="str">
        <f>制造报告!C33</f>
        <v>金丝柚木生态板18</v>
      </c>
      <c r="C24" s="92">
        <f>制造报告!H33</f>
        <v>18</v>
      </c>
      <c r="D24" s="92">
        <f>制造报告!D33</f>
        <v>778.4</v>
      </c>
      <c r="E24" s="92">
        <f>制造报告!E33</f>
        <v>447.7</v>
      </c>
      <c r="F24" s="92">
        <f>制造报告!I33</f>
        <v>2</v>
      </c>
      <c r="G24" s="92">
        <f>制造报告!F33</f>
        <v>780</v>
      </c>
      <c r="H24" s="92">
        <f>制造报告!G33</f>
        <v>450</v>
      </c>
      <c r="I24" s="82" t="s">
        <v>333</v>
      </c>
      <c r="J24" s="92">
        <f>制造报告!K33</f>
        <v>0</v>
      </c>
      <c r="K24" s="95">
        <f t="shared" si="0"/>
        <v>0.70199999999999996</v>
      </c>
      <c r="L24" s="96"/>
      <c r="M24" s="95">
        <f t="shared" si="1"/>
        <v>0</v>
      </c>
      <c r="N24" s="97"/>
    </row>
    <row r="25" spans="1:14" ht="18" customHeight="1">
      <c r="A25" s="91" t="str">
        <f>制造报告!B34</f>
        <v>右侧板</v>
      </c>
      <c r="B25" s="92" t="str">
        <f>制造报告!C34</f>
        <v>金丝柚木生态板18</v>
      </c>
      <c r="C25" s="92">
        <f>制造报告!H34</f>
        <v>18</v>
      </c>
      <c r="D25" s="92">
        <f>制造报告!D34</f>
        <v>598.4</v>
      </c>
      <c r="E25" s="92">
        <f>制造报告!E34</f>
        <v>447.7</v>
      </c>
      <c r="F25" s="92">
        <f>制造报告!I34</f>
        <v>1</v>
      </c>
      <c r="G25" s="92">
        <f>制造报告!F34</f>
        <v>600</v>
      </c>
      <c r="H25" s="92">
        <f>制造报告!G34</f>
        <v>450</v>
      </c>
      <c r="I25" s="82" t="s">
        <v>334</v>
      </c>
      <c r="J25" s="92">
        <f>制造报告!K34</f>
        <v>0</v>
      </c>
      <c r="K25" s="95">
        <f t="shared" si="0"/>
        <v>0.27</v>
      </c>
      <c r="L25" s="96"/>
      <c r="M25" s="95">
        <f t="shared" si="1"/>
        <v>0</v>
      </c>
      <c r="N25" s="97"/>
    </row>
    <row r="26" spans="1:14" ht="18" customHeight="1">
      <c r="A26" s="91" t="str">
        <f>制造报告!B35</f>
        <v>左侧板</v>
      </c>
      <c r="B26" s="92" t="str">
        <f>制造报告!C35</f>
        <v>金丝柚木生态板18</v>
      </c>
      <c r="C26" s="92">
        <f>制造报告!H35</f>
        <v>18</v>
      </c>
      <c r="D26" s="92">
        <f>制造报告!D35</f>
        <v>598.4</v>
      </c>
      <c r="E26" s="92">
        <f>制造报告!E35</f>
        <v>447.7</v>
      </c>
      <c r="F26" s="92">
        <f>制造报告!I35</f>
        <v>2</v>
      </c>
      <c r="G26" s="92">
        <f>制造报告!F35</f>
        <v>600</v>
      </c>
      <c r="H26" s="92">
        <f>制造报告!G35</f>
        <v>450</v>
      </c>
      <c r="I26" s="82" t="s">
        <v>335</v>
      </c>
      <c r="J26" s="92">
        <f>制造报告!K35</f>
        <v>0</v>
      </c>
      <c r="K26" s="95">
        <f t="shared" si="0"/>
        <v>0.54</v>
      </c>
      <c r="L26" s="96"/>
      <c r="M26" s="95">
        <f t="shared" si="1"/>
        <v>0</v>
      </c>
      <c r="N26" s="97"/>
    </row>
    <row r="27" spans="1:14" ht="18" customHeight="1">
      <c r="A27" s="91" t="str">
        <f>制造报告!B36</f>
        <v>脚线</v>
      </c>
      <c r="B27" s="92" t="str">
        <f>制造报告!C36</f>
        <v>金丝柚木生态板18</v>
      </c>
      <c r="C27" s="92">
        <f>制造报告!H36</f>
        <v>18</v>
      </c>
      <c r="D27" s="92">
        <f>制造报告!D36</f>
        <v>78.400000000000006</v>
      </c>
      <c r="E27" s="92">
        <f>制造报告!E36</f>
        <v>412.4</v>
      </c>
      <c r="F27" s="92">
        <f>制造报告!I36</f>
        <v>4</v>
      </c>
      <c r="G27" s="92">
        <f>制造报告!F36</f>
        <v>414</v>
      </c>
      <c r="H27" s="92">
        <f>制造报告!G36</f>
        <v>80</v>
      </c>
      <c r="I27" s="82" t="s">
        <v>336</v>
      </c>
      <c r="J27" s="92">
        <f>制造报告!K36</f>
        <v>0</v>
      </c>
      <c r="K27" s="95">
        <f t="shared" si="0"/>
        <v>0.13247999999999999</v>
      </c>
      <c r="L27" s="96"/>
      <c r="M27" s="95">
        <f t="shared" si="1"/>
        <v>0</v>
      </c>
      <c r="N27" s="97"/>
    </row>
    <row r="28" spans="1:14" ht="18" customHeight="1">
      <c r="A28" s="91" t="str">
        <f>制造报告!B37</f>
        <v>抽屉面板</v>
      </c>
      <c r="B28" s="92" t="str">
        <f>制造报告!C37</f>
        <v>金丝柚木生态板18</v>
      </c>
      <c r="C28" s="92">
        <f>制造报告!H37</f>
        <v>18</v>
      </c>
      <c r="D28" s="92">
        <f>制造报告!D37</f>
        <v>182</v>
      </c>
      <c r="E28" s="92">
        <f>制造报告!E37</f>
        <v>408</v>
      </c>
      <c r="F28" s="92">
        <f>制造报告!I37</f>
        <v>2</v>
      </c>
      <c r="G28" s="92">
        <f>制造报告!F37</f>
        <v>185</v>
      </c>
      <c r="H28" s="92">
        <f>制造报告!G37</f>
        <v>411</v>
      </c>
      <c r="I28" s="82" t="s">
        <v>337</v>
      </c>
      <c r="J28" s="92">
        <f>制造报告!K37</f>
        <v>0</v>
      </c>
      <c r="K28" s="95">
        <f t="shared" si="0"/>
        <v>0.15207000000000001</v>
      </c>
      <c r="L28" s="96"/>
      <c r="M28" s="95">
        <f t="shared" si="1"/>
        <v>0</v>
      </c>
      <c r="N28" s="97"/>
    </row>
    <row r="29" spans="1:14" ht="18" customHeight="1">
      <c r="A29" s="91" t="str">
        <f>制造报告!B38</f>
        <v>脚线</v>
      </c>
      <c r="B29" s="92" t="str">
        <f>制造报告!C38</f>
        <v>金丝柚木生态板18</v>
      </c>
      <c r="C29" s="92">
        <f>制造报告!H38</f>
        <v>18</v>
      </c>
      <c r="D29" s="92">
        <f>制造报告!D38</f>
        <v>78.400000000000006</v>
      </c>
      <c r="E29" s="92">
        <f>制造报告!E38</f>
        <v>402.4</v>
      </c>
      <c r="F29" s="92">
        <f>制造报告!I38</f>
        <v>1</v>
      </c>
      <c r="G29" s="92">
        <f>制造报告!F38</f>
        <v>404</v>
      </c>
      <c r="H29" s="92">
        <f>制造报告!G38</f>
        <v>80</v>
      </c>
      <c r="I29" s="82" t="s">
        <v>338</v>
      </c>
      <c r="J29" s="92">
        <f>制造报告!K38</f>
        <v>0</v>
      </c>
      <c r="K29" s="95">
        <f t="shared" si="0"/>
        <v>3.2320000000000002E-2</v>
      </c>
      <c r="L29" s="96"/>
      <c r="M29" s="95">
        <f t="shared" si="1"/>
        <v>0</v>
      </c>
      <c r="N29" s="97"/>
    </row>
    <row r="30" spans="1:14" ht="18" customHeight="1">
      <c r="A30" s="91" t="str">
        <f>制造报告!B39</f>
        <v>右开门</v>
      </c>
      <c r="B30" s="92" t="str">
        <f>制造报告!C39</f>
        <v>金丝柚木生态板18</v>
      </c>
      <c r="C30" s="92">
        <f>制造报告!H39</f>
        <v>18</v>
      </c>
      <c r="D30" s="92">
        <f>制造报告!D39</f>
        <v>594</v>
      </c>
      <c r="E30" s="92">
        <f>制造报告!E39</f>
        <v>402</v>
      </c>
      <c r="F30" s="92">
        <f>制造报告!I39</f>
        <v>2</v>
      </c>
      <c r="G30" s="92">
        <f>制造报告!F39</f>
        <v>597</v>
      </c>
      <c r="H30" s="92">
        <f>制造报告!G39</f>
        <v>405</v>
      </c>
      <c r="I30" s="82" t="s">
        <v>339</v>
      </c>
      <c r="J30" s="92">
        <f>制造报告!K39</f>
        <v>0</v>
      </c>
      <c r="K30" s="95">
        <f t="shared" si="0"/>
        <v>0.48357</v>
      </c>
      <c r="L30" s="96"/>
      <c r="M30" s="95">
        <f t="shared" si="1"/>
        <v>0</v>
      </c>
      <c r="N30" s="97"/>
    </row>
    <row r="31" spans="1:14" ht="18" customHeight="1">
      <c r="A31" s="91" t="str">
        <f>制造报告!B40</f>
        <v>左开门</v>
      </c>
      <c r="B31" s="92" t="str">
        <f>制造报告!C40</f>
        <v>金丝柚木生态板18</v>
      </c>
      <c r="C31" s="92">
        <f>制造报告!H40</f>
        <v>18</v>
      </c>
      <c r="D31" s="92">
        <f>制造报告!D40</f>
        <v>594</v>
      </c>
      <c r="E31" s="92">
        <f>制造报告!E40</f>
        <v>402</v>
      </c>
      <c r="F31" s="92">
        <f>制造报告!I40</f>
        <v>2</v>
      </c>
      <c r="G31" s="92">
        <f>制造报告!F40</f>
        <v>597</v>
      </c>
      <c r="H31" s="92">
        <f>制造报告!G40</f>
        <v>405</v>
      </c>
      <c r="I31" s="82" t="s">
        <v>340</v>
      </c>
      <c r="J31" s="92">
        <f>制造报告!K40</f>
        <v>0</v>
      </c>
      <c r="K31" s="95">
        <f t="shared" si="0"/>
        <v>0.48357</v>
      </c>
      <c r="L31" s="96"/>
      <c r="M31" s="95">
        <f t="shared" si="1"/>
        <v>0</v>
      </c>
      <c r="N31" s="97"/>
    </row>
    <row r="32" spans="1:14" ht="18" customHeight="1">
      <c r="A32" s="91" t="str">
        <f>制造报告!B41</f>
        <v>脚线</v>
      </c>
      <c r="B32" s="92" t="str">
        <f>制造报告!C41</f>
        <v>金丝柚木生态板18</v>
      </c>
      <c r="C32" s="92">
        <f>制造报告!H41</f>
        <v>18</v>
      </c>
      <c r="D32" s="92">
        <f>制造报告!D41</f>
        <v>78.400000000000006</v>
      </c>
      <c r="E32" s="92">
        <f>制造报告!E41</f>
        <v>308.39999999999998</v>
      </c>
      <c r="F32" s="92">
        <f>制造报告!I41</f>
        <v>1</v>
      </c>
      <c r="G32" s="92">
        <f>制造报告!F41</f>
        <v>310</v>
      </c>
      <c r="H32" s="92">
        <f>制造报告!G41</f>
        <v>80</v>
      </c>
      <c r="I32" s="82" t="s">
        <v>341</v>
      </c>
      <c r="J32" s="92">
        <f>制造报告!K41</f>
        <v>0</v>
      </c>
      <c r="K32" s="95">
        <f t="shared" si="0"/>
        <v>2.4799999999999999E-2</v>
      </c>
      <c r="L32" s="96"/>
      <c r="M32" s="95">
        <f t="shared" si="1"/>
        <v>0</v>
      </c>
      <c r="N32" s="97"/>
    </row>
    <row r="33" spans="1:16" ht="18" customHeight="1">
      <c r="A33" s="91" t="str">
        <f>制造报告!B42</f>
        <v>厚背板</v>
      </c>
      <c r="B33" s="92" t="str">
        <f>制造报告!C42</f>
        <v>金丝柚木生态板18</v>
      </c>
      <c r="C33" s="92">
        <f>制造报告!H42</f>
        <v>18</v>
      </c>
      <c r="D33" s="92">
        <f>制造报告!D42</f>
        <v>2032.4</v>
      </c>
      <c r="E33" s="92">
        <f>制造报告!E42</f>
        <v>308.39999999999998</v>
      </c>
      <c r="F33" s="92">
        <f>制造报告!I42</f>
        <v>1</v>
      </c>
      <c r="G33" s="92">
        <f>制造报告!F42</f>
        <v>2034</v>
      </c>
      <c r="H33" s="92">
        <f>制造报告!G42</f>
        <v>310</v>
      </c>
      <c r="I33" s="82" t="s">
        <v>342</v>
      </c>
      <c r="J33" s="92">
        <f>制造报告!K42</f>
        <v>0</v>
      </c>
      <c r="K33" s="95">
        <f t="shared" si="0"/>
        <v>0.63053999999999999</v>
      </c>
      <c r="L33" s="96"/>
      <c r="M33" s="95">
        <f t="shared" si="1"/>
        <v>0</v>
      </c>
      <c r="N33" s="97"/>
    </row>
    <row r="34" spans="1:16" ht="18" customHeight="1">
      <c r="A34" s="91" t="str">
        <f>制造报告!B43</f>
        <v>抽屉前后板</v>
      </c>
      <c r="B34" s="92" t="str">
        <f>制造报告!C43</f>
        <v>金丝柚木生态板18</v>
      </c>
      <c r="C34" s="92">
        <f>制造报告!H43</f>
        <v>18</v>
      </c>
      <c r="D34" s="92">
        <f>制造报告!D43</f>
        <v>351.4</v>
      </c>
      <c r="E34" s="92">
        <f>制造报告!E43</f>
        <v>138.4</v>
      </c>
      <c r="F34" s="92">
        <f>制造报告!I43</f>
        <v>2</v>
      </c>
      <c r="G34" s="92">
        <f>制造报告!F43</f>
        <v>353</v>
      </c>
      <c r="H34" s="92">
        <f>制造报告!G43</f>
        <v>140</v>
      </c>
      <c r="I34" s="82" t="s">
        <v>343</v>
      </c>
      <c r="J34" s="92">
        <f>制造报告!K43</f>
        <v>2059</v>
      </c>
      <c r="K34" s="95">
        <f t="shared" si="0"/>
        <v>9.8839999999999997E-2</v>
      </c>
      <c r="L34" s="96"/>
      <c r="M34" s="95">
        <f t="shared" si="1"/>
        <v>0</v>
      </c>
      <c r="N34" s="97"/>
    </row>
    <row r="35" spans="1:16" ht="18" customHeight="1">
      <c r="A35" s="91" t="str">
        <f>制造报告!B44</f>
        <v>抽屉侧板</v>
      </c>
      <c r="B35" s="92" t="str">
        <f>制造报告!C44</f>
        <v>金丝柚木生态板18</v>
      </c>
      <c r="C35" s="92">
        <f>制造报告!H44</f>
        <v>18</v>
      </c>
      <c r="D35" s="92">
        <f>制造报告!D44</f>
        <v>448.4</v>
      </c>
      <c r="E35" s="92">
        <f>制造报告!E44</f>
        <v>138.4</v>
      </c>
      <c r="F35" s="92">
        <f>制造报告!I44</f>
        <v>2</v>
      </c>
      <c r="G35" s="92">
        <f>制造报告!F44</f>
        <v>450</v>
      </c>
      <c r="H35" s="92">
        <f>制造报告!G44</f>
        <v>140</v>
      </c>
      <c r="I35" s="82" t="s">
        <v>344</v>
      </c>
      <c r="J35" s="92">
        <f>制造报告!K44</f>
        <v>0</v>
      </c>
      <c r="K35" s="95">
        <f t="shared" si="0"/>
        <v>0.126</v>
      </c>
      <c r="L35" s="96"/>
      <c r="M35" s="95">
        <f t="shared" si="1"/>
        <v>0</v>
      </c>
      <c r="N35" s="97"/>
    </row>
    <row r="36" spans="1:16" ht="18" customHeight="1">
      <c r="A36" s="91" t="str">
        <f>制造报告!B45</f>
        <v>抽屉前后板</v>
      </c>
      <c r="B36" s="92" t="str">
        <f>制造报告!C45</f>
        <v>金丝柚木生态板18</v>
      </c>
      <c r="C36" s="92">
        <f>制造报告!H45</f>
        <v>18</v>
      </c>
      <c r="D36" s="92">
        <f>制造报告!D45</f>
        <v>351.4</v>
      </c>
      <c r="E36" s="92">
        <f>制造报告!E45</f>
        <v>138.4</v>
      </c>
      <c r="F36" s="92">
        <f>制造报告!I45</f>
        <v>2</v>
      </c>
      <c r="G36" s="92">
        <f>制造报告!F45</f>
        <v>353</v>
      </c>
      <c r="H36" s="92">
        <f>制造报告!G45</f>
        <v>140</v>
      </c>
      <c r="I36" s="82" t="s">
        <v>345</v>
      </c>
      <c r="J36" s="92">
        <f>制造报告!K45</f>
        <v>2061</v>
      </c>
      <c r="K36" s="95">
        <f t="shared" si="0"/>
        <v>9.8839999999999997E-2</v>
      </c>
      <c r="L36" s="96"/>
      <c r="M36" s="95">
        <f t="shared" si="1"/>
        <v>0</v>
      </c>
      <c r="N36" s="97"/>
    </row>
    <row r="37" spans="1:16" ht="18" customHeight="1">
      <c r="A37" s="91" t="str">
        <f>制造报告!B46</f>
        <v>抽屉侧板</v>
      </c>
      <c r="B37" s="92" t="str">
        <f>制造报告!C46</f>
        <v>金丝柚木生态板18</v>
      </c>
      <c r="C37" s="92">
        <f>制造报告!H46</f>
        <v>18</v>
      </c>
      <c r="D37" s="92">
        <f>制造报告!D46</f>
        <v>448.4</v>
      </c>
      <c r="E37" s="92">
        <f>制造报告!E46</f>
        <v>138.4</v>
      </c>
      <c r="F37" s="92">
        <f>制造报告!I46</f>
        <v>2</v>
      </c>
      <c r="G37" s="92">
        <f>制造报告!F46</f>
        <v>450</v>
      </c>
      <c r="H37" s="92">
        <f>制造报告!G46</f>
        <v>140</v>
      </c>
      <c r="I37" s="82" t="s">
        <v>346</v>
      </c>
      <c r="J37" s="92">
        <f>制造报告!K46</f>
        <v>0</v>
      </c>
      <c r="K37" s="95">
        <f t="shared" si="0"/>
        <v>0.126</v>
      </c>
      <c r="L37" s="96"/>
      <c r="M37" s="95">
        <f t="shared" si="1"/>
        <v>0</v>
      </c>
      <c r="N37" s="97"/>
    </row>
    <row r="38" spans="1:16" ht="18" customHeight="1">
      <c r="A38" s="91" t="str">
        <f>制造报告!B47</f>
        <v>左侧板</v>
      </c>
      <c r="B38" s="92" t="str">
        <f>制造报告!C47</f>
        <v>金丝柚木生态板18</v>
      </c>
      <c r="C38" s="92">
        <f>制造报告!H47</f>
        <v>18</v>
      </c>
      <c r="D38" s="92">
        <f>制造报告!D47</f>
        <v>2148.4</v>
      </c>
      <c r="E38" s="92">
        <f>制造报告!E47</f>
        <v>127.7</v>
      </c>
      <c r="F38" s="92">
        <f>制造报告!I47</f>
        <v>1</v>
      </c>
      <c r="G38" s="92">
        <f>制造报告!F47</f>
        <v>2150</v>
      </c>
      <c r="H38" s="92">
        <f>制造报告!G47</f>
        <v>130</v>
      </c>
      <c r="I38" s="82" t="s">
        <v>347</v>
      </c>
      <c r="J38" s="92">
        <f>制造报告!K47</f>
        <v>0</v>
      </c>
      <c r="K38" s="95">
        <f t="shared" si="0"/>
        <v>0.27950000000000003</v>
      </c>
      <c r="L38" s="96"/>
      <c r="M38" s="95">
        <f t="shared" si="1"/>
        <v>0</v>
      </c>
      <c r="N38" s="97"/>
    </row>
    <row r="39" spans="1:16" ht="18" customHeight="1">
      <c r="A39" s="91" t="str">
        <f>制造报告!B48</f>
        <v>背竖档</v>
      </c>
      <c r="B39" s="92" t="str">
        <f>制造报告!C48</f>
        <v>金丝柚木生态板18</v>
      </c>
      <c r="C39" s="92">
        <f>制造报告!H48</f>
        <v>18</v>
      </c>
      <c r="D39" s="92">
        <f>制造报告!D48</f>
        <v>2032.4</v>
      </c>
      <c r="E39" s="92">
        <f>制造报告!E48</f>
        <v>78.400000000000006</v>
      </c>
      <c r="F39" s="92">
        <f>制造报告!I48</f>
        <v>3</v>
      </c>
      <c r="G39" s="92">
        <f>制造报告!F48</f>
        <v>2034</v>
      </c>
      <c r="H39" s="92">
        <f>制造报告!G48</f>
        <v>80</v>
      </c>
      <c r="I39" s="82" t="s">
        <v>348</v>
      </c>
      <c r="J39" s="92">
        <f>制造报告!K48</f>
        <v>0</v>
      </c>
      <c r="K39" s="95">
        <f t="shared" si="0"/>
        <v>0.48815999999999998</v>
      </c>
      <c r="L39" s="96"/>
      <c r="M39" s="95">
        <f t="shared" si="1"/>
        <v>0</v>
      </c>
      <c r="N39" s="97"/>
    </row>
    <row r="40" spans="1:16" ht="18" customHeight="1">
      <c r="A40" s="91" t="str">
        <f>制造报告!B49</f>
        <v>背竖档</v>
      </c>
      <c r="B40" s="92" t="str">
        <f>制造报告!C49</f>
        <v>金丝柚木生态板18</v>
      </c>
      <c r="C40" s="92">
        <f>制造报告!H49</f>
        <v>18</v>
      </c>
      <c r="D40" s="92">
        <f>制造报告!D49</f>
        <v>2032.4</v>
      </c>
      <c r="E40" s="92">
        <f>制造报告!E49</f>
        <v>78.400000000000006</v>
      </c>
      <c r="F40" s="92">
        <f>制造报告!I49</f>
        <v>3</v>
      </c>
      <c r="G40" s="92">
        <f>制造报告!F49</f>
        <v>2034</v>
      </c>
      <c r="H40" s="92">
        <f>制造报告!G49</f>
        <v>80</v>
      </c>
      <c r="I40" s="82" t="s">
        <v>349</v>
      </c>
      <c r="J40" s="92">
        <f>制造报告!K49</f>
        <v>0</v>
      </c>
      <c r="K40" s="95">
        <f t="shared" si="0"/>
        <v>0.48815999999999998</v>
      </c>
      <c r="L40" s="96"/>
      <c r="M40" s="95">
        <f t="shared" si="1"/>
        <v>0</v>
      </c>
      <c r="N40" s="97"/>
    </row>
    <row r="41" spans="1:16" ht="18" customHeight="1">
      <c r="A41" s="91" t="str">
        <f>制造报告!B50</f>
        <v>门板封板</v>
      </c>
      <c r="B41" s="92" t="str">
        <f>制造报告!C50</f>
        <v>金丝柚木生态板18</v>
      </c>
      <c r="C41" s="92">
        <f>制造报告!H50</f>
        <v>18</v>
      </c>
      <c r="D41" s="92">
        <f>制造报告!D50</f>
        <v>2148.4</v>
      </c>
      <c r="E41" s="92">
        <f>制造报告!E50</f>
        <v>58.4</v>
      </c>
      <c r="F41" s="92">
        <f>制造报告!I50</f>
        <v>1</v>
      </c>
      <c r="G41" s="92">
        <f>制造报告!F50</f>
        <v>2150</v>
      </c>
      <c r="H41" s="92">
        <f>制造报告!G50</f>
        <v>60</v>
      </c>
      <c r="I41" s="82" t="s">
        <v>350</v>
      </c>
      <c r="J41" s="92">
        <f>制造报告!K50</f>
        <v>0</v>
      </c>
      <c r="K41" s="95">
        <f t="shared" si="0"/>
        <v>0.129</v>
      </c>
      <c r="L41" s="96"/>
      <c r="M41" s="95">
        <f t="shared" si="1"/>
        <v>0</v>
      </c>
      <c r="N41" s="97"/>
    </row>
    <row r="42" spans="1:16" ht="18" customHeight="1">
      <c r="A42" s="91" t="str">
        <f>制造报告!B51</f>
        <v>门板封板</v>
      </c>
      <c r="B42" s="92" t="str">
        <f>制造报告!C51</f>
        <v>金丝柚木生态板18</v>
      </c>
      <c r="C42" s="92">
        <f>制造报告!H51</f>
        <v>18</v>
      </c>
      <c r="D42" s="92">
        <f>制造报告!D51</f>
        <v>598.4</v>
      </c>
      <c r="E42" s="92">
        <f>制造报告!E51</f>
        <v>58.4</v>
      </c>
      <c r="F42" s="92">
        <f>制造报告!I51</f>
        <v>1</v>
      </c>
      <c r="G42" s="92">
        <f>制造报告!F51</f>
        <v>600</v>
      </c>
      <c r="H42" s="92">
        <f>制造报告!G51</f>
        <v>60</v>
      </c>
      <c r="I42" s="82" t="s">
        <v>351</v>
      </c>
      <c r="J42" s="92">
        <f>制造报告!K51</f>
        <v>0</v>
      </c>
      <c r="K42" s="95">
        <f t="shared" si="0"/>
        <v>3.5999999999999997E-2</v>
      </c>
      <c r="L42" s="96"/>
      <c r="M42" s="95">
        <f t="shared" si="1"/>
        <v>0</v>
      </c>
      <c r="N42" s="97"/>
    </row>
    <row r="43" spans="1:16" ht="18" customHeight="1">
      <c r="A43" s="91" t="str">
        <f>制造报告!B52</f>
        <v>背板</v>
      </c>
      <c r="B43" s="92" t="str">
        <f>制造报告!C52</f>
        <v>金丝柚木5</v>
      </c>
      <c r="C43" s="92">
        <f>制造报告!H52</f>
        <v>5</v>
      </c>
      <c r="D43" s="92">
        <f>制造报告!D52</f>
        <v>578</v>
      </c>
      <c r="E43" s="92">
        <f>制造报告!E52</f>
        <v>794</v>
      </c>
      <c r="F43" s="92">
        <f>制造报告!I52</f>
        <v>2</v>
      </c>
      <c r="G43" s="92">
        <f>制造报告!F52</f>
        <v>794</v>
      </c>
      <c r="H43" s="92">
        <f>制造报告!G52</f>
        <v>578</v>
      </c>
      <c r="I43" s="82" t="s">
        <v>352</v>
      </c>
      <c r="J43" s="92">
        <f>制造报告!K52</f>
        <v>0</v>
      </c>
      <c r="K43" s="95">
        <f t="shared" si="0"/>
        <v>0.91786400000000001</v>
      </c>
      <c r="L43" s="96"/>
      <c r="M43" s="95">
        <f t="shared" si="1"/>
        <v>0</v>
      </c>
      <c r="N43" s="97"/>
    </row>
    <row r="44" spans="1:16" ht="18" customHeight="1">
      <c r="A44" s="91" t="str">
        <f>制造报告!B53</f>
        <v>抽屉底板</v>
      </c>
      <c r="B44" s="92" t="str">
        <f>制造报告!C53</f>
        <v>金丝柚木5</v>
      </c>
      <c r="C44" s="92">
        <f>制造报告!H53</f>
        <v>5</v>
      </c>
      <c r="D44" s="92">
        <f>制造报告!D53</f>
        <v>367</v>
      </c>
      <c r="E44" s="92">
        <f>制造报告!E53</f>
        <v>428</v>
      </c>
      <c r="F44" s="92">
        <f>制造报告!I53</f>
        <v>2</v>
      </c>
      <c r="G44" s="92">
        <f>制造报告!F53</f>
        <v>367</v>
      </c>
      <c r="H44" s="92">
        <f>制造报告!G53</f>
        <v>428</v>
      </c>
      <c r="I44" s="82" t="s">
        <v>353</v>
      </c>
      <c r="J44" s="92">
        <f>制造报告!K53</f>
        <v>0</v>
      </c>
      <c r="K44" s="95">
        <f t="shared" si="0"/>
        <v>0.31415199999999999</v>
      </c>
      <c r="L44" s="96"/>
      <c r="M44" s="95">
        <f t="shared" si="1"/>
        <v>0</v>
      </c>
      <c r="N44" s="97"/>
    </row>
    <row r="45" spans="1:16" ht="18" customHeight="1">
      <c r="A45" s="91" t="str">
        <f>制造报告!B54</f>
        <v>背板</v>
      </c>
      <c r="B45" s="92" t="str">
        <f>制造报告!C54</f>
        <v>金丝柚木5</v>
      </c>
      <c r="C45" s="92">
        <f>制造报告!H54</f>
        <v>5</v>
      </c>
      <c r="D45" s="92">
        <f>制造报告!D54</f>
        <v>2048</v>
      </c>
      <c r="E45" s="92">
        <f>制造报告!E54</f>
        <v>268</v>
      </c>
      <c r="F45" s="92">
        <f>制造报告!I54</f>
        <v>2</v>
      </c>
      <c r="G45" s="92">
        <f>制造报告!F54</f>
        <v>2048</v>
      </c>
      <c r="H45" s="92">
        <f>制造报告!G54</f>
        <v>268</v>
      </c>
      <c r="I45" s="82" t="s">
        <v>354</v>
      </c>
      <c r="J45" s="92">
        <f>制造报告!K54</f>
        <v>0</v>
      </c>
      <c r="K45" s="95">
        <f t="shared" si="0"/>
        <v>1.097728</v>
      </c>
      <c r="L45" s="96"/>
      <c r="M45" s="95">
        <f t="shared" si="1"/>
        <v>0</v>
      </c>
      <c r="N45" s="97"/>
    </row>
    <row r="46" spans="1:16" ht="18" customHeight="1">
      <c r="A46" s="91" t="str">
        <f>制造报告!B55</f>
        <v>背板</v>
      </c>
      <c r="B46" s="92" t="str">
        <f>制造报告!C55</f>
        <v>金丝柚木5</v>
      </c>
      <c r="C46" s="92">
        <f>制造报告!H55</f>
        <v>5</v>
      </c>
      <c r="D46" s="92">
        <f>制造报告!D55</f>
        <v>2048</v>
      </c>
      <c r="E46" s="92">
        <f>制造报告!E55</f>
        <v>258</v>
      </c>
      <c r="F46" s="92">
        <f>制造报告!I55</f>
        <v>1</v>
      </c>
      <c r="G46" s="92">
        <f>制造报告!F55</f>
        <v>2048</v>
      </c>
      <c r="H46" s="92">
        <f>制造报告!G55</f>
        <v>258</v>
      </c>
      <c r="I46" s="82" t="s">
        <v>355</v>
      </c>
      <c r="J46" s="92">
        <f>制造报告!K55</f>
        <v>0</v>
      </c>
      <c r="K46" s="95">
        <f t="shared" si="0"/>
        <v>0.52838399999999996</v>
      </c>
      <c r="L46" s="96"/>
      <c r="M46" s="95">
        <f t="shared" si="1"/>
        <v>0</v>
      </c>
      <c r="N46" s="97"/>
    </row>
    <row r="47" spans="1:16" ht="18" customHeight="1" thickBot="1">
      <c r="A47" s="134" t="s">
        <v>16</v>
      </c>
      <c r="B47" s="135"/>
      <c r="C47" s="135"/>
      <c r="D47" s="135"/>
      <c r="E47" s="135"/>
      <c r="F47" s="98">
        <f>SUM(F5:F46)</f>
        <v>72</v>
      </c>
      <c r="G47" s="99"/>
      <c r="H47" s="99"/>
      <c r="I47" s="99"/>
      <c r="J47" s="99"/>
      <c r="K47" s="99"/>
      <c r="L47" s="100"/>
      <c r="M47" s="101">
        <f>SUM(M5:M46)</f>
        <v>0</v>
      </c>
      <c r="N47" s="102"/>
    </row>
    <row r="48" spans="1:16" s="106" customFormat="1" ht="20.100000000000001" customHeight="1" thickBot="1">
      <c r="A48" s="103" t="s">
        <v>17</v>
      </c>
      <c r="B48" s="104" t="str">
        <f>五金!M7</f>
        <v>15.54 ㎡</v>
      </c>
      <c r="C48" s="136" t="s">
        <v>18</v>
      </c>
      <c r="D48" s="136"/>
      <c r="E48" s="136" t="str">
        <f>五金!M6</f>
        <v>2.86 ㎡</v>
      </c>
      <c r="F48" s="136"/>
      <c r="G48" s="136" t="s">
        <v>19</v>
      </c>
      <c r="H48" s="136"/>
      <c r="I48" s="136">
        <f>五金!M8</f>
        <v>0</v>
      </c>
      <c r="J48" s="136"/>
      <c r="K48" s="132" t="s">
        <v>20</v>
      </c>
      <c r="L48" s="132"/>
      <c r="M48" s="132" t="s">
        <v>211</v>
      </c>
      <c r="N48" s="133"/>
      <c r="O48" s="105"/>
      <c r="P48" s="105"/>
    </row>
    <row r="49" ht="20.100000000000001" customHeight="1"/>
    <row r="50" ht="20.100000000000001" customHeight="1"/>
  </sheetData>
  <mergeCells count="14">
    <mergeCell ref="C3:J3"/>
    <mergeCell ref="K3:N3"/>
    <mergeCell ref="M48:N48"/>
    <mergeCell ref="A47:E47"/>
    <mergeCell ref="C48:D48"/>
    <mergeCell ref="E48:F48"/>
    <mergeCell ref="G48:H48"/>
    <mergeCell ref="I48:J48"/>
    <mergeCell ref="K48:L48"/>
    <mergeCell ref="A1:N1"/>
    <mergeCell ref="C2:F2"/>
    <mergeCell ref="G2:J2"/>
    <mergeCell ref="K2:L2"/>
    <mergeCell ref="M2:N2"/>
  </mergeCells>
  <phoneticPr fontId="16" type="noConversion"/>
  <printOptions horizontalCentered="1" verticalCentered="1"/>
  <pageMargins left="0.24" right="0.24" top="0.24" bottom="0.24" header="0.24" footer="0.24"/>
  <pageSetup paperSize="9" scale="75" orientation="portrait" r:id="rId1"/>
  <headerFooter alignWithMargins="0"/>
  <drawing r:id="rId2"/>
  <legacyDrawing r:id="rId3"/>
  <controls>
    <control shapeId="12487" r:id="rId4" name="TBarCode101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Y101"/>
  <sheetViews>
    <sheetView workbookViewId="0">
      <selection activeCell="F20" sqref="F20"/>
    </sheetView>
  </sheetViews>
  <sheetFormatPr defaultColWidth="9" defaultRowHeight="13.5"/>
  <cols>
    <col min="1" max="1" width="14.125" style="5" customWidth="1"/>
    <col min="2" max="3" width="7.625" style="5" customWidth="1"/>
    <col min="4" max="6" width="7.125" style="5" customWidth="1"/>
    <col min="7" max="7" width="7.625" style="5" customWidth="1"/>
    <col min="8" max="8" width="11.625" style="5" customWidth="1"/>
    <col min="9" max="10" width="12.625" style="5" customWidth="1"/>
    <col min="11" max="13" width="7.125" style="5" customWidth="1"/>
    <col min="14" max="14" width="10.625" style="5" customWidth="1"/>
    <col min="15" max="15" width="8.625" customWidth="1"/>
    <col min="16" max="16" width="15.625" customWidth="1"/>
    <col min="17" max="18" width="14.625" customWidth="1"/>
    <col min="19" max="20" width="15.625" style="59" customWidth="1"/>
    <col min="21" max="21" width="15.625" customWidth="1"/>
  </cols>
  <sheetData>
    <row r="1" spans="1:20" s="1" customFormat="1" ht="30" customHeight="1">
      <c r="A1" s="137" t="s">
        <v>210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S1" s="58"/>
      <c r="T1" s="58"/>
    </row>
    <row r="2" spans="1:20" s="58" customFormat="1" ht="20.100000000000001" customHeight="1">
      <c r="A2" s="60" t="s">
        <v>0</v>
      </c>
      <c r="B2" s="139" t="str">
        <f>料单!B2</f>
        <v>ZY16060405F02</v>
      </c>
      <c r="C2" s="139"/>
      <c r="D2" s="139"/>
      <c r="E2" s="140" t="str">
        <f>料单!C2</f>
        <v>下单日期: 6.3</v>
      </c>
      <c r="F2" s="140"/>
      <c r="G2" s="140"/>
      <c r="H2" s="140"/>
      <c r="I2" s="140" t="str">
        <f>料单!G2</f>
        <v>交货日期: 6.28</v>
      </c>
      <c r="J2" s="140"/>
      <c r="K2" s="140"/>
      <c r="L2" s="140"/>
      <c r="M2" s="139"/>
      <c r="N2" s="139"/>
      <c r="P2" s="59"/>
      <c r="Q2" s="59"/>
      <c r="R2" s="59"/>
    </row>
    <row r="3" spans="1:20" s="58" customFormat="1" ht="20.100000000000001" customHeight="1">
      <c r="A3" s="6" t="s">
        <v>1</v>
      </c>
      <c r="B3" s="141" t="str">
        <f>料单!B3</f>
        <v>巨汇</v>
      </c>
      <c r="C3" s="141"/>
      <c r="D3" s="141"/>
      <c r="E3" s="142" t="str">
        <f>料单!C3</f>
        <v>终端客户: ；莱蒙都会11-1-1202王先生13870664812</v>
      </c>
      <c r="F3" s="142"/>
      <c r="G3" s="142"/>
      <c r="H3" s="142"/>
      <c r="I3" s="142"/>
      <c r="J3" s="142"/>
      <c r="K3" s="140" t="str">
        <f>料单!K3</f>
        <v>产品类别: 次卧衣柜</v>
      </c>
      <c r="L3" s="140"/>
      <c r="M3" s="140"/>
      <c r="N3" s="140"/>
      <c r="P3" s="59"/>
      <c r="Q3" s="59"/>
      <c r="R3" s="59"/>
    </row>
    <row r="4" spans="1:20" s="1" customFormat="1" ht="15.6" customHeight="1">
      <c r="A4" s="61" t="s">
        <v>21</v>
      </c>
      <c r="B4" s="143" t="s">
        <v>22</v>
      </c>
      <c r="C4" s="143"/>
      <c r="D4" s="143" t="s">
        <v>23</v>
      </c>
      <c r="E4" s="143"/>
      <c r="F4" s="62" t="s">
        <v>7</v>
      </c>
      <c r="G4" s="62" t="s">
        <v>13</v>
      </c>
      <c r="H4" s="37" t="s">
        <v>14</v>
      </c>
      <c r="I4" s="67" t="s">
        <v>15</v>
      </c>
      <c r="J4" s="144" t="s">
        <v>24</v>
      </c>
      <c r="K4" s="145"/>
      <c r="L4" s="145"/>
      <c r="M4" s="146"/>
      <c r="N4" s="147"/>
      <c r="P4" s="270" t="s">
        <v>25</v>
      </c>
      <c r="Q4" s="271"/>
      <c r="R4" s="272"/>
      <c r="S4" s="58"/>
      <c r="T4" s="58"/>
    </row>
    <row r="5" spans="1:20" s="2" customFormat="1" ht="15.6" customHeight="1">
      <c r="A5" s="240" t="s">
        <v>26</v>
      </c>
      <c r="B5" s="148" t="str">
        <f>全部外购部件!C3</f>
        <v>D木榫08x40</v>
      </c>
      <c r="C5" s="149"/>
      <c r="D5" s="148"/>
      <c r="E5" s="149"/>
      <c r="F5" s="7">
        <f>全部外购部件!A3</f>
        <v>80</v>
      </c>
      <c r="G5" s="8"/>
      <c r="H5" s="63">
        <f t="shared" ref="H5:H32" si="0">F5*G5</f>
        <v>0</v>
      </c>
      <c r="I5" s="36"/>
      <c r="J5" s="150" t="s">
        <v>27</v>
      </c>
      <c r="K5" s="151"/>
      <c r="L5" s="152"/>
      <c r="M5" s="153" t="s">
        <v>28</v>
      </c>
      <c r="N5" s="154"/>
      <c r="P5" s="273"/>
      <c r="Q5" s="274"/>
      <c r="R5" s="275"/>
      <c r="S5" s="58"/>
      <c r="T5" s="58"/>
    </row>
    <row r="6" spans="1:20" s="2" customFormat="1" ht="15.6" customHeight="1">
      <c r="A6" s="240"/>
      <c r="B6" s="148" t="str">
        <f>全部外购部件!C4</f>
        <v>A三合一</v>
      </c>
      <c r="C6" s="149"/>
      <c r="D6" s="148"/>
      <c r="E6" s="149"/>
      <c r="F6" s="7">
        <f>全部外购部件!A4</f>
        <v>104</v>
      </c>
      <c r="G6" s="8"/>
      <c r="H6" s="63">
        <f t="shared" si="0"/>
        <v>0</v>
      </c>
      <c r="I6" s="36"/>
      <c r="J6" s="155" t="str">
        <f>材料!C2</f>
        <v>金丝柚木5</v>
      </c>
      <c r="K6" s="156"/>
      <c r="L6" s="157"/>
      <c r="M6" s="158" t="str">
        <f>材料!E2</f>
        <v>2.86 ㎡</v>
      </c>
      <c r="N6" s="159"/>
      <c r="P6" s="265" t="s">
        <v>29</v>
      </c>
      <c r="Q6" s="56" t="s">
        <v>30</v>
      </c>
      <c r="R6" s="56" t="s">
        <v>31</v>
      </c>
      <c r="S6" s="58"/>
      <c r="T6" s="58"/>
    </row>
    <row r="7" spans="1:20" s="2" customFormat="1" ht="15.6" customHeight="1">
      <c r="A7" s="240"/>
      <c r="B7" s="148" t="str">
        <f>全部外购部件!C5</f>
        <v>E二合一</v>
      </c>
      <c r="C7" s="149"/>
      <c r="D7" s="148"/>
      <c r="E7" s="149"/>
      <c r="F7" s="7">
        <f>全部外购部件!A5</f>
        <v>20</v>
      </c>
      <c r="G7" s="8"/>
      <c r="H7" s="63">
        <f t="shared" si="0"/>
        <v>0</v>
      </c>
      <c r="I7" s="36"/>
      <c r="J7" s="155" t="str">
        <f>材料!C3</f>
        <v>金丝柚木生态板18</v>
      </c>
      <c r="K7" s="156"/>
      <c r="L7" s="157"/>
      <c r="M7" s="158" t="str">
        <f>材料!E3</f>
        <v>15.54 ㎡</v>
      </c>
      <c r="N7" s="159"/>
      <c r="P7" s="266"/>
      <c r="Q7" s="56" t="s">
        <v>32</v>
      </c>
      <c r="R7" s="56" t="s">
        <v>33</v>
      </c>
      <c r="S7" s="58"/>
      <c r="T7" s="58"/>
    </row>
    <row r="8" spans="1:20" s="2" customFormat="1" ht="15.6" customHeight="1">
      <c r="A8" s="240"/>
      <c r="B8" s="148"/>
      <c r="C8" s="149"/>
      <c r="D8" s="148"/>
      <c r="E8" s="149"/>
      <c r="F8" s="7"/>
      <c r="G8" s="8"/>
      <c r="H8" s="63">
        <f t="shared" si="0"/>
        <v>0</v>
      </c>
      <c r="I8" s="36"/>
      <c r="J8" s="155">
        <f>材料!C4</f>
        <v>0</v>
      </c>
      <c r="K8" s="156"/>
      <c r="L8" s="157"/>
      <c r="M8" s="158">
        <f>材料!E4</f>
        <v>0</v>
      </c>
      <c r="N8" s="159"/>
      <c r="P8" s="267"/>
      <c r="Q8" s="56" t="s">
        <v>34</v>
      </c>
      <c r="R8" s="56" t="s">
        <v>35</v>
      </c>
      <c r="S8" s="58"/>
      <c r="T8" s="58"/>
    </row>
    <row r="9" spans="1:20" s="2" customFormat="1" ht="15.6" customHeight="1">
      <c r="A9" s="240"/>
      <c r="B9" s="160" t="str">
        <f>全部外购部件!C7</f>
        <v>L衣通底座</v>
      </c>
      <c r="C9" s="161"/>
      <c r="D9" s="160"/>
      <c r="E9" s="161"/>
      <c r="F9" s="113">
        <f>全部外购部件!A7</f>
        <v>6</v>
      </c>
      <c r="G9" s="8"/>
      <c r="H9" s="63">
        <f t="shared" si="0"/>
        <v>0</v>
      </c>
      <c r="I9" s="36"/>
      <c r="J9" s="150" t="s">
        <v>36</v>
      </c>
      <c r="K9" s="151"/>
      <c r="L9" s="152"/>
      <c r="M9" s="162" t="s">
        <v>37</v>
      </c>
      <c r="N9" s="163"/>
      <c r="P9" s="268" t="s">
        <v>38</v>
      </c>
      <c r="Q9" s="57" t="s">
        <v>39</v>
      </c>
      <c r="R9" s="57" t="s">
        <v>40</v>
      </c>
      <c r="S9" s="58"/>
      <c r="T9" s="58"/>
    </row>
    <row r="10" spans="1:20" s="2" customFormat="1" ht="15.6" customHeight="1">
      <c r="A10" s="240"/>
      <c r="B10" s="160" t="str">
        <f>全部外购部件!C8</f>
        <v>K挂衣杆</v>
      </c>
      <c r="C10" s="161"/>
      <c r="D10" s="160">
        <f>714-14</f>
        <v>700</v>
      </c>
      <c r="E10" s="161"/>
      <c r="F10" s="113">
        <f>全部外购部件!A8</f>
        <v>2</v>
      </c>
      <c r="G10" s="8"/>
      <c r="H10" s="63">
        <f t="shared" si="0"/>
        <v>0</v>
      </c>
      <c r="I10" s="36"/>
      <c r="J10" s="155" t="str">
        <f>边型!B1</f>
        <v>品项编码</v>
      </c>
      <c r="K10" s="156"/>
      <c r="L10" s="157"/>
      <c r="M10" s="158" t="str">
        <f>边型!E1</f>
        <v>长度 [m]</v>
      </c>
      <c r="N10" s="159"/>
      <c r="P10" s="269"/>
      <c r="Q10" s="57" t="s">
        <v>41</v>
      </c>
      <c r="R10" s="57" t="s">
        <v>42</v>
      </c>
      <c r="S10" s="58"/>
      <c r="T10" s="58"/>
    </row>
    <row r="11" spans="1:20" s="2" customFormat="1" ht="15.6" customHeight="1">
      <c r="A11" s="240"/>
      <c r="B11" s="164" t="str">
        <f>全部外购部件!C9</f>
        <v>B偏心轮</v>
      </c>
      <c r="C11" s="165"/>
      <c r="D11" s="164"/>
      <c r="E11" s="165"/>
      <c r="F11" s="114">
        <f>全部外购部件!A9</f>
        <v>12</v>
      </c>
      <c r="G11" s="8"/>
      <c r="H11" s="63">
        <f t="shared" si="0"/>
        <v>0</v>
      </c>
      <c r="I11" s="36"/>
      <c r="J11" s="155" t="str">
        <f>边型!B2</f>
        <v>PVC_AL_1mm</v>
      </c>
      <c r="K11" s="156"/>
      <c r="L11" s="157"/>
      <c r="M11" s="158" t="str">
        <f>边型!E2</f>
        <v>128.50  m</v>
      </c>
      <c r="N11" s="159"/>
      <c r="P11" s="265" t="s">
        <v>43</v>
      </c>
      <c r="Q11" s="56" t="s">
        <v>44</v>
      </c>
      <c r="R11" s="56" t="s">
        <v>45</v>
      </c>
      <c r="S11" s="58"/>
      <c r="T11" s="58"/>
    </row>
    <row r="12" spans="1:20" s="2" customFormat="1" ht="15.6" customHeight="1">
      <c r="A12" s="240"/>
      <c r="B12" s="164" t="str">
        <f>全部外购部件!C10</f>
        <v>C双头连接杆</v>
      </c>
      <c r="C12" s="165"/>
      <c r="D12" s="164"/>
      <c r="E12" s="165"/>
      <c r="F12" s="114">
        <f>全部外购部件!A10</f>
        <v>6</v>
      </c>
      <c r="G12" s="8"/>
      <c r="H12" s="63">
        <f t="shared" si="0"/>
        <v>0</v>
      </c>
      <c r="I12" s="36"/>
      <c r="J12" s="155" t="str">
        <f>边型!B3</f>
        <v>PVC_AL_1mm</v>
      </c>
      <c r="K12" s="156"/>
      <c r="L12" s="157"/>
      <c r="M12" s="158" t="str">
        <f>边型!E3</f>
        <v>35.30  m</v>
      </c>
      <c r="N12" s="159"/>
      <c r="P12" s="267"/>
      <c r="Q12" s="56" t="s">
        <v>46</v>
      </c>
      <c r="R12" s="56" t="s">
        <v>47</v>
      </c>
      <c r="S12" s="58"/>
      <c r="T12" s="58"/>
    </row>
    <row r="13" spans="1:20" s="2" customFormat="1" ht="15.6" customHeight="1">
      <c r="A13" s="240"/>
      <c r="B13" s="160" t="str">
        <f>全部外购部件!C11</f>
        <v>K挂衣杆</v>
      </c>
      <c r="C13" s="161"/>
      <c r="D13" s="160">
        <f>414-14</f>
        <v>400</v>
      </c>
      <c r="E13" s="161"/>
      <c r="F13" s="113">
        <f>全部外购部件!A11</f>
        <v>1</v>
      </c>
      <c r="G13" s="8"/>
      <c r="H13" s="63">
        <f t="shared" si="0"/>
        <v>0</v>
      </c>
      <c r="I13" s="36"/>
      <c r="J13" s="166"/>
      <c r="K13" s="167"/>
      <c r="L13" s="168"/>
      <c r="M13" s="169"/>
      <c r="N13" s="170"/>
      <c r="P13" s="270" t="s">
        <v>48</v>
      </c>
      <c r="Q13" s="271"/>
      <c r="R13" s="272"/>
      <c r="S13" s="58"/>
      <c r="T13" s="58"/>
    </row>
    <row r="14" spans="1:20" s="2" customFormat="1" ht="15.6" customHeight="1">
      <c r="A14" s="240"/>
      <c r="B14" s="148"/>
      <c r="C14" s="149"/>
      <c r="D14" s="148"/>
      <c r="E14" s="149"/>
      <c r="F14" s="7"/>
      <c r="G14" s="8"/>
      <c r="H14" s="63">
        <f t="shared" si="0"/>
        <v>0</v>
      </c>
      <c r="I14" s="36"/>
      <c r="J14" s="166"/>
      <c r="K14" s="167"/>
      <c r="L14" s="168"/>
      <c r="M14" s="169"/>
      <c r="N14" s="170"/>
      <c r="P14" s="273"/>
      <c r="Q14" s="274"/>
      <c r="R14" s="275"/>
      <c r="S14" s="58"/>
      <c r="T14" s="58"/>
    </row>
    <row r="15" spans="1:20" s="2" customFormat="1" ht="15.6" customHeight="1">
      <c r="A15" s="240"/>
      <c r="B15" s="148" t="s">
        <v>307</v>
      </c>
      <c r="C15" s="149"/>
      <c r="D15" s="148">
        <v>450</v>
      </c>
      <c r="E15" s="149"/>
      <c r="F15" s="7">
        <f>全部外购部件!A13</f>
        <v>2</v>
      </c>
      <c r="G15" s="8"/>
      <c r="H15" s="63">
        <f t="shared" si="0"/>
        <v>0</v>
      </c>
      <c r="I15" s="36"/>
      <c r="J15" s="166"/>
      <c r="K15" s="167"/>
      <c r="L15" s="168"/>
      <c r="M15" s="169"/>
      <c r="N15" s="170"/>
      <c r="S15" s="58"/>
      <c r="T15" s="58"/>
    </row>
    <row r="16" spans="1:20" s="2" customFormat="1" ht="15.6" customHeight="1">
      <c r="A16" s="240"/>
      <c r="B16" s="148"/>
      <c r="C16" s="149"/>
      <c r="D16" s="148"/>
      <c r="E16" s="149"/>
      <c r="F16" s="7"/>
      <c r="G16" s="8"/>
      <c r="H16" s="63">
        <f t="shared" si="0"/>
        <v>0</v>
      </c>
      <c r="I16" s="36"/>
      <c r="J16" s="166"/>
      <c r="K16" s="167"/>
      <c r="L16" s="168"/>
      <c r="M16" s="169"/>
      <c r="N16" s="170"/>
    </row>
    <row r="17" spans="1:14" s="2" customFormat="1" ht="15.6" customHeight="1">
      <c r="A17" s="240"/>
      <c r="B17" s="148"/>
      <c r="C17" s="149"/>
      <c r="D17" s="148"/>
      <c r="E17" s="149"/>
      <c r="F17" s="7"/>
      <c r="G17" s="8"/>
      <c r="H17" s="63">
        <f t="shared" si="0"/>
        <v>0</v>
      </c>
      <c r="I17" s="36"/>
      <c r="J17" s="166"/>
      <c r="K17" s="167"/>
      <c r="L17" s="168"/>
      <c r="M17" s="169"/>
      <c r="N17" s="170"/>
    </row>
    <row r="18" spans="1:14" s="3" customFormat="1" ht="15.6" customHeight="1">
      <c r="A18" s="240"/>
      <c r="B18" s="171" t="s">
        <v>49</v>
      </c>
      <c r="C18" s="171"/>
      <c r="D18" s="148" t="s">
        <v>308</v>
      </c>
      <c r="E18" s="149"/>
      <c r="F18" s="7">
        <v>4</v>
      </c>
      <c r="G18" s="8"/>
      <c r="H18" s="63">
        <f t="shared" si="0"/>
        <v>0</v>
      </c>
      <c r="I18" s="36"/>
      <c r="J18" s="166"/>
      <c r="K18" s="167"/>
      <c r="L18" s="168"/>
      <c r="M18" s="169"/>
      <c r="N18" s="170"/>
    </row>
    <row r="19" spans="1:14" s="2" customFormat="1" ht="15.6" customHeight="1">
      <c r="A19" s="240"/>
      <c r="B19" s="171" t="s">
        <v>50</v>
      </c>
      <c r="C19" s="171"/>
      <c r="D19" s="148" t="s">
        <v>200</v>
      </c>
      <c r="E19" s="149"/>
      <c r="F19" s="7">
        <v>8</v>
      </c>
      <c r="G19" s="8"/>
      <c r="H19" s="63">
        <f t="shared" si="0"/>
        <v>0</v>
      </c>
      <c r="I19" s="36"/>
      <c r="J19" s="166"/>
      <c r="K19" s="167"/>
      <c r="L19" s="168"/>
      <c r="M19" s="169"/>
      <c r="N19" s="170"/>
    </row>
    <row r="20" spans="1:14" s="2" customFormat="1" ht="15.6" customHeight="1">
      <c r="A20" s="240"/>
      <c r="B20" s="171" t="s">
        <v>50</v>
      </c>
      <c r="C20" s="171"/>
      <c r="D20" s="148"/>
      <c r="E20" s="149"/>
      <c r="F20" s="7"/>
      <c r="G20" s="8"/>
      <c r="H20" s="63">
        <f t="shared" si="0"/>
        <v>0</v>
      </c>
      <c r="I20" s="36"/>
      <c r="J20" s="166"/>
      <c r="K20" s="167"/>
      <c r="L20" s="168"/>
      <c r="M20" s="169"/>
      <c r="N20" s="170"/>
    </row>
    <row r="21" spans="1:14" s="2" customFormat="1" ht="15.6" customHeight="1">
      <c r="A21" s="240"/>
      <c r="B21" s="171" t="s">
        <v>50</v>
      </c>
      <c r="C21" s="171"/>
      <c r="D21" s="148"/>
      <c r="E21" s="149"/>
      <c r="F21" s="7"/>
      <c r="G21" s="8"/>
      <c r="H21" s="63">
        <f t="shared" si="0"/>
        <v>0</v>
      </c>
      <c r="I21" s="36"/>
      <c r="J21" s="166"/>
      <c r="K21" s="167"/>
      <c r="L21" s="168"/>
      <c r="M21" s="169"/>
      <c r="N21" s="170"/>
    </row>
    <row r="22" spans="1:14" s="3" customFormat="1" ht="15.6" customHeight="1">
      <c r="A22" s="240"/>
      <c r="B22" s="171" t="s">
        <v>51</v>
      </c>
      <c r="C22" s="171"/>
      <c r="D22" s="148"/>
      <c r="E22" s="149"/>
      <c r="F22" s="7"/>
      <c r="G22" s="8"/>
      <c r="H22" s="63">
        <f t="shared" si="0"/>
        <v>0</v>
      </c>
      <c r="I22" s="36"/>
      <c r="J22" s="166"/>
      <c r="K22" s="167"/>
      <c r="L22" s="168"/>
      <c r="M22" s="169"/>
      <c r="N22" s="170"/>
    </row>
    <row r="23" spans="1:14" s="3" customFormat="1" ht="15.6" customHeight="1">
      <c r="A23" s="240"/>
      <c r="B23" s="171" t="s">
        <v>52</v>
      </c>
      <c r="C23" s="171"/>
      <c r="D23" s="148"/>
      <c r="E23" s="149"/>
      <c r="F23" s="7"/>
      <c r="G23" s="8"/>
      <c r="H23" s="63">
        <f t="shared" si="0"/>
        <v>0</v>
      </c>
      <c r="I23" s="36"/>
      <c r="J23" s="166"/>
      <c r="K23" s="167"/>
      <c r="L23" s="168"/>
      <c r="M23" s="169"/>
      <c r="N23" s="170"/>
    </row>
    <row r="24" spans="1:14" s="3" customFormat="1" ht="15.6" customHeight="1">
      <c r="A24" s="240"/>
      <c r="B24" s="171" t="s">
        <v>53</v>
      </c>
      <c r="C24" s="171"/>
      <c r="D24" s="148"/>
      <c r="E24" s="149"/>
      <c r="F24" s="7"/>
      <c r="G24" s="8"/>
      <c r="H24" s="63">
        <f t="shared" si="0"/>
        <v>0</v>
      </c>
      <c r="I24" s="36"/>
      <c r="J24" s="166"/>
      <c r="K24" s="167"/>
      <c r="L24" s="168"/>
      <c r="M24" s="169"/>
      <c r="N24" s="170"/>
    </row>
    <row r="25" spans="1:14" s="3" customFormat="1" ht="15.6" customHeight="1">
      <c r="A25" s="241" t="s">
        <v>54</v>
      </c>
      <c r="B25" s="172" t="s">
        <v>55</v>
      </c>
      <c r="C25" s="172"/>
      <c r="D25" s="148"/>
      <c r="E25" s="149"/>
      <c r="F25" s="7"/>
      <c r="G25" s="8"/>
      <c r="H25" s="63">
        <f t="shared" si="0"/>
        <v>0</v>
      </c>
      <c r="I25" s="36"/>
      <c r="J25" s="173" t="s">
        <v>56</v>
      </c>
      <c r="K25" s="174"/>
      <c r="L25" s="174"/>
      <c r="M25" s="174"/>
      <c r="N25" s="175"/>
    </row>
    <row r="26" spans="1:14" s="3" customFormat="1" ht="15.6" customHeight="1">
      <c r="A26" s="241"/>
      <c r="B26" s="172" t="s">
        <v>57</v>
      </c>
      <c r="C26" s="172"/>
      <c r="D26" s="148"/>
      <c r="E26" s="149"/>
      <c r="F26" s="7"/>
      <c r="G26" s="8"/>
      <c r="H26" s="63">
        <f t="shared" si="0"/>
        <v>0</v>
      </c>
      <c r="I26" s="36"/>
      <c r="J26" s="38" t="s">
        <v>22</v>
      </c>
      <c r="K26" s="176" t="s">
        <v>23</v>
      </c>
      <c r="L26" s="176"/>
      <c r="M26" s="39" t="s">
        <v>13</v>
      </c>
      <c r="N26" s="40" t="s">
        <v>14</v>
      </c>
    </row>
    <row r="27" spans="1:14" s="3" customFormat="1" ht="15.6" customHeight="1">
      <c r="A27" s="241"/>
      <c r="B27" s="171" t="s">
        <v>58</v>
      </c>
      <c r="C27" s="171"/>
      <c r="D27" s="148"/>
      <c r="E27" s="149"/>
      <c r="F27" s="7"/>
      <c r="G27" s="8"/>
      <c r="H27" s="63">
        <f t="shared" si="0"/>
        <v>0</v>
      </c>
      <c r="I27" s="36"/>
      <c r="J27" s="243" t="s">
        <v>59</v>
      </c>
      <c r="K27" s="253"/>
      <c r="L27" s="254"/>
      <c r="M27" s="249"/>
      <c r="N27" s="251"/>
    </row>
    <row r="28" spans="1:14" s="3" customFormat="1" ht="15.6" customHeight="1">
      <c r="A28" s="241"/>
      <c r="B28" s="177" t="s">
        <v>60</v>
      </c>
      <c r="C28" s="178"/>
      <c r="D28" s="179" t="s">
        <v>309</v>
      </c>
      <c r="E28" s="179"/>
      <c r="F28" s="78">
        <f>(F6+F11)/2</f>
        <v>58</v>
      </c>
      <c r="G28" s="9"/>
      <c r="H28" s="63">
        <f t="shared" si="0"/>
        <v>0</v>
      </c>
      <c r="I28" s="44"/>
      <c r="J28" s="244"/>
      <c r="K28" s="255"/>
      <c r="L28" s="256"/>
      <c r="M28" s="250"/>
      <c r="N28" s="252"/>
    </row>
    <row r="29" spans="1:14" s="3" customFormat="1" ht="15.6" customHeight="1">
      <c r="A29" s="241"/>
      <c r="B29" s="180" t="s">
        <v>61</v>
      </c>
      <c r="C29" s="180"/>
      <c r="D29" s="148"/>
      <c r="E29" s="149"/>
      <c r="F29" s="11">
        <v>2</v>
      </c>
      <c r="G29" s="9"/>
      <c r="H29" s="63">
        <f t="shared" si="0"/>
        <v>0</v>
      </c>
      <c r="I29" s="44"/>
      <c r="J29" s="41" t="s">
        <v>62</v>
      </c>
      <c r="K29" s="172"/>
      <c r="L29" s="172"/>
      <c r="M29" s="42"/>
      <c r="N29" s="43"/>
    </row>
    <row r="30" spans="1:14" s="3" customFormat="1" ht="15.6" customHeight="1">
      <c r="A30" s="241"/>
      <c r="B30" s="180" t="s">
        <v>63</v>
      </c>
      <c r="C30" s="180"/>
      <c r="D30" s="148"/>
      <c r="E30" s="149"/>
      <c r="F30" s="11"/>
      <c r="G30" s="9"/>
      <c r="H30" s="63">
        <f t="shared" si="0"/>
        <v>0</v>
      </c>
      <c r="I30" s="44"/>
      <c r="J30" s="41" t="s">
        <v>64</v>
      </c>
      <c r="K30" s="172"/>
      <c r="L30" s="172"/>
      <c r="M30" s="42"/>
      <c r="N30" s="43"/>
    </row>
    <row r="31" spans="1:14" s="3" customFormat="1" ht="15.6" customHeight="1">
      <c r="A31" s="241"/>
      <c r="B31" s="180" t="s">
        <v>65</v>
      </c>
      <c r="C31" s="180"/>
      <c r="D31" s="148"/>
      <c r="E31" s="149"/>
      <c r="F31" s="11">
        <f>F29*4+F19*4+F15*10+20</f>
        <v>80</v>
      </c>
      <c r="G31" s="9"/>
      <c r="H31" s="63">
        <f t="shared" si="0"/>
        <v>0</v>
      </c>
      <c r="I31" s="11"/>
      <c r="J31" s="45" t="s">
        <v>66</v>
      </c>
      <c r="K31" s="172"/>
      <c r="L31" s="172"/>
      <c r="M31" s="42"/>
      <c r="N31" s="43"/>
    </row>
    <row r="32" spans="1:14" s="3" customFormat="1" ht="15.6" customHeight="1">
      <c r="A32" s="242"/>
      <c r="B32" s="180" t="s">
        <v>67</v>
      </c>
      <c r="C32" s="180"/>
      <c r="D32" s="148"/>
      <c r="E32" s="149"/>
      <c r="F32" s="11">
        <v>60</v>
      </c>
      <c r="G32" s="9"/>
      <c r="H32" s="63">
        <f t="shared" si="0"/>
        <v>0</v>
      </c>
      <c r="I32" s="11"/>
      <c r="J32" s="45" t="s">
        <v>68</v>
      </c>
      <c r="K32" s="181"/>
      <c r="L32" s="181"/>
      <c r="M32" s="42"/>
      <c r="N32" s="46"/>
    </row>
    <row r="33" spans="1:25" s="3" customFormat="1" ht="15.6" customHeight="1">
      <c r="A33" s="185" t="s">
        <v>16</v>
      </c>
      <c r="B33" s="186"/>
      <c r="C33" s="186"/>
      <c r="D33" s="187"/>
      <c r="E33" s="187"/>
      <c r="F33" s="12"/>
      <c r="G33" s="13"/>
      <c r="H33" s="13">
        <f>SUM(H5:H32)</f>
        <v>0</v>
      </c>
      <c r="I33" s="47"/>
      <c r="J33" s="188" t="s">
        <v>16</v>
      </c>
      <c r="K33" s="188"/>
      <c r="L33" s="188"/>
      <c r="M33" s="48"/>
      <c r="N33" s="68">
        <f>SUM(N28:N31)</f>
        <v>0</v>
      </c>
    </row>
    <row r="34" spans="1:25" s="4" customFormat="1" ht="15.6" customHeight="1">
      <c r="A34" s="189" t="s">
        <v>69</v>
      </c>
      <c r="B34" s="190"/>
      <c r="C34" s="190"/>
      <c r="D34" s="190"/>
      <c r="E34" s="190"/>
      <c r="F34" s="190"/>
      <c r="G34" s="190"/>
      <c r="H34" s="190"/>
      <c r="I34" s="191"/>
      <c r="J34" s="192" t="s">
        <v>70</v>
      </c>
      <c r="K34" s="193"/>
      <c r="L34" s="193"/>
      <c r="M34" s="193"/>
      <c r="N34" s="194"/>
      <c r="P34" s="69" t="s">
        <v>71</v>
      </c>
      <c r="Q34" s="69" t="s">
        <v>72</v>
      </c>
      <c r="R34" s="69" t="s">
        <v>73</v>
      </c>
      <c r="S34" s="70" t="s">
        <v>74</v>
      </c>
      <c r="T34" s="71" t="s">
        <v>75</v>
      </c>
      <c r="U34" s="72" t="s">
        <v>76</v>
      </c>
      <c r="V34" s="5"/>
      <c r="W34" s="71"/>
      <c r="X34" s="5"/>
      <c r="Y34" s="72" t="s">
        <v>76</v>
      </c>
    </row>
    <row r="35" spans="1:25" s="4" customFormat="1" ht="15.6" customHeight="1">
      <c r="A35" s="14" t="s">
        <v>77</v>
      </c>
      <c r="B35" s="195" t="s">
        <v>78</v>
      </c>
      <c r="C35" s="195"/>
      <c r="D35" s="16" t="s">
        <v>7</v>
      </c>
      <c r="E35" s="15" t="s">
        <v>12</v>
      </c>
      <c r="F35" s="15" t="s">
        <v>13</v>
      </c>
      <c r="G35" s="18" t="s">
        <v>79</v>
      </c>
      <c r="H35" s="195" t="s">
        <v>15</v>
      </c>
      <c r="I35" s="196"/>
      <c r="J35" s="197" t="s">
        <v>80</v>
      </c>
      <c r="K35" s="181"/>
      <c r="L35" s="181"/>
      <c r="M35" s="181"/>
      <c r="N35" s="198"/>
      <c r="P35" s="4" t="s">
        <v>30</v>
      </c>
      <c r="Q35" s="4" t="s">
        <v>81</v>
      </c>
      <c r="R35" s="3" t="s">
        <v>82</v>
      </c>
      <c r="S35" s="3" t="s">
        <v>82</v>
      </c>
      <c r="T35" s="3" t="s">
        <v>83</v>
      </c>
      <c r="U35" s="73" t="s">
        <v>84</v>
      </c>
      <c r="V35" s="5"/>
      <c r="W35" s="3"/>
      <c r="X35" s="5"/>
      <c r="Y35" s="73" t="s">
        <v>84</v>
      </c>
    </row>
    <row r="36" spans="1:25" s="4" customFormat="1" ht="26.1" customHeight="1">
      <c r="A36" s="115" t="s">
        <v>85</v>
      </c>
      <c r="B36" s="78">
        <f>K39</f>
        <v>1596</v>
      </c>
      <c r="C36" s="78">
        <f>L39</f>
        <v>2096</v>
      </c>
      <c r="D36" s="78">
        <v>1</v>
      </c>
      <c r="E36" s="116">
        <f>B36*C36/1000000</f>
        <v>3.3452160000000002</v>
      </c>
      <c r="F36" s="78"/>
      <c r="G36" s="117">
        <f>E288*F36</f>
        <v>0</v>
      </c>
      <c r="H36" s="199" t="s">
        <v>86</v>
      </c>
      <c r="I36" s="200"/>
      <c r="J36" s="118" t="s">
        <v>87</v>
      </c>
      <c r="K36" s="184" t="s">
        <v>310</v>
      </c>
      <c r="L36" s="184"/>
      <c r="M36" s="119" t="s">
        <v>88</v>
      </c>
      <c r="N36" s="120" t="s">
        <v>312</v>
      </c>
      <c r="P36" s="4" t="s">
        <v>32</v>
      </c>
      <c r="Q36" s="4" t="s">
        <v>89</v>
      </c>
      <c r="R36" s="4" t="s">
        <v>90</v>
      </c>
      <c r="S36" s="4" t="s">
        <v>91</v>
      </c>
      <c r="T36" s="4" t="s">
        <v>92</v>
      </c>
      <c r="U36" s="73" t="s">
        <v>93</v>
      </c>
      <c r="V36" s="5"/>
      <c r="X36" s="5"/>
      <c r="Y36" s="73" t="s">
        <v>93</v>
      </c>
    </row>
    <row r="37" spans="1:25" s="4" customFormat="1" ht="15.6" customHeight="1">
      <c r="A37" s="19" t="s">
        <v>94</v>
      </c>
      <c r="B37" s="20"/>
      <c r="C37" s="20"/>
      <c r="D37" s="20"/>
      <c r="E37" s="21">
        <f t="shared" ref="E37:E42" si="1">B37*C37*D37/1000000</f>
        <v>0</v>
      </c>
      <c r="F37" s="20"/>
      <c r="G37" s="22">
        <f>D37*F37</f>
        <v>0</v>
      </c>
      <c r="H37" s="182"/>
      <c r="I37" s="183"/>
      <c r="J37" s="121" t="s">
        <v>73</v>
      </c>
      <c r="K37" s="184" t="s">
        <v>311</v>
      </c>
      <c r="L37" s="184"/>
      <c r="M37" s="119" t="s">
        <v>88</v>
      </c>
      <c r="N37" s="120" t="s">
        <v>312</v>
      </c>
      <c r="P37" s="4" t="s">
        <v>34</v>
      </c>
      <c r="Q37" s="4" t="s">
        <v>95</v>
      </c>
      <c r="R37" s="4" t="s">
        <v>96</v>
      </c>
      <c r="S37" s="4" t="s">
        <v>97</v>
      </c>
      <c r="T37" s="4" t="s">
        <v>83</v>
      </c>
      <c r="U37" s="73" t="s">
        <v>98</v>
      </c>
      <c r="V37" s="5"/>
      <c r="X37" s="5"/>
      <c r="Y37" s="73" t="s">
        <v>98</v>
      </c>
    </row>
    <row r="38" spans="1:25" s="4" customFormat="1" ht="15.6" customHeight="1">
      <c r="A38" s="19" t="s">
        <v>99</v>
      </c>
      <c r="B38" s="20"/>
      <c r="C38" s="20"/>
      <c r="D38" s="20"/>
      <c r="E38" s="21">
        <f t="shared" si="1"/>
        <v>0</v>
      </c>
      <c r="F38" s="20"/>
      <c r="G38" s="22">
        <f>E38*F38</f>
        <v>0</v>
      </c>
      <c r="H38" s="182"/>
      <c r="I38" s="183"/>
      <c r="J38" s="245" t="s">
        <v>100</v>
      </c>
      <c r="K38" s="122" t="s">
        <v>101</v>
      </c>
      <c r="L38" s="122" t="s">
        <v>102</v>
      </c>
      <c r="M38" s="122" t="s">
        <v>103</v>
      </c>
      <c r="N38" s="120" t="s">
        <v>15</v>
      </c>
      <c r="P38" s="4" t="s">
        <v>31</v>
      </c>
      <c r="Q38" s="4" t="s">
        <v>104</v>
      </c>
      <c r="R38" s="4" t="s">
        <v>105</v>
      </c>
      <c r="S38" s="4" t="s">
        <v>106</v>
      </c>
      <c r="T38" s="4" t="s">
        <v>107</v>
      </c>
      <c r="U38" s="73" t="s">
        <v>108</v>
      </c>
      <c r="V38" s="5"/>
      <c r="X38" s="5"/>
      <c r="Y38" s="73" t="s">
        <v>108</v>
      </c>
    </row>
    <row r="39" spans="1:25" s="4" customFormat="1" ht="15.6" customHeight="1">
      <c r="A39" s="19" t="s">
        <v>99</v>
      </c>
      <c r="B39" s="20"/>
      <c r="C39" s="20"/>
      <c r="D39" s="20"/>
      <c r="E39" s="21">
        <f t="shared" si="1"/>
        <v>0</v>
      </c>
      <c r="F39" s="20"/>
      <c r="G39" s="22">
        <f>E39*F39</f>
        <v>0</v>
      </c>
      <c r="H39" s="182"/>
      <c r="I39" s="183"/>
      <c r="J39" s="245"/>
      <c r="K39" s="122">
        <v>1596</v>
      </c>
      <c r="L39" s="122">
        <v>2096</v>
      </c>
      <c r="M39" s="122">
        <v>100</v>
      </c>
      <c r="N39" s="257"/>
      <c r="P39" s="4" t="s">
        <v>33</v>
      </c>
      <c r="Q39" s="4" t="s">
        <v>109</v>
      </c>
      <c r="R39" s="4" t="s">
        <v>110</v>
      </c>
      <c r="S39" s="4" t="s">
        <v>111</v>
      </c>
      <c r="T39" s="4" t="s">
        <v>107</v>
      </c>
      <c r="U39" s="73" t="s">
        <v>112</v>
      </c>
      <c r="V39" s="5"/>
      <c r="X39" s="5"/>
      <c r="Y39" s="73" t="s">
        <v>112</v>
      </c>
    </row>
    <row r="40" spans="1:25" s="4" customFormat="1" ht="15.6" customHeight="1">
      <c r="A40" s="19" t="s">
        <v>113</v>
      </c>
      <c r="B40" s="20"/>
      <c r="C40" s="20"/>
      <c r="D40" s="20"/>
      <c r="E40" s="21">
        <f t="shared" si="1"/>
        <v>0</v>
      </c>
      <c r="F40" s="20"/>
      <c r="G40" s="22">
        <f>E40*F40</f>
        <v>0</v>
      </c>
      <c r="H40" s="182"/>
      <c r="I40" s="183"/>
      <c r="J40" s="123" t="s">
        <v>114</v>
      </c>
      <c r="K40" s="184">
        <v>2</v>
      </c>
      <c r="L40" s="184"/>
      <c r="M40" s="184"/>
      <c r="N40" s="258"/>
      <c r="P40" s="4" t="s">
        <v>35</v>
      </c>
      <c r="Q40" s="4" t="s">
        <v>115</v>
      </c>
      <c r="R40" s="4" t="s">
        <v>116</v>
      </c>
      <c r="S40" s="4" t="s">
        <v>117</v>
      </c>
      <c r="T40" s="4" t="s">
        <v>92</v>
      </c>
      <c r="U40" s="73" t="s">
        <v>118</v>
      </c>
      <c r="V40" s="5"/>
      <c r="X40" s="5"/>
      <c r="Y40" s="73" t="s">
        <v>118</v>
      </c>
    </row>
    <row r="41" spans="1:25" s="4" customFormat="1" ht="15.6" customHeight="1">
      <c r="A41" s="19" t="s">
        <v>113</v>
      </c>
      <c r="B41" s="20"/>
      <c r="C41" s="20"/>
      <c r="D41" s="20"/>
      <c r="E41" s="21">
        <f t="shared" si="1"/>
        <v>0</v>
      </c>
      <c r="F41" s="20"/>
      <c r="G41" s="22">
        <f>E41*F41</f>
        <v>0</v>
      </c>
      <c r="H41" s="182"/>
      <c r="I41" s="183"/>
      <c r="J41" s="123" t="s">
        <v>119</v>
      </c>
      <c r="K41" s="184" t="s">
        <v>313</v>
      </c>
      <c r="L41" s="184"/>
      <c r="M41" s="184"/>
      <c r="N41" s="258"/>
      <c r="P41" s="4" t="s">
        <v>39</v>
      </c>
      <c r="Q41" s="4" t="s">
        <v>120</v>
      </c>
      <c r="R41" s="4" t="s">
        <v>121</v>
      </c>
      <c r="S41" s="4" t="s">
        <v>122</v>
      </c>
      <c r="T41" s="4" t="s">
        <v>83</v>
      </c>
      <c r="U41" s="73" t="s">
        <v>123</v>
      </c>
      <c r="V41" s="5"/>
      <c r="X41" s="5"/>
      <c r="Y41" s="73" t="s">
        <v>123</v>
      </c>
    </row>
    <row r="42" spans="1:25" s="4" customFormat="1" ht="15.6" customHeight="1">
      <c r="A42" s="19" t="s">
        <v>124</v>
      </c>
      <c r="B42" s="20"/>
      <c r="C42" s="20"/>
      <c r="D42" s="20"/>
      <c r="E42" s="21">
        <f t="shared" si="1"/>
        <v>0</v>
      </c>
      <c r="F42" s="20"/>
      <c r="G42" s="22">
        <f>E42*F42</f>
        <v>0</v>
      </c>
      <c r="H42" s="182"/>
      <c r="I42" s="183"/>
      <c r="J42" s="123" t="s">
        <v>75</v>
      </c>
      <c r="K42" s="184"/>
      <c r="L42" s="184"/>
      <c r="M42" s="184"/>
      <c r="N42" s="259"/>
      <c r="P42" s="4" t="s">
        <v>41</v>
      </c>
      <c r="R42" s="4" t="s">
        <v>125</v>
      </c>
      <c r="S42" s="4" t="s">
        <v>126</v>
      </c>
      <c r="T42" s="4" t="s">
        <v>127</v>
      </c>
      <c r="U42" s="73" t="s">
        <v>128</v>
      </c>
      <c r="V42" s="5"/>
      <c r="X42" s="5"/>
      <c r="Y42" s="73" t="s">
        <v>128</v>
      </c>
    </row>
    <row r="43" spans="1:25" s="4" customFormat="1" ht="15.6" customHeight="1">
      <c r="A43" s="201" t="s">
        <v>16</v>
      </c>
      <c r="B43" s="202"/>
      <c r="C43" s="202"/>
      <c r="D43" s="202"/>
      <c r="E43" s="27">
        <f>SUM(E35:E42)</f>
        <v>3.3452160000000002</v>
      </c>
      <c r="F43" s="23"/>
      <c r="G43" s="24">
        <f>SUM(G35:G42)</f>
        <v>0</v>
      </c>
      <c r="H43" s="203"/>
      <c r="I43" s="204"/>
      <c r="J43" s="124" t="s">
        <v>129</v>
      </c>
      <c r="K43" s="122">
        <f>L39*K40*2*1.1/1000</f>
        <v>9.2224000000000022</v>
      </c>
      <c r="L43" s="184" t="s">
        <v>130</v>
      </c>
      <c r="M43" s="184"/>
      <c r="N43" s="120">
        <f>L39*K40*1.1/1000</f>
        <v>4.6112000000000011</v>
      </c>
      <c r="P43" s="4" t="s">
        <v>40</v>
      </c>
      <c r="R43" s="4" t="s">
        <v>131</v>
      </c>
      <c r="S43" s="4" t="s">
        <v>132</v>
      </c>
      <c r="T43" s="4" t="s">
        <v>92</v>
      </c>
      <c r="U43" s="73" t="s">
        <v>133</v>
      </c>
      <c r="V43" s="5"/>
      <c r="X43" s="5"/>
      <c r="Y43" s="73" t="s">
        <v>133</v>
      </c>
    </row>
    <row r="44" spans="1:25" s="4" customFormat="1" ht="15.6" customHeight="1">
      <c r="A44" s="205" t="s">
        <v>134</v>
      </c>
      <c r="B44" s="206"/>
      <c r="C44" s="206"/>
      <c r="D44" s="206"/>
      <c r="E44" s="206"/>
      <c r="F44" s="206"/>
      <c r="G44" s="206"/>
      <c r="H44" s="206"/>
      <c r="I44" s="207"/>
      <c r="J44" s="214" t="s">
        <v>135</v>
      </c>
      <c r="K44" s="214"/>
      <c r="L44" s="214"/>
      <c r="M44" s="214"/>
      <c r="N44" s="214"/>
      <c r="P44" s="4" t="s">
        <v>42</v>
      </c>
      <c r="R44" s="4" t="s">
        <v>136</v>
      </c>
      <c r="S44" s="4" t="s">
        <v>137</v>
      </c>
      <c r="T44" s="4" t="s">
        <v>92</v>
      </c>
      <c r="U44" s="73" t="s">
        <v>138</v>
      </c>
      <c r="V44" s="5"/>
      <c r="X44" s="5"/>
      <c r="Y44" s="73" t="s">
        <v>138</v>
      </c>
    </row>
    <row r="45" spans="1:25" s="4" customFormat="1" ht="15.6" customHeight="1">
      <c r="A45" s="14" t="s">
        <v>77</v>
      </c>
      <c r="B45" s="195" t="s">
        <v>78</v>
      </c>
      <c r="C45" s="195"/>
      <c r="D45" s="16" t="s">
        <v>7</v>
      </c>
      <c r="E45" s="17" t="s">
        <v>12</v>
      </c>
      <c r="F45" s="15" t="s">
        <v>13</v>
      </c>
      <c r="G45" s="18" t="s">
        <v>79</v>
      </c>
      <c r="H45" s="196" t="s">
        <v>15</v>
      </c>
      <c r="I45" s="208"/>
      <c r="J45" s="214"/>
      <c r="K45" s="214"/>
      <c r="L45" s="214"/>
      <c r="M45" s="214"/>
      <c r="N45" s="214"/>
      <c r="P45" s="4" t="s">
        <v>44</v>
      </c>
      <c r="S45" s="4" t="s">
        <v>125</v>
      </c>
      <c r="T45" s="4" t="s">
        <v>83</v>
      </c>
      <c r="U45" s="73" t="s">
        <v>139</v>
      </c>
      <c r="V45" s="5"/>
      <c r="X45" s="5"/>
      <c r="Y45" s="73" t="s">
        <v>139</v>
      </c>
    </row>
    <row r="46" spans="1:25" s="4" customFormat="1" ht="15.6" customHeight="1">
      <c r="A46" s="19" t="s">
        <v>140</v>
      </c>
      <c r="B46" s="20"/>
      <c r="C46" s="20"/>
      <c r="D46" s="20"/>
      <c r="E46" s="21">
        <f t="shared" ref="E46:E53" si="2">B46*C46*D46/1000000</f>
        <v>0</v>
      </c>
      <c r="F46" s="20"/>
      <c r="G46" s="22">
        <f>D46*F46</f>
        <v>0</v>
      </c>
      <c r="H46" s="172" t="s">
        <v>141</v>
      </c>
      <c r="I46" s="209"/>
      <c r="J46" s="210" t="s">
        <v>142</v>
      </c>
      <c r="K46" s="211"/>
      <c r="L46" s="211"/>
      <c r="M46" s="211"/>
      <c r="N46" s="212"/>
      <c r="P46" s="4" t="s">
        <v>46</v>
      </c>
      <c r="S46" s="4" t="s">
        <v>143</v>
      </c>
      <c r="T46" s="4" t="s">
        <v>83</v>
      </c>
      <c r="V46" s="5"/>
      <c r="X46" s="5"/>
      <c r="Y46" s="75"/>
    </row>
    <row r="47" spans="1:25" s="4" customFormat="1" ht="15.6" customHeight="1">
      <c r="A47" s="19" t="s">
        <v>144</v>
      </c>
      <c r="B47" s="20"/>
      <c r="C47" s="20"/>
      <c r="D47" s="20"/>
      <c r="E47" s="21">
        <f t="shared" si="2"/>
        <v>0</v>
      </c>
      <c r="F47" s="20"/>
      <c r="G47" s="22">
        <f>D47*F47</f>
        <v>0</v>
      </c>
      <c r="H47" s="172" t="s">
        <v>141</v>
      </c>
      <c r="I47" s="209"/>
      <c r="J47" s="49" t="s">
        <v>145</v>
      </c>
      <c r="K47" s="213" t="s">
        <v>146</v>
      </c>
      <c r="L47" s="213"/>
      <c r="M47" s="213"/>
      <c r="N47" s="51" t="s">
        <v>7</v>
      </c>
      <c r="P47" s="4" t="s">
        <v>45</v>
      </c>
      <c r="S47" s="4" t="s">
        <v>136</v>
      </c>
      <c r="T47" s="4" t="s">
        <v>83</v>
      </c>
      <c r="V47" s="5"/>
      <c r="X47" s="5"/>
      <c r="Y47" s="75"/>
    </row>
    <row r="48" spans="1:25" s="4" customFormat="1" ht="15.6" customHeight="1">
      <c r="A48" s="19" t="s">
        <v>147</v>
      </c>
      <c r="B48" s="20"/>
      <c r="C48" s="20"/>
      <c r="D48" s="20"/>
      <c r="E48" s="21">
        <f t="shared" si="2"/>
        <v>0</v>
      </c>
      <c r="F48" s="20"/>
      <c r="G48" s="22">
        <f>E48*F48</f>
        <v>0</v>
      </c>
      <c r="H48" s="172"/>
      <c r="I48" s="209"/>
      <c r="J48" s="49" t="s">
        <v>148</v>
      </c>
      <c r="K48" s="50">
        <f>B48-71*2+14</f>
        <v>-128</v>
      </c>
      <c r="L48" s="50">
        <f>C48-71*2+14</f>
        <v>-128</v>
      </c>
      <c r="M48" s="50">
        <v>5</v>
      </c>
      <c r="N48" s="52">
        <f>D48</f>
        <v>0</v>
      </c>
      <c r="P48" s="4" t="s">
        <v>47</v>
      </c>
      <c r="V48" s="5"/>
      <c r="W48" s="5"/>
      <c r="X48" s="5"/>
      <c r="Y48" s="5"/>
    </row>
    <row r="49" spans="1:25" s="4" customFormat="1" ht="15.6" customHeight="1">
      <c r="A49" s="19" t="s">
        <v>147</v>
      </c>
      <c r="B49" s="20"/>
      <c r="C49" s="20"/>
      <c r="D49" s="20"/>
      <c r="E49" s="21">
        <f t="shared" si="2"/>
        <v>0</v>
      </c>
      <c r="F49" s="20"/>
      <c r="G49" s="22">
        <f>E49*F49</f>
        <v>0</v>
      </c>
      <c r="H49" s="172"/>
      <c r="I49" s="209"/>
      <c r="J49" s="49" t="s">
        <v>148</v>
      </c>
      <c r="K49" s="50">
        <f>B49-71*2+14</f>
        <v>-128</v>
      </c>
      <c r="L49" s="50">
        <f>C49-71*2+14</f>
        <v>-128</v>
      </c>
      <c r="M49" s="50">
        <v>5</v>
      </c>
      <c r="N49" s="52">
        <f>D49</f>
        <v>0</v>
      </c>
      <c r="V49" s="5"/>
      <c r="W49" s="5"/>
      <c r="X49" s="5"/>
      <c r="Y49" s="5"/>
    </row>
    <row r="50" spans="1:25" s="4" customFormat="1" ht="15.6" customHeight="1">
      <c r="A50" s="19" t="s">
        <v>149</v>
      </c>
      <c r="B50" s="25"/>
      <c r="C50" s="25"/>
      <c r="D50" s="25"/>
      <c r="E50" s="21">
        <f t="shared" si="2"/>
        <v>0</v>
      </c>
      <c r="F50" s="20"/>
      <c r="G50" s="22">
        <f>E50*F50</f>
        <v>0</v>
      </c>
      <c r="H50" s="172"/>
      <c r="I50" s="209"/>
      <c r="J50" s="210" t="s">
        <v>150</v>
      </c>
      <c r="K50" s="211"/>
      <c r="L50" s="211"/>
      <c r="M50" s="211"/>
      <c r="N50" s="212"/>
    </row>
    <row r="51" spans="1:25" s="4" customFormat="1" ht="15.6" customHeight="1">
      <c r="A51" s="26" t="s">
        <v>151</v>
      </c>
      <c r="B51" s="25"/>
      <c r="C51" s="25"/>
      <c r="D51" s="25"/>
      <c r="E51" s="21">
        <f t="shared" si="2"/>
        <v>0</v>
      </c>
      <c r="F51" s="25"/>
      <c r="G51" s="22">
        <f>E51*F51</f>
        <v>0</v>
      </c>
      <c r="H51" s="172"/>
      <c r="I51" s="209"/>
      <c r="J51" s="49" t="s">
        <v>152</v>
      </c>
      <c r="K51" s="213"/>
      <c r="L51" s="213"/>
      <c r="M51" s="213"/>
      <c r="N51" s="53"/>
      <c r="P51" s="3"/>
      <c r="Q51" s="3"/>
      <c r="R51" s="3"/>
      <c r="S51" s="74"/>
      <c r="T51" s="74"/>
    </row>
    <row r="52" spans="1:25" s="4" customFormat="1" ht="15.6" customHeight="1">
      <c r="A52" s="26" t="s">
        <v>153</v>
      </c>
      <c r="B52" s="25"/>
      <c r="C52" s="25"/>
      <c r="D52" s="25"/>
      <c r="E52" s="21">
        <f t="shared" si="2"/>
        <v>0</v>
      </c>
      <c r="F52" s="25"/>
      <c r="G52" s="22">
        <f>D52*F52</f>
        <v>0</v>
      </c>
      <c r="H52" s="172" t="s">
        <v>141</v>
      </c>
      <c r="I52" s="209"/>
      <c r="J52" s="246" t="s">
        <v>154</v>
      </c>
      <c r="K52" s="223"/>
      <c r="L52" s="223"/>
      <c r="M52" s="223"/>
      <c r="N52" s="223"/>
      <c r="P52" s="3"/>
      <c r="Q52" s="3"/>
      <c r="R52" s="3"/>
      <c r="S52" s="74"/>
      <c r="T52" s="74"/>
    </row>
    <row r="53" spans="1:25" s="4" customFormat="1" ht="15.6" customHeight="1">
      <c r="A53" s="26" t="s">
        <v>155</v>
      </c>
      <c r="B53" s="25"/>
      <c r="C53" s="25"/>
      <c r="D53" s="25"/>
      <c r="E53" s="21">
        <f t="shared" si="2"/>
        <v>0</v>
      </c>
      <c r="F53" s="25"/>
      <c r="G53" s="22">
        <f>D53*F53</f>
        <v>0</v>
      </c>
      <c r="H53" s="172" t="s">
        <v>156</v>
      </c>
      <c r="I53" s="209"/>
      <c r="J53" s="246"/>
      <c r="K53" s="223"/>
      <c r="L53" s="223"/>
      <c r="M53" s="223"/>
      <c r="N53" s="223"/>
      <c r="P53" s="69"/>
      <c r="Q53" s="69"/>
      <c r="R53" s="69"/>
      <c r="S53" s="70"/>
      <c r="T53" s="71"/>
      <c r="U53" s="72"/>
    </row>
    <row r="54" spans="1:25" s="4" customFormat="1" ht="15.6" customHeight="1">
      <c r="A54" s="234" t="s">
        <v>16</v>
      </c>
      <c r="B54" s="235"/>
      <c r="C54" s="235"/>
      <c r="D54" s="235"/>
      <c r="E54" s="27">
        <f>SUM(E46:E53)</f>
        <v>0</v>
      </c>
      <c r="F54" s="23"/>
      <c r="G54" s="24">
        <f>SUM(G46:G53)</f>
        <v>0</v>
      </c>
      <c r="H54" s="236"/>
      <c r="I54" s="237"/>
      <c r="J54" s="246"/>
      <c r="K54" s="223"/>
      <c r="L54" s="223"/>
      <c r="M54" s="223"/>
      <c r="N54" s="223"/>
      <c r="R54" s="3"/>
      <c r="S54" s="3"/>
      <c r="T54" s="3"/>
      <c r="U54" s="73"/>
    </row>
    <row r="55" spans="1:25" s="4" customFormat="1" ht="15.6" customHeight="1">
      <c r="A55" s="189" t="s">
        <v>157</v>
      </c>
      <c r="B55" s="190"/>
      <c r="C55" s="190"/>
      <c r="D55" s="190"/>
      <c r="E55" s="190"/>
      <c r="F55" s="190"/>
      <c r="G55" s="190"/>
      <c r="H55" s="190"/>
      <c r="I55" s="219"/>
      <c r="J55" s="220" t="s">
        <v>158</v>
      </c>
      <c r="K55" s="221"/>
      <c r="L55" s="221"/>
      <c r="M55" s="221"/>
      <c r="N55" s="222"/>
      <c r="U55" s="73"/>
    </row>
    <row r="56" spans="1:25" s="3" customFormat="1" ht="15.6" customHeight="1">
      <c r="A56" s="64" t="s">
        <v>77</v>
      </c>
      <c r="B56" s="224" t="s">
        <v>78</v>
      </c>
      <c r="C56" s="225"/>
      <c r="D56" s="65" t="s">
        <v>7</v>
      </c>
      <c r="E56" s="66" t="s">
        <v>12</v>
      </c>
      <c r="F56" s="11" t="s">
        <v>13</v>
      </c>
      <c r="G56" s="9">
        <v>0</v>
      </c>
      <c r="H56" s="226" t="s">
        <v>15</v>
      </c>
      <c r="I56" s="227"/>
      <c r="J56" s="54" t="s">
        <v>159</v>
      </c>
      <c r="K56" s="228"/>
      <c r="L56" s="228"/>
      <c r="M56" s="228"/>
      <c r="N56" s="229"/>
      <c r="P56" s="4"/>
      <c r="Q56" s="4"/>
      <c r="R56" s="4"/>
      <c r="S56" s="4"/>
      <c r="T56" s="4"/>
      <c r="U56" s="73"/>
    </row>
    <row r="57" spans="1:25" s="3" customFormat="1" ht="15.6" customHeight="1">
      <c r="A57" s="10"/>
      <c r="B57" s="11"/>
      <c r="C57" s="79"/>
      <c r="D57" s="79"/>
      <c r="E57" s="80">
        <f t="shared" ref="E57:E62" si="3">B57*C57*D57/1000000</f>
        <v>0</v>
      </c>
      <c r="F57" s="79"/>
      <c r="G57" s="81">
        <f t="shared" ref="G57:G62" si="4">E57*F57</f>
        <v>0</v>
      </c>
      <c r="H57" s="230"/>
      <c r="I57" s="231"/>
      <c r="J57" s="54" t="s">
        <v>160</v>
      </c>
      <c r="K57" s="232"/>
      <c r="L57" s="232"/>
      <c r="M57" s="232"/>
      <c r="N57" s="233"/>
      <c r="P57" s="4"/>
      <c r="Q57" s="4"/>
      <c r="R57" s="4"/>
      <c r="S57" s="4"/>
      <c r="T57" s="4"/>
      <c r="U57" s="73"/>
    </row>
    <row r="58" spans="1:25" s="3" customFormat="1" ht="15.6" customHeight="1">
      <c r="A58" s="10"/>
      <c r="B58" s="11"/>
      <c r="C58" s="79"/>
      <c r="D58" s="79"/>
      <c r="E58" s="80">
        <f t="shared" si="3"/>
        <v>0</v>
      </c>
      <c r="F58" s="79"/>
      <c r="G58" s="81">
        <f t="shared" si="4"/>
        <v>0</v>
      </c>
      <c r="H58" s="230"/>
      <c r="I58" s="231"/>
      <c r="J58" s="54" t="s">
        <v>161</v>
      </c>
      <c r="K58" s="232"/>
      <c r="L58" s="232"/>
      <c r="M58" s="232"/>
      <c r="N58" s="233"/>
      <c r="P58" s="4"/>
      <c r="Q58" s="4"/>
      <c r="R58" s="4"/>
      <c r="S58" s="4"/>
      <c r="T58" s="4"/>
      <c r="U58" s="73"/>
    </row>
    <row r="59" spans="1:25" s="3" customFormat="1" ht="15.6" customHeight="1">
      <c r="A59" s="10"/>
      <c r="B59" s="11"/>
      <c r="C59" s="79"/>
      <c r="D59" s="79"/>
      <c r="E59" s="80">
        <f t="shared" si="3"/>
        <v>0</v>
      </c>
      <c r="F59" s="79"/>
      <c r="G59" s="81">
        <f t="shared" si="4"/>
        <v>0</v>
      </c>
      <c r="H59" s="230"/>
      <c r="I59" s="231"/>
      <c r="J59" s="54" t="s">
        <v>162</v>
      </c>
      <c r="K59" s="232"/>
      <c r="L59" s="232"/>
      <c r="M59" s="232"/>
      <c r="N59" s="233"/>
      <c r="P59" s="4"/>
      <c r="Q59" s="4"/>
      <c r="R59" s="4"/>
      <c r="S59" s="4"/>
      <c r="T59" s="4"/>
      <c r="U59" s="73"/>
    </row>
    <row r="60" spans="1:25" s="3" customFormat="1" ht="15.6" customHeight="1">
      <c r="A60" s="10"/>
      <c r="B60" s="11"/>
      <c r="C60" s="79"/>
      <c r="D60" s="79"/>
      <c r="E60" s="80">
        <f t="shared" si="3"/>
        <v>0</v>
      </c>
      <c r="F60" s="79"/>
      <c r="G60" s="81">
        <f t="shared" si="4"/>
        <v>0</v>
      </c>
      <c r="H60" s="230"/>
      <c r="I60" s="231"/>
      <c r="J60" s="55" t="s">
        <v>163</v>
      </c>
      <c r="K60" s="232"/>
      <c r="L60" s="232"/>
      <c r="M60" s="232"/>
      <c r="N60" s="233"/>
      <c r="P60" s="4"/>
      <c r="Q60" s="4"/>
      <c r="R60" s="4"/>
      <c r="S60" s="4"/>
      <c r="T60" s="4"/>
      <c r="U60" s="73"/>
    </row>
    <row r="61" spans="1:25" s="3" customFormat="1" ht="15.6" customHeight="1">
      <c r="A61" s="10"/>
      <c r="B61" s="11"/>
      <c r="C61" s="79"/>
      <c r="D61" s="79"/>
      <c r="E61" s="80">
        <f t="shared" si="3"/>
        <v>0</v>
      </c>
      <c r="F61" s="79"/>
      <c r="G61" s="81">
        <f t="shared" si="4"/>
        <v>0</v>
      </c>
      <c r="H61" s="230"/>
      <c r="I61" s="231"/>
      <c r="J61" s="55" t="s">
        <v>164</v>
      </c>
      <c r="K61" s="278"/>
      <c r="L61" s="278"/>
      <c r="M61" s="278"/>
      <c r="N61" s="279"/>
      <c r="P61" s="4"/>
      <c r="Q61" s="4"/>
      <c r="R61" s="4"/>
      <c r="S61" s="4"/>
      <c r="T61" s="4"/>
      <c r="U61" s="73"/>
    </row>
    <row r="62" spans="1:25" s="3" customFormat="1" ht="15.6" customHeight="1">
      <c r="A62" s="10"/>
      <c r="B62" s="11"/>
      <c r="C62" s="79"/>
      <c r="D62" s="79"/>
      <c r="E62" s="80">
        <f t="shared" si="3"/>
        <v>0</v>
      </c>
      <c r="F62" s="79"/>
      <c r="G62" s="81">
        <f t="shared" si="4"/>
        <v>0</v>
      </c>
      <c r="H62" s="230"/>
      <c r="I62" s="231"/>
      <c r="J62" s="247" t="s">
        <v>154</v>
      </c>
      <c r="K62" s="278"/>
      <c r="L62" s="278"/>
      <c r="M62" s="278"/>
      <c r="N62" s="279"/>
      <c r="P62" s="4"/>
      <c r="Q62" s="4"/>
      <c r="R62" s="4"/>
      <c r="S62" s="4"/>
      <c r="T62" s="4"/>
      <c r="U62" s="73"/>
    </row>
    <row r="63" spans="1:25" s="3" customFormat="1" ht="15.6" customHeight="1">
      <c r="A63" s="185" t="s">
        <v>16</v>
      </c>
      <c r="B63" s="186"/>
      <c r="C63" s="186"/>
      <c r="D63" s="186"/>
      <c r="E63" s="28">
        <f>SUM(E57:E62)</f>
        <v>0</v>
      </c>
      <c r="F63" s="12"/>
      <c r="G63" s="29">
        <f>SUM(G56:G62)</f>
        <v>0</v>
      </c>
      <c r="H63" s="215"/>
      <c r="I63" s="216"/>
      <c r="J63" s="248"/>
      <c r="K63" s="217"/>
      <c r="L63" s="217"/>
      <c r="M63" s="217"/>
      <c r="N63" s="218"/>
      <c r="P63" s="4"/>
      <c r="Q63" s="4"/>
      <c r="R63" s="4"/>
      <c r="S63" s="4"/>
      <c r="T63" s="4"/>
      <c r="U63" s="73"/>
    </row>
    <row r="64" spans="1:25" s="3" customFormat="1" ht="15.95" customHeight="1">
      <c r="A64" s="30" t="s">
        <v>17</v>
      </c>
      <c r="B64" s="260" t="str">
        <f>M7</f>
        <v>15.54 ㎡</v>
      </c>
      <c r="C64" s="260"/>
      <c r="D64" s="261" t="s">
        <v>18</v>
      </c>
      <c r="E64" s="261"/>
      <c r="F64" s="260" t="str">
        <f>M6</f>
        <v>2.86 ㎡</v>
      </c>
      <c r="G64" s="260"/>
      <c r="H64" s="31" t="s">
        <v>19</v>
      </c>
      <c r="I64" s="31">
        <f>M8</f>
        <v>0</v>
      </c>
      <c r="J64" s="262" t="s">
        <v>165</v>
      </c>
      <c r="K64" s="262"/>
      <c r="L64" s="260">
        <f>E63+E54+E43</f>
        <v>3.3452160000000002</v>
      </c>
      <c r="M64" s="260"/>
      <c r="N64" s="263"/>
      <c r="P64" s="4"/>
      <c r="Q64" s="4"/>
      <c r="R64" s="4"/>
      <c r="S64" s="4"/>
      <c r="T64" s="4"/>
      <c r="U64" s="73"/>
    </row>
    <row r="65" spans="1:21" s="3" customFormat="1" ht="15.95" customHeight="1">
      <c r="A65" s="30" t="s">
        <v>166</v>
      </c>
      <c r="B65" s="260">
        <f>料单!M47+G63+G54+G43+H33+N33</f>
        <v>0</v>
      </c>
      <c r="C65" s="260"/>
      <c r="D65" s="31" t="s">
        <v>167</v>
      </c>
      <c r="E65" s="33"/>
      <c r="F65" s="261" t="s">
        <v>168</v>
      </c>
      <c r="G65" s="261"/>
      <c r="H65" s="260">
        <f>B65*E65</f>
        <v>0</v>
      </c>
      <c r="I65" s="260"/>
      <c r="J65" s="32" t="s">
        <v>20</v>
      </c>
      <c r="K65" s="261" t="s">
        <v>211</v>
      </c>
      <c r="L65" s="261"/>
      <c r="M65" s="261"/>
      <c r="N65" s="264"/>
      <c r="P65" s="4"/>
      <c r="Q65" s="4"/>
      <c r="R65" s="4"/>
      <c r="S65" s="4"/>
      <c r="T65" s="4"/>
      <c r="U65" s="4"/>
    </row>
    <row r="66" spans="1:21" ht="15.95" customHeight="1">
      <c r="A66" s="34" t="s">
        <v>169</v>
      </c>
      <c r="B66" s="34"/>
      <c r="C66" s="35"/>
      <c r="D66" s="35" t="s">
        <v>170</v>
      </c>
      <c r="E66" s="35"/>
      <c r="F66" s="276" t="s">
        <v>171</v>
      </c>
      <c r="G66" s="276"/>
      <c r="H66" s="276"/>
      <c r="I66" s="277" t="s">
        <v>172</v>
      </c>
      <c r="J66" s="277"/>
      <c r="K66" s="277"/>
      <c r="L66" s="277" t="s">
        <v>173</v>
      </c>
      <c r="M66" s="277"/>
      <c r="N66" s="277"/>
      <c r="P66" s="4"/>
      <c r="Q66" s="4"/>
      <c r="R66" s="4"/>
      <c r="S66" s="4"/>
      <c r="T66" s="4"/>
      <c r="U66" s="4"/>
    </row>
    <row r="67" spans="1:21" ht="15.6" customHeight="1">
      <c r="A67" s="238" t="s">
        <v>174</v>
      </c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P67" s="4"/>
      <c r="Q67" s="4"/>
      <c r="R67" s="4"/>
      <c r="S67" s="4"/>
      <c r="T67" s="4"/>
      <c r="U67" s="4"/>
    </row>
    <row r="68" spans="1:21" ht="15.95" customHeight="1">
      <c r="A68" s="239" t="s">
        <v>175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P68" s="4"/>
      <c r="Q68" s="4"/>
      <c r="R68" s="4"/>
      <c r="S68" s="4"/>
      <c r="T68" s="4"/>
      <c r="U68" s="4"/>
    </row>
    <row r="82" spans="1:6" ht="14.25">
      <c r="A82" s="69" t="s">
        <v>176</v>
      </c>
      <c r="B82" s="2"/>
      <c r="C82" s="69" t="s">
        <v>50</v>
      </c>
      <c r="D82" s="2"/>
      <c r="F82" s="69" t="s">
        <v>177</v>
      </c>
    </row>
    <row r="83" spans="1:6" ht="14.25">
      <c r="A83" s="76" t="s">
        <v>178</v>
      </c>
      <c r="B83" s="2"/>
      <c r="C83" s="76" t="s">
        <v>179</v>
      </c>
      <c r="D83" s="2"/>
      <c r="F83" s="76" t="s">
        <v>180</v>
      </c>
    </row>
    <row r="84" spans="1:6" ht="14.25">
      <c r="A84" s="76" t="s">
        <v>181</v>
      </c>
      <c r="B84" s="3"/>
      <c r="C84" s="76" t="s">
        <v>182</v>
      </c>
      <c r="D84" s="3"/>
      <c r="F84" s="76" t="s">
        <v>183</v>
      </c>
    </row>
    <row r="85" spans="1:6" ht="14.25">
      <c r="A85" s="76" t="s">
        <v>184</v>
      </c>
      <c r="B85" s="3"/>
      <c r="C85" s="76" t="s">
        <v>185</v>
      </c>
      <c r="D85" s="2"/>
      <c r="F85" s="76" t="s">
        <v>186</v>
      </c>
    </row>
    <row r="86" spans="1:6" ht="14.25">
      <c r="A86" s="76" t="s">
        <v>187</v>
      </c>
      <c r="B86" s="3"/>
      <c r="C86" s="76" t="s">
        <v>188</v>
      </c>
      <c r="D86" s="2"/>
      <c r="E86" s="2"/>
      <c r="F86" s="2"/>
    </row>
    <row r="87" spans="1:6" ht="14.25">
      <c r="A87" s="76" t="s">
        <v>189</v>
      </c>
      <c r="B87" s="3"/>
      <c r="C87" s="76" t="s">
        <v>190</v>
      </c>
      <c r="D87" s="2"/>
      <c r="E87" s="2"/>
      <c r="F87" s="2"/>
    </row>
    <row r="88" spans="1:6" ht="14.25">
      <c r="A88" s="76" t="s">
        <v>191</v>
      </c>
      <c r="B88" s="3"/>
      <c r="C88" s="76" t="s">
        <v>192</v>
      </c>
      <c r="D88" s="3"/>
      <c r="E88" s="3"/>
      <c r="F88" s="3"/>
    </row>
    <row r="89" spans="1:6" ht="14.25">
      <c r="A89" s="76" t="s">
        <v>193</v>
      </c>
      <c r="B89" s="3"/>
      <c r="C89" s="77" t="s">
        <v>194</v>
      </c>
      <c r="D89" s="3"/>
      <c r="E89" s="3"/>
      <c r="F89" s="3"/>
    </row>
    <row r="90" spans="1:6" ht="14.25">
      <c r="A90" s="76" t="s">
        <v>195</v>
      </c>
      <c r="B90" s="3"/>
      <c r="C90" s="77" t="s">
        <v>196</v>
      </c>
      <c r="D90" s="3"/>
      <c r="E90" s="3"/>
      <c r="F90" s="3"/>
    </row>
    <row r="91" spans="1:6" ht="14.25">
      <c r="A91" s="76" t="s">
        <v>197</v>
      </c>
      <c r="B91" s="3"/>
      <c r="C91" s="77" t="s">
        <v>198</v>
      </c>
      <c r="D91" s="3"/>
      <c r="E91" s="3"/>
      <c r="F91" s="3"/>
    </row>
    <row r="92" spans="1:6" ht="14.25">
      <c r="A92" s="76" t="s">
        <v>199</v>
      </c>
      <c r="B92" s="3"/>
      <c r="C92" s="77" t="s">
        <v>200</v>
      </c>
      <c r="D92" s="3"/>
      <c r="E92" s="3"/>
      <c r="F92" s="3"/>
    </row>
    <row r="93" spans="1:6" ht="14.25">
      <c r="A93" s="76" t="s">
        <v>201</v>
      </c>
      <c r="B93" s="3"/>
      <c r="C93" s="77" t="s">
        <v>202</v>
      </c>
      <c r="D93" s="3"/>
      <c r="E93" s="3"/>
      <c r="F93" s="3"/>
    </row>
    <row r="94" spans="1:6" ht="14.25">
      <c r="A94" s="76" t="s">
        <v>203</v>
      </c>
      <c r="B94" s="3"/>
      <c r="C94" s="77" t="s">
        <v>204</v>
      </c>
      <c r="D94" s="3"/>
      <c r="E94" s="3"/>
      <c r="F94" s="3"/>
    </row>
    <row r="95" spans="1:6" ht="14.25">
      <c r="A95" s="76" t="s">
        <v>205</v>
      </c>
      <c r="B95" s="3"/>
      <c r="C95" s="3"/>
      <c r="D95" s="3"/>
      <c r="E95" s="3"/>
      <c r="F95" s="3"/>
    </row>
    <row r="96" spans="1:6" ht="14.25">
      <c r="A96" s="76" t="s">
        <v>206</v>
      </c>
      <c r="B96" s="4"/>
      <c r="C96" s="4"/>
      <c r="D96" s="3"/>
      <c r="E96" s="3"/>
      <c r="F96" s="3"/>
    </row>
    <row r="97" spans="1:6" ht="14.25">
      <c r="A97" s="76" t="s">
        <v>207</v>
      </c>
      <c r="B97" s="4"/>
      <c r="C97" s="4"/>
      <c r="D97" s="3"/>
      <c r="E97" s="3"/>
      <c r="F97" s="3"/>
    </row>
    <row r="98" spans="1:6" ht="14.25">
      <c r="A98" s="76" t="s">
        <v>208</v>
      </c>
      <c r="B98" s="69"/>
      <c r="C98" s="69"/>
      <c r="D98" s="70"/>
      <c r="E98" s="71"/>
      <c r="F98" s="72"/>
    </row>
    <row r="99" spans="1:6" ht="14.25">
      <c r="A99" s="4"/>
      <c r="B99" s="4"/>
      <c r="C99" s="3"/>
      <c r="D99" s="3"/>
      <c r="E99" s="3"/>
      <c r="F99" s="73"/>
    </row>
    <row r="100" spans="1:6" ht="14.25">
      <c r="A100" s="4"/>
      <c r="B100" s="4"/>
      <c r="C100" s="4"/>
      <c r="D100" s="4"/>
      <c r="E100" s="4"/>
      <c r="F100" s="4"/>
    </row>
    <row r="101" spans="1:6" ht="14.25">
      <c r="A101" s="4"/>
      <c r="B101" s="4"/>
      <c r="C101" s="4"/>
      <c r="D101" s="4"/>
      <c r="E101" s="4"/>
      <c r="F101" s="4"/>
    </row>
  </sheetData>
  <mergeCells count="205">
    <mergeCell ref="P6:P8"/>
    <mergeCell ref="P9:P10"/>
    <mergeCell ref="P11:P12"/>
    <mergeCell ref="P4:R5"/>
    <mergeCell ref="P13:R14"/>
    <mergeCell ref="K29:L29"/>
    <mergeCell ref="F66:H66"/>
    <mergeCell ref="I66:K66"/>
    <mergeCell ref="L66:N66"/>
    <mergeCell ref="K60:N60"/>
    <mergeCell ref="H61:I61"/>
    <mergeCell ref="K61:N61"/>
    <mergeCell ref="H62:I62"/>
    <mergeCell ref="K62:N62"/>
    <mergeCell ref="H48:I48"/>
    <mergeCell ref="H49:I49"/>
    <mergeCell ref="H50:I50"/>
    <mergeCell ref="J50:N50"/>
    <mergeCell ref="H51:I51"/>
    <mergeCell ref="K51:M51"/>
    <mergeCell ref="H37:I37"/>
    <mergeCell ref="K37:L37"/>
    <mergeCell ref="H38:I38"/>
    <mergeCell ref="H39:I39"/>
    <mergeCell ref="A67:N67"/>
    <mergeCell ref="A68:N68"/>
    <mergeCell ref="A5:A24"/>
    <mergeCell ref="A25:A32"/>
    <mergeCell ref="J27:J28"/>
    <mergeCell ref="J38:J39"/>
    <mergeCell ref="J52:J54"/>
    <mergeCell ref="J62:J63"/>
    <mergeCell ref="M27:M28"/>
    <mergeCell ref="N27:N28"/>
    <mergeCell ref="K27:L28"/>
    <mergeCell ref="N39:N42"/>
    <mergeCell ref="B64:C64"/>
    <mergeCell ref="D64:E64"/>
    <mergeCell ref="F64:G64"/>
    <mergeCell ref="J64:K64"/>
    <mergeCell ref="L64:N64"/>
    <mergeCell ref="B65:C65"/>
    <mergeCell ref="F65:G65"/>
    <mergeCell ref="H65:I65"/>
    <mergeCell ref="K65:N65"/>
    <mergeCell ref="H59:I59"/>
    <mergeCell ref="K59:N59"/>
    <mergeCell ref="H60:I60"/>
    <mergeCell ref="A63:D63"/>
    <mergeCell ref="H63:I63"/>
    <mergeCell ref="K63:N63"/>
    <mergeCell ref="A55:I55"/>
    <mergeCell ref="J55:N55"/>
    <mergeCell ref="K52:N54"/>
    <mergeCell ref="B56:C56"/>
    <mergeCell ref="H56:I56"/>
    <mergeCell ref="K56:N56"/>
    <mergeCell ref="H57:I57"/>
    <mergeCell ref="K57:N57"/>
    <mergeCell ref="H58:I58"/>
    <mergeCell ref="K58:N58"/>
    <mergeCell ref="H52:I52"/>
    <mergeCell ref="H53:I53"/>
    <mergeCell ref="A54:D54"/>
    <mergeCell ref="H54:I54"/>
    <mergeCell ref="A43:D43"/>
    <mergeCell ref="H43:I43"/>
    <mergeCell ref="L43:M43"/>
    <mergeCell ref="A44:I44"/>
    <mergeCell ref="B45:C45"/>
    <mergeCell ref="H45:I45"/>
    <mergeCell ref="H46:I46"/>
    <mergeCell ref="J46:N46"/>
    <mergeCell ref="H47:I47"/>
    <mergeCell ref="K47:M47"/>
    <mergeCell ref="J44:N45"/>
    <mergeCell ref="H40:I40"/>
    <mergeCell ref="K40:M40"/>
    <mergeCell ref="H41:I41"/>
    <mergeCell ref="K41:M41"/>
    <mergeCell ref="H42:I42"/>
    <mergeCell ref="K42:M42"/>
    <mergeCell ref="A33:C33"/>
    <mergeCell ref="D33:E33"/>
    <mergeCell ref="J33:L33"/>
    <mergeCell ref="A34:I34"/>
    <mergeCell ref="J34:N34"/>
    <mergeCell ref="B35:C35"/>
    <mergeCell ref="H35:I35"/>
    <mergeCell ref="J35:N35"/>
    <mergeCell ref="H36:I36"/>
    <mergeCell ref="K36:L36"/>
    <mergeCell ref="B29:C29"/>
    <mergeCell ref="D29:E29"/>
    <mergeCell ref="B30:C30"/>
    <mergeCell ref="D30:E30"/>
    <mergeCell ref="K30:L30"/>
    <mergeCell ref="B31:C31"/>
    <mergeCell ref="D31:E31"/>
    <mergeCell ref="K31:L31"/>
    <mergeCell ref="B32:C32"/>
    <mergeCell ref="D32:E32"/>
    <mergeCell ref="K32:L32"/>
    <mergeCell ref="B25:C25"/>
    <mergeCell ref="D25:E25"/>
    <mergeCell ref="J25:N25"/>
    <mergeCell ref="B26:C26"/>
    <mergeCell ref="D26:E26"/>
    <mergeCell ref="K26:L26"/>
    <mergeCell ref="B27:C27"/>
    <mergeCell ref="D27:E27"/>
    <mergeCell ref="B28:C28"/>
    <mergeCell ref="D28:E28"/>
    <mergeCell ref="B22:C22"/>
    <mergeCell ref="D22:E22"/>
    <mergeCell ref="J22:L22"/>
    <mergeCell ref="M22:N22"/>
    <mergeCell ref="B23:C23"/>
    <mergeCell ref="D23:E23"/>
    <mergeCell ref="J23:L23"/>
    <mergeCell ref="M23:N23"/>
    <mergeCell ref="B24:C24"/>
    <mergeCell ref="D24:E24"/>
    <mergeCell ref="J24:L24"/>
    <mergeCell ref="M24:N24"/>
    <mergeCell ref="B19:C19"/>
    <mergeCell ref="D19:E19"/>
    <mergeCell ref="J19:L19"/>
    <mergeCell ref="M19:N19"/>
    <mergeCell ref="B20:C20"/>
    <mergeCell ref="D20:E20"/>
    <mergeCell ref="J20:L20"/>
    <mergeCell ref="M20:N20"/>
    <mergeCell ref="B21:C21"/>
    <mergeCell ref="D21:E21"/>
    <mergeCell ref="J21:L21"/>
    <mergeCell ref="M21:N21"/>
    <mergeCell ref="B16:C16"/>
    <mergeCell ref="D16:E16"/>
    <mergeCell ref="J16:L16"/>
    <mergeCell ref="M16:N16"/>
    <mergeCell ref="B17:C17"/>
    <mergeCell ref="D17:E17"/>
    <mergeCell ref="J17:L17"/>
    <mergeCell ref="M17:N17"/>
    <mergeCell ref="B18:C18"/>
    <mergeCell ref="D18:E18"/>
    <mergeCell ref="J18:L18"/>
    <mergeCell ref="M18:N18"/>
    <mergeCell ref="B13:C13"/>
    <mergeCell ref="D13:E13"/>
    <mergeCell ref="J13:L13"/>
    <mergeCell ref="M13:N13"/>
    <mergeCell ref="B14:C14"/>
    <mergeCell ref="D14:E14"/>
    <mergeCell ref="J14:L14"/>
    <mergeCell ref="M14:N14"/>
    <mergeCell ref="B15:C15"/>
    <mergeCell ref="D15:E15"/>
    <mergeCell ref="J15:L15"/>
    <mergeCell ref="M15:N15"/>
    <mergeCell ref="B10:C10"/>
    <mergeCell ref="D10:E10"/>
    <mergeCell ref="J10:L10"/>
    <mergeCell ref="M10:N10"/>
    <mergeCell ref="B11:C11"/>
    <mergeCell ref="D11:E11"/>
    <mergeCell ref="J11:L11"/>
    <mergeCell ref="M11:N11"/>
    <mergeCell ref="B12:C12"/>
    <mergeCell ref="D12:E12"/>
    <mergeCell ref="J12:L12"/>
    <mergeCell ref="M12:N12"/>
    <mergeCell ref="B7:C7"/>
    <mergeCell ref="D7:E7"/>
    <mergeCell ref="J7:L7"/>
    <mergeCell ref="M7:N7"/>
    <mergeCell ref="B8:C8"/>
    <mergeCell ref="D8:E8"/>
    <mergeCell ref="J8:L8"/>
    <mergeCell ref="M8:N8"/>
    <mergeCell ref="B9:C9"/>
    <mergeCell ref="D9:E9"/>
    <mergeCell ref="J9:L9"/>
    <mergeCell ref="M9:N9"/>
    <mergeCell ref="B4:C4"/>
    <mergeCell ref="D4:E4"/>
    <mergeCell ref="J4:N4"/>
    <mergeCell ref="B5:C5"/>
    <mergeCell ref="D5:E5"/>
    <mergeCell ref="J5:L5"/>
    <mergeCell ref="M5:N5"/>
    <mergeCell ref="B6:C6"/>
    <mergeCell ref="D6:E6"/>
    <mergeCell ref="J6:L6"/>
    <mergeCell ref="M6:N6"/>
    <mergeCell ref="A1:N1"/>
    <mergeCell ref="B2:D2"/>
    <mergeCell ref="E2:H2"/>
    <mergeCell ref="I2:J2"/>
    <mergeCell ref="K2:L2"/>
    <mergeCell ref="M2:N2"/>
    <mergeCell ref="B3:D3"/>
    <mergeCell ref="E3:J3"/>
    <mergeCell ref="K3:N3"/>
  </mergeCells>
  <phoneticPr fontId="16" type="noConversion"/>
  <dataValidations count="6">
    <dataValidation allowBlank="1" showInputMessage="1" showErrorMessage="1" sqref="J13:J24 L64:N64 J36:J42"/>
    <dataValidation allowBlank="1" showInputMessage="1" showErrorMessage="1" sqref="K13:L24 K36:L37">
      <formula1>$A$100:$A$100</formula1>
    </dataValidation>
    <dataValidation allowBlank="1" showInputMessage="1" showErrorMessage="1" sqref="M13:N24 K38:N42 M36:N37">
      <formula1>$Q$35:$Q$41</formula1>
    </dataValidation>
    <dataValidation type="list" allowBlank="1" showInputMessage="1" showErrorMessage="1" sqref="D28:E28">
      <formula1>"白色,米黄色,咖啡色"</formula1>
    </dataValidation>
    <dataValidation type="list" allowBlank="1" showInputMessage="1" showErrorMessage="1" sqref="D19:E21">
      <formula1>$C$83:$C$95</formula1>
    </dataValidation>
    <dataValidation type="list" allowBlank="1" showInputMessage="1" showErrorMessage="1" sqref="D22:E24">
      <formula1>$F$83:$F$85</formula1>
    </dataValidation>
  </dataValidations>
  <printOptions horizontalCentered="1" verticalCentered="1"/>
  <pageMargins left="0.24" right="0.24" top="0.24" bottom="0.24" header="0.24" footer="0.24"/>
  <pageSetup paperSize="9" scale="76" orientation="portrait"/>
  <headerFooter alignWithMargins="0"/>
  <drawing r:id="rId1"/>
  <legacyDrawing r:id="rId2"/>
  <controls>
    <control shapeId="14429" r:id="rId3" name="TBarCode10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制造报告</vt:lpstr>
      <vt:lpstr>全部外购部件</vt:lpstr>
      <vt:lpstr>材料</vt:lpstr>
      <vt:lpstr>边型</vt:lpstr>
      <vt:lpstr>料单</vt:lpstr>
      <vt:lpstr>五金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>1</cp:revision>
  <cp:lastPrinted>2016-05-11T08:10:19Z</cp:lastPrinted>
  <dcterms:created xsi:type="dcterms:W3CDTF">2006-09-16T00:00:00Z</dcterms:created>
  <dcterms:modified xsi:type="dcterms:W3CDTF">2016-06-10T02:21:54Z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